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ana\Documents\github-mariana\pm\PM2\econ\week3\"/>
    </mc:Choice>
  </mc:AlternateContent>
  <xr:revisionPtr revIDLastSave="0" documentId="13_ncr:1_{710D5FC0-984C-4ADF-AE43-F3ED26692809}" xr6:coauthVersionLast="47" xr6:coauthVersionMax="47" xr10:uidLastSave="{00000000-0000-0000-0000-000000000000}"/>
  <bookViews>
    <workbookView xWindow="-120" yWindow="-120" windowWidth="29040" windowHeight="15840" firstSheet="14" activeTab="28" xr2:uid="{60FC90CF-4422-48E4-949B-85C13790FC61}"/>
  </bookViews>
  <sheets>
    <sheet name="ex1" sheetId="1" r:id="rId1"/>
    <sheet name="ex2" sheetId="2" r:id="rId2"/>
    <sheet name="ex3" sheetId="3" r:id="rId3"/>
    <sheet name="ex4" sheetId="4" r:id="rId4"/>
    <sheet name="ex5" sheetId="5" r:id="rId5"/>
    <sheet name="ex6" sheetId="6" r:id="rId6"/>
    <sheet name="ex7" sheetId="7" r:id="rId7"/>
    <sheet name="ex8" sheetId="8" r:id="rId8"/>
    <sheet name="ex9" sheetId="9" r:id="rId9"/>
    <sheet name="ex10" sheetId="10" r:id="rId10"/>
    <sheet name="ex11" sheetId="11" r:id="rId11"/>
    <sheet name="ex12" sheetId="12" r:id="rId12"/>
    <sheet name="ex13" sheetId="13" r:id="rId13"/>
    <sheet name="ex14" sheetId="14" r:id="rId14"/>
    <sheet name="ex15" sheetId="15" r:id="rId15"/>
    <sheet name="ex16" sheetId="16" r:id="rId16"/>
    <sheet name="ex17" sheetId="17" r:id="rId17"/>
    <sheet name="ex18" sheetId="18" r:id="rId18"/>
    <sheet name="ex19" sheetId="19" r:id="rId19"/>
    <sheet name="ex20" sheetId="20" r:id="rId20"/>
    <sheet name="ex21b" sheetId="21" r:id="rId21"/>
    <sheet name="ex22" sheetId="22" r:id="rId22"/>
    <sheet name="ex23" sheetId="23" r:id="rId23"/>
    <sheet name="ex24" sheetId="24" r:id="rId24"/>
    <sheet name="ex25" sheetId="25" r:id="rId25"/>
    <sheet name="ex26b" sheetId="26" r:id="rId26"/>
    <sheet name="ex27b" sheetId="27" r:id="rId27"/>
    <sheet name="ex28" sheetId="28" r:id="rId28"/>
    <sheet name="ex29" sheetId="29" r:id="rId29"/>
    <sheet name="ex30" sheetId="30" r:id="rId3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" i="29" l="1"/>
  <c r="E14" i="29" s="1"/>
  <c r="F13" i="29"/>
  <c r="G13" i="29"/>
  <c r="H13" i="29"/>
  <c r="I13" i="29"/>
  <c r="I14" i="29" s="1"/>
  <c r="J13" i="29"/>
  <c r="J14" i="29" s="1"/>
  <c r="K13" i="29"/>
  <c r="K14" i="29" s="1"/>
  <c r="L13" i="29"/>
  <c r="L14" i="29" s="1"/>
  <c r="M13" i="29"/>
  <c r="N13" i="29"/>
  <c r="O13" i="29"/>
  <c r="P13" i="29"/>
  <c r="P14" i="29" s="1"/>
  <c r="Q13" i="29"/>
  <c r="Q14" i="29" s="1"/>
  <c r="R13" i="29"/>
  <c r="R14" i="29" s="1"/>
  <c r="S13" i="29"/>
  <c r="S14" i="29" s="1"/>
  <c r="T13" i="29"/>
  <c r="T14" i="29" s="1"/>
  <c r="U13" i="29"/>
  <c r="V13" i="29"/>
  <c r="W13" i="29"/>
  <c r="W14" i="29" s="1"/>
  <c r="X13" i="29"/>
  <c r="X14" i="29" s="1"/>
  <c r="Y13" i="29"/>
  <c r="Y14" i="29" s="1"/>
  <c r="Z13" i="29"/>
  <c r="Z14" i="29" s="1"/>
  <c r="AA13" i="29"/>
  <c r="AA14" i="29" s="1"/>
  <c r="AB13" i="29"/>
  <c r="AB14" i="29" s="1"/>
  <c r="AC13" i="29"/>
  <c r="AC14" i="29" s="1"/>
  <c r="AD13" i="29"/>
  <c r="AE13" i="29"/>
  <c r="AF13" i="29"/>
  <c r="AF14" i="29" s="1"/>
  <c r="AG13" i="29"/>
  <c r="AG14" i="29" s="1"/>
  <c r="AH13" i="29"/>
  <c r="AH14" i="29" s="1"/>
  <c r="AI13" i="29"/>
  <c r="AI14" i="29" s="1"/>
  <c r="AJ13" i="29"/>
  <c r="AJ14" i="29" s="1"/>
  <c r="AK13" i="29"/>
  <c r="AL13" i="29"/>
  <c r="AM13" i="29"/>
  <c r="AN13" i="29"/>
  <c r="AN14" i="29" s="1"/>
  <c r="AO13" i="29"/>
  <c r="AO14" i="29" s="1"/>
  <c r="AP13" i="29"/>
  <c r="AP14" i="29" s="1"/>
  <c r="AQ13" i="29"/>
  <c r="AQ14" i="29" s="1"/>
  <c r="AR13" i="29"/>
  <c r="AR14" i="29" s="1"/>
  <c r="AS13" i="29"/>
  <c r="AS14" i="29" s="1"/>
  <c r="AT13" i="29"/>
  <c r="AU13" i="29"/>
  <c r="AU14" i="29" s="1"/>
  <c r="AV13" i="29"/>
  <c r="AV14" i="29" s="1"/>
  <c r="AW13" i="29"/>
  <c r="AW14" i="29" s="1"/>
  <c r="AX13" i="29"/>
  <c r="AX14" i="29" s="1"/>
  <c r="AY13" i="29"/>
  <c r="AY14" i="29" s="1"/>
  <c r="AZ13" i="29"/>
  <c r="AZ14" i="29" s="1"/>
  <c r="BA13" i="29"/>
  <c r="BB13" i="29"/>
  <c r="BC13" i="29"/>
  <c r="BC14" i="29" s="1"/>
  <c r="BD13" i="29"/>
  <c r="BD14" i="29" s="1"/>
  <c r="BE13" i="29"/>
  <c r="BE14" i="29" s="1"/>
  <c r="BF13" i="29"/>
  <c r="BF14" i="29" s="1"/>
  <c r="BG13" i="29"/>
  <c r="BG14" i="29" s="1"/>
  <c r="BH13" i="29"/>
  <c r="BH14" i="29" s="1"/>
  <c r="BI13" i="29"/>
  <c r="BI14" i="29" s="1"/>
  <c r="BJ13" i="29"/>
  <c r="BK13" i="29"/>
  <c r="BL13" i="29"/>
  <c r="BL14" i="29" s="1"/>
  <c r="BM13" i="29"/>
  <c r="BM14" i="29" s="1"/>
  <c r="BN13" i="29"/>
  <c r="BN14" i="29" s="1"/>
  <c r="BO13" i="29"/>
  <c r="BO14" i="29" s="1"/>
  <c r="BP13" i="29"/>
  <c r="BP14" i="29" s="1"/>
  <c r="BQ13" i="29"/>
  <c r="BR13" i="29"/>
  <c r="BS13" i="29"/>
  <c r="BT13" i="29"/>
  <c r="BT14" i="29" s="1"/>
  <c r="BU13" i="29"/>
  <c r="BU14" i="29" s="1"/>
  <c r="BV13" i="29"/>
  <c r="BV14" i="29" s="1"/>
  <c r="BW13" i="29"/>
  <c r="BW14" i="29" s="1"/>
  <c r="BX13" i="29"/>
  <c r="BX14" i="29" s="1"/>
  <c r="D13" i="29"/>
  <c r="D14" i="29" s="1"/>
  <c r="F14" i="29"/>
  <c r="G14" i="29"/>
  <c r="H14" i="29"/>
  <c r="M14" i="29"/>
  <c r="N14" i="29"/>
  <c r="O14" i="29"/>
  <c r="U14" i="29"/>
  <c r="V14" i="29"/>
  <c r="AD14" i="29"/>
  <c r="AE14" i="29"/>
  <c r="AK14" i="29"/>
  <c r="AL14" i="29"/>
  <c r="AM14" i="29"/>
  <c r="AT14" i="29"/>
  <c r="BA14" i="29"/>
  <c r="BB14" i="29"/>
  <c r="BJ14" i="29"/>
  <c r="BK14" i="29"/>
  <c r="BQ14" i="29"/>
  <c r="BR14" i="29"/>
  <c r="BS14" i="29"/>
  <c r="E18" i="29"/>
  <c r="E8" i="30"/>
  <c r="F8" i="30"/>
  <c r="G8" i="30"/>
  <c r="H8" i="30"/>
  <c r="I8" i="30"/>
  <c r="J8" i="30"/>
  <c r="D8" i="30"/>
  <c r="E17" i="29" l="1"/>
  <c r="K9" i="30"/>
  <c r="B9" i="29" l="1"/>
  <c r="E9" i="28"/>
  <c r="F9" i="28"/>
  <c r="D9" i="28"/>
  <c r="C7" i="28"/>
  <c r="G8" i="28"/>
  <c r="E8" i="28"/>
  <c r="F8" i="28"/>
  <c r="D8" i="28"/>
  <c r="B8" i="27"/>
  <c r="E15" i="26"/>
  <c r="H14" i="26"/>
  <c r="H12" i="26"/>
  <c r="G11" i="26"/>
  <c r="E11" i="26"/>
  <c r="D14" i="26"/>
  <c r="I8" i="25"/>
  <c r="F8" i="25"/>
  <c r="F9" i="25"/>
  <c r="F10" i="25"/>
  <c r="F11" i="25"/>
  <c r="J7" i="25"/>
  <c r="K7" i="25" s="1"/>
  <c r="E8" i="25" s="1"/>
  <c r="G8" i="25" s="1"/>
  <c r="G7" i="25"/>
  <c r="B9" i="25"/>
  <c r="E7" i="25"/>
  <c r="F7" i="25"/>
  <c r="H11" i="24"/>
  <c r="E9" i="24"/>
  <c r="G9" i="24" s="1"/>
  <c r="F9" i="24"/>
  <c r="I9" i="24"/>
  <c r="F10" i="24"/>
  <c r="I10" i="24"/>
  <c r="F11" i="24"/>
  <c r="I11" i="24"/>
  <c r="F12" i="24"/>
  <c r="I12" i="24"/>
  <c r="F8" i="24"/>
  <c r="H8" i="24"/>
  <c r="J8" i="24" s="1"/>
  <c r="K8" i="24" s="1"/>
  <c r="I8" i="24"/>
  <c r="B12" i="24"/>
  <c r="G8" i="24"/>
  <c r="E8" i="24"/>
  <c r="G7" i="24"/>
  <c r="J9" i="23"/>
  <c r="K9" i="23"/>
  <c r="I9" i="23"/>
  <c r="H9" i="23"/>
  <c r="F9" i="23"/>
  <c r="K10" i="23"/>
  <c r="K11" i="23"/>
  <c r="K12" i="23"/>
  <c r="L8" i="23"/>
  <c r="C11" i="23"/>
  <c r="F8" i="23"/>
  <c r="H8" i="23" s="1"/>
  <c r="I8" i="23" s="1"/>
  <c r="J8" i="23" s="1"/>
  <c r="J12" i="22"/>
  <c r="J13" i="22"/>
  <c r="J11" i="22"/>
  <c r="J10" i="22"/>
  <c r="K10" i="22" s="1"/>
  <c r="L10" i="22" s="1"/>
  <c r="E11" i="22" s="1"/>
  <c r="G11" i="22" s="1"/>
  <c r="H11" i="22" s="1"/>
  <c r="H10" i="22"/>
  <c r="E10" i="22"/>
  <c r="G10" i="22" s="1"/>
  <c r="S10" i="21"/>
  <c r="O10" i="21"/>
  <c r="P10" i="21"/>
  <c r="Q10" i="21"/>
  <c r="R10" i="21"/>
  <c r="N10" i="21"/>
  <c r="C9" i="20"/>
  <c r="AR8" i="20"/>
  <c r="AJ8" i="20"/>
  <c r="X8" i="20"/>
  <c r="Y8" i="20"/>
  <c r="Z8" i="20"/>
  <c r="AA8" i="20"/>
  <c r="AB8" i="20"/>
  <c r="AC8" i="20"/>
  <c r="AD8" i="20"/>
  <c r="AE8" i="20"/>
  <c r="AF8" i="20"/>
  <c r="AG8" i="20"/>
  <c r="AH8" i="20"/>
  <c r="AI8" i="20"/>
  <c r="AK8" i="20"/>
  <c r="AL8" i="20"/>
  <c r="AM8" i="20"/>
  <c r="AN8" i="20"/>
  <c r="AO8" i="20"/>
  <c r="AP8" i="20"/>
  <c r="AQ8" i="20"/>
  <c r="W8" i="20"/>
  <c r="C12" i="19"/>
  <c r="C6" i="18"/>
  <c r="H11" i="17"/>
  <c r="H10" i="17"/>
  <c r="D10" i="17"/>
  <c r="E10" i="17" s="1"/>
  <c r="C8" i="16"/>
  <c r="D9" i="15"/>
  <c r="D9" i="14"/>
  <c r="F9" i="13"/>
  <c r="E9" i="13"/>
  <c r="D9" i="13"/>
  <c r="G10" i="11"/>
  <c r="F11" i="11"/>
  <c r="E10" i="11"/>
  <c r="D9" i="11"/>
  <c r="C11" i="11"/>
  <c r="H10" i="10"/>
  <c r="D10" i="10"/>
  <c r="E10" i="10"/>
  <c r="F10" i="10"/>
  <c r="G10" i="10"/>
  <c r="C10" i="10"/>
  <c r="E11" i="9"/>
  <c r="H11" i="9"/>
  <c r="F11" i="9"/>
  <c r="G11" i="9"/>
  <c r="D11" i="9"/>
  <c r="N5" i="6"/>
  <c r="M5" i="6"/>
  <c r="L5" i="6"/>
  <c r="H11" i="8"/>
  <c r="D11" i="8"/>
  <c r="E11" i="8"/>
  <c r="F11" i="8"/>
  <c r="G11" i="8"/>
  <c r="C11" i="8"/>
  <c r="G10" i="8"/>
  <c r="F10" i="8"/>
  <c r="E10" i="8"/>
  <c r="D10" i="8"/>
  <c r="C10" i="8"/>
  <c r="H12" i="7"/>
  <c r="F12" i="7"/>
  <c r="E12" i="7"/>
  <c r="G12" i="7"/>
  <c r="E11" i="7"/>
  <c r="F11" i="7"/>
  <c r="G11" i="7"/>
  <c r="D12" i="7"/>
  <c r="D11" i="7"/>
  <c r="O20" i="6"/>
  <c r="O15" i="6"/>
  <c r="O10" i="6"/>
  <c r="L20" i="6"/>
  <c r="M20" i="6"/>
  <c r="N20" i="6"/>
  <c r="K20" i="6"/>
  <c r="L15" i="6"/>
  <c r="M15" i="6"/>
  <c r="N15" i="6"/>
  <c r="K15" i="6"/>
  <c r="N10" i="6"/>
  <c r="L10" i="6"/>
  <c r="M10" i="6"/>
  <c r="K10" i="6"/>
  <c r="K5" i="6"/>
  <c r="J15" i="5"/>
  <c r="K15" i="5"/>
  <c r="L15" i="5"/>
  <c r="J14" i="5"/>
  <c r="K14" i="5"/>
  <c r="L14" i="5"/>
  <c r="J13" i="5"/>
  <c r="K13" i="5"/>
  <c r="L13" i="5"/>
  <c r="J12" i="5"/>
  <c r="K12" i="5"/>
  <c r="L12" i="5"/>
  <c r="J11" i="5"/>
  <c r="K11" i="5"/>
  <c r="L11" i="5"/>
  <c r="I11" i="5"/>
  <c r="I12" i="5"/>
  <c r="I13" i="5" s="1"/>
  <c r="I14" i="5" s="1"/>
  <c r="I15" i="5" s="1"/>
  <c r="K10" i="5"/>
  <c r="J10" i="5"/>
  <c r="L10" i="5"/>
  <c r="I10" i="5"/>
  <c r="O7" i="3"/>
  <c r="N7" i="4"/>
  <c r="N8" i="4"/>
  <c r="N9" i="4"/>
  <c r="N10" i="4"/>
  <c r="N11" i="4"/>
  <c r="N12" i="4"/>
  <c r="N13" i="4"/>
  <c r="N14" i="4"/>
  <c r="N6" i="4"/>
  <c r="J14" i="4"/>
  <c r="K14" i="4"/>
  <c r="L14" i="4"/>
  <c r="M14" i="4"/>
  <c r="J13" i="4"/>
  <c r="K13" i="4"/>
  <c r="L13" i="4"/>
  <c r="M13" i="4"/>
  <c r="J12" i="4"/>
  <c r="K12" i="4"/>
  <c r="L12" i="4"/>
  <c r="M12" i="4"/>
  <c r="J11" i="4"/>
  <c r="K11" i="4"/>
  <c r="L11" i="4"/>
  <c r="M11" i="4"/>
  <c r="J10" i="4"/>
  <c r="K10" i="4"/>
  <c r="L10" i="4"/>
  <c r="M10" i="4"/>
  <c r="J9" i="4"/>
  <c r="K9" i="4"/>
  <c r="L9" i="4"/>
  <c r="M9" i="4"/>
  <c r="J8" i="4"/>
  <c r="K8" i="4"/>
  <c r="L8" i="4"/>
  <c r="M8" i="4"/>
  <c r="J7" i="4"/>
  <c r="K7" i="4"/>
  <c r="L7" i="4"/>
  <c r="M7" i="4"/>
  <c r="I14" i="4"/>
  <c r="I12" i="4"/>
  <c r="I13" i="4"/>
  <c r="I11" i="4"/>
  <c r="I10" i="4"/>
  <c r="I9" i="4"/>
  <c r="I8" i="4"/>
  <c r="I7" i="4"/>
  <c r="J6" i="4"/>
  <c r="K6" i="4"/>
  <c r="L6" i="4"/>
  <c r="M6" i="4"/>
  <c r="I6" i="4"/>
  <c r="O13" i="3"/>
  <c r="O12" i="3"/>
  <c r="O14" i="3"/>
  <c r="O15" i="3"/>
  <c r="O16" i="3"/>
  <c r="O17" i="3"/>
  <c r="O18" i="3"/>
  <c r="O19" i="3"/>
  <c r="O11" i="3"/>
  <c r="P17" i="2"/>
  <c r="P18" i="2"/>
  <c r="P19" i="2"/>
  <c r="P20" i="2"/>
  <c r="P21" i="2"/>
  <c r="P22" i="2"/>
  <c r="P23" i="2"/>
  <c r="P24" i="2"/>
  <c r="P16" i="2"/>
  <c r="I25" i="1"/>
  <c r="J11" i="3"/>
  <c r="K11" i="3"/>
  <c r="L11" i="3"/>
  <c r="M11" i="3"/>
  <c r="N11" i="3"/>
  <c r="J12" i="3"/>
  <c r="K12" i="3"/>
  <c r="L12" i="3"/>
  <c r="M12" i="3"/>
  <c r="N12" i="3"/>
  <c r="J13" i="3"/>
  <c r="K13" i="3"/>
  <c r="L13" i="3"/>
  <c r="M13" i="3"/>
  <c r="N13" i="3"/>
  <c r="J14" i="3"/>
  <c r="K14" i="3"/>
  <c r="L14" i="3"/>
  <c r="M14" i="3"/>
  <c r="N14" i="3"/>
  <c r="J15" i="3"/>
  <c r="K15" i="3"/>
  <c r="L15" i="3"/>
  <c r="M15" i="3"/>
  <c r="N15" i="3"/>
  <c r="J16" i="3"/>
  <c r="K16" i="3"/>
  <c r="L16" i="3"/>
  <c r="M16" i="3"/>
  <c r="N16" i="3"/>
  <c r="J17" i="3"/>
  <c r="K17" i="3"/>
  <c r="L17" i="3"/>
  <c r="M17" i="3"/>
  <c r="N17" i="3"/>
  <c r="J18" i="3"/>
  <c r="K18" i="3"/>
  <c r="L18" i="3"/>
  <c r="M18" i="3"/>
  <c r="N18" i="3"/>
  <c r="J19" i="3"/>
  <c r="K19" i="3"/>
  <c r="L19" i="3"/>
  <c r="M19" i="3"/>
  <c r="N19" i="3"/>
  <c r="L24" i="2"/>
  <c r="M24" i="2"/>
  <c r="N24" i="2"/>
  <c r="O24" i="2"/>
  <c r="K24" i="2"/>
  <c r="L23" i="2"/>
  <c r="M23" i="2"/>
  <c r="N23" i="2"/>
  <c r="O23" i="2"/>
  <c r="K23" i="2"/>
  <c r="L22" i="2"/>
  <c r="M22" i="2"/>
  <c r="N22" i="2"/>
  <c r="O22" i="2"/>
  <c r="K22" i="2"/>
  <c r="L21" i="2"/>
  <c r="M21" i="2"/>
  <c r="N21" i="2"/>
  <c r="O21" i="2"/>
  <c r="K21" i="2"/>
  <c r="L20" i="2"/>
  <c r="M20" i="2"/>
  <c r="N20" i="2"/>
  <c r="O20" i="2"/>
  <c r="K20" i="2"/>
  <c r="L19" i="2"/>
  <c r="M19" i="2"/>
  <c r="N19" i="2"/>
  <c r="O19" i="2"/>
  <c r="K19" i="2"/>
  <c r="L18" i="2"/>
  <c r="M18" i="2"/>
  <c r="N18" i="2"/>
  <c r="O18" i="2"/>
  <c r="K18" i="2"/>
  <c r="L17" i="2"/>
  <c r="M17" i="2"/>
  <c r="N17" i="2"/>
  <c r="O17" i="2"/>
  <c r="K17" i="2"/>
  <c r="O16" i="2"/>
  <c r="L16" i="2"/>
  <c r="M16" i="2"/>
  <c r="N16" i="2"/>
  <c r="K16" i="2"/>
  <c r="I22" i="1"/>
  <c r="I24" i="1"/>
  <c r="F24" i="1"/>
  <c r="G24" i="1"/>
  <c r="H24" i="1"/>
  <c r="E24" i="1"/>
  <c r="D22" i="1"/>
  <c r="D24" i="1"/>
  <c r="G22" i="1"/>
  <c r="F22" i="1"/>
  <c r="H22" i="1"/>
  <c r="E22" i="1"/>
  <c r="I20" i="1"/>
  <c r="F20" i="1"/>
  <c r="G20" i="1"/>
  <c r="H20" i="1"/>
  <c r="E20" i="1"/>
  <c r="I18" i="1"/>
  <c r="F18" i="1"/>
  <c r="G18" i="1"/>
  <c r="H18" i="1"/>
  <c r="E18" i="1"/>
  <c r="F16" i="1"/>
  <c r="G16" i="1"/>
  <c r="H16" i="1"/>
  <c r="E16" i="1"/>
  <c r="I16" i="1" s="1"/>
  <c r="I14" i="1"/>
  <c r="E14" i="1"/>
  <c r="H14" i="1"/>
  <c r="G14" i="1"/>
  <c r="F14" i="1"/>
  <c r="G9" i="28" l="1"/>
  <c r="H8" i="25"/>
  <c r="J8" i="25" s="1"/>
  <c r="K8" i="25" s="1"/>
  <c r="E9" i="25" s="1"/>
  <c r="H9" i="24"/>
  <c r="J9" i="24" s="1"/>
  <c r="K9" i="24"/>
  <c r="E10" i="24" s="1"/>
  <c r="L9" i="23"/>
  <c r="F10" i="23" s="1"/>
  <c r="K8" i="23"/>
  <c r="K11" i="22"/>
  <c r="L11" i="22" s="1"/>
  <c r="E12" i="22" s="1"/>
  <c r="G12" i="22" s="1"/>
  <c r="O5" i="6"/>
  <c r="G9" i="25" l="1"/>
  <c r="H9" i="25" s="1"/>
  <c r="J9" i="25" s="1"/>
  <c r="K9" i="25" s="1"/>
  <c r="E10" i="25" s="1"/>
  <c r="G10" i="24"/>
  <c r="H10" i="24" s="1"/>
  <c r="J10" i="24" s="1"/>
  <c r="H10" i="23"/>
  <c r="I10" i="23" s="1"/>
  <c r="J10" i="23" s="1"/>
  <c r="H12" i="22"/>
  <c r="G10" i="25" l="1"/>
  <c r="H10" i="25" s="1"/>
  <c r="J10" i="25" s="1"/>
  <c r="K10" i="24"/>
  <c r="E11" i="24" s="1"/>
  <c r="L10" i="23"/>
  <c r="F11" i="23" s="1"/>
  <c r="K12" i="22"/>
  <c r="L12" i="22" s="1"/>
  <c r="E13" i="22" s="1"/>
  <c r="G13" i="22" s="1"/>
  <c r="K10" i="25" l="1"/>
  <c r="E11" i="25" s="1"/>
  <c r="G11" i="24"/>
  <c r="J11" i="24" s="1"/>
  <c r="H11" i="23"/>
  <c r="I11" i="23" s="1"/>
  <c r="J11" i="23" s="1"/>
  <c r="H13" i="22"/>
  <c r="G11" i="25" l="1"/>
  <c r="H11" i="25" s="1"/>
  <c r="J11" i="25" s="1"/>
  <c r="K11" i="24"/>
  <c r="E12" i="24" s="1"/>
  <c r="L11" i="23"/>
  <c r="F12" i="23" s="1"/>
  <c r="K13" i="22"/>
  <c r="L13" i="22" s="1"/>
  <c r="K11" i="25" l="1"/>
  <c r="G12" i="24"/>
  <c r="H12" i="24" s="1"/>
  <c r="J12" i="24" s="1"/>
  <c r="H12" i="23"/>
  <c r="I12" i="23" s="1"/>
  <c r="J12" i="23" s="1"/>
  <c r="K12" i="24" l="1"/>
  <c r="L12" i="23"/>
</calcChain>
</file>

<file path=xl/sharedStrings.xml><?xml version="1.0" encoding="utf-8"?>
<sst xmlns="http://schemas.openxmlformats.org/spreadsheetml/2006/main" count="223" uniqueCount="71">
  <si>
    <t>Flujos</t>
  </si>
  <si>
    <t>r</t>
  </si>
  <si>
    <t>A</t>
  </si>
  <si>
    <t>VF</t>
  </si>
  <si>
    <t>SUMA</t>
  </si>
  <si>
    <t>B</t>
  </si>
  <si>
    <t>C</t>
  </si>
  <si>
    <t>D</t>
  </si>
  <si>
    <t>E</t>
  </si>
  <si>
    <t>F</t>
  </si>
  <si>
    <t>G</t>
  </si>
  <si>
    <t>H</t>
  </si>
  <si>
    <t>I</t>
  </si>
  <si>
    <t>VP</t>
  </si>
  <si>
    <t>Flujo</t>
  </si>
  <si>
    <t>TOTAL</t>
  </si>
  <si>
    <t>Valores en el año 3</t>
  </si>
  <si>
    <t>Traerlo todo del 3 al 0</t>
  </si>
  <si>
    <t>celda fija</t>
  </si>
  <si>
    <t>TASA</t>
  </si>
  <si>
    <t>FLUJO</t>
  </si>
  <si>
    <t>Duda: un flujo en 2 se trae al 0 con su tasa en los 2 años o 1 y 2?</t>
  </si>
  <si>
    <t>Año</t>
  </si>
  <si>
    <t>Tasa</t>
  </si>
  <si>
    <t>Factor</t>
  </si>
  <si>
    <t>AÑO</t>
  </si>
  <si>
    <t>Opción</t>
  </si>
  <si>
    <t>Inflación</t>
  </si>
  <si>
    <t>Tasa Real</t>
  </si>
  <si>
    <t>Tasa Nominal</t>
  </si>
  <si>
    <t>TN</t>
  </si>
  <si>
    <t>Inf</t>
  </si>
  <si>
    <t>IPC</t>
  </si>
  <si>
    <t>TR</t>
  </si>
  <si>
    <t>P</t>
  </si>
  <si>
    <t>P(t-1)</t>
  </si>
  <si>
    <t>VP (2009)</t>
  </si>
  <si>
    <t>veces su sueldo del 2009</t>
  </si>
  <si>
    <t>Interés</t>
  </si>
  <si>
    <t>año</t>
  </si>
  <si>
    <t>hoy</t>
  </si>
  <si>
    <t>sacar</t>
  </si>
  <si>
    <t>plazo</t>
  </si>
  <si>
    <t>capital</t>
  </si>
  <si>
    <t>Periodo</t>
  </si>
  <si>
    <t>Saldo inicial</t>
  </si>
  <si>
    <t>Intereses Generados</t>
  </si>
  <si>
    <t>Pago Interés</t>
  </si>
  <si>
    <t>Pago principal</t>
  </si>
  <si>
    <t>Pago total</t>
  </si>
  <si>
    <t>Saldo final</t>
  </si>
  <si>
    <t>Tasa Interés</t>
  </si>
  <si>
    <t>Tasa principal</t>
  </si>
  <si>
    <t>Capital</t>
  </si>
  <si>
    <t>interés</t>
  </si>
  <si>
    <t>Prácticamente 0</t>
  </si>
  <si>
    <t>tasa</t>
  </si>
  <si>
    <t>gracia de que?</t>
  </si>
  <si>
    <t>un año de gracia</t>
  </si>
  <si>
    <t>Precio nominal</t>
  </si>
  <si>
    <t>Tasa nominal</t>
  </si>
  <si>
    <t>Tasa real</t>
  </si>
  <si>
    <t>Precio real</t>
  </si>
  <si>
    <t>por mes</t>
  </si>
  <si>
    <t>mes</t>
  </si>
  <si>
    <t>goal seek</t>
  </si>
  <si>
    <t>cuenta desde el 0 o el 1</t>
  </si>
  <si>
    <t>es</t>
  </si>
  <si>
    <t>debe ser</t>
  </si>
  <si>
    <t>meses</t>
  </si>
  <si>
    <t>deposito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</si>
</sst>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7" formatCode="0.000"/>
    <numFmt numFmtId="168" formatCode="0.000%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6" fillId="4" borderId="0" applyNumberFormat="0" applyBorder="0" applyAlignment="0" applyProtection="0"/>
    <xf numFmtId="0" fontId="1" fillId="5" borderId="0" applyNumberFormat="0" applyBorder="0" applyAlignment="0" applyProtection="0"/>
  </cellStyleXfs>
  <cellXfs count="40">
    <xf numFmtId="0" fontId="0" fillId="0" borderId="0" xfId="0"/>
    <xf numFmtId="9" fontId="0" fillId="0" borderId="0" xfId="0" applyNumberFormat="1"/>
    <xf numFmtId="0" fontId="2" fillId="2" borderId="0" xfId="1"/>
    <xf numFmtId="9" fontId="2" fillId="2" borderId="0" xfId="1" applyNumberFormat="1"/>
    <xf numFmtId="0" fontId="1" fillId="5" borderId="0" xfId="4"/>
    <xf numFmtId="9" fontId="1" fillId="5" borderId="0" xfId="4" applyNumberFormat="1"/>
    <xf numFmtId="0" fontId="6" fillId="4" borderId="0" xfId="3"/>
    <xf numFmtId="0" fontId="0" fillId="5" borderId="0" xfId="4" applyFont="1"/>
    <xf numFmtId="0" fontId="4" fillId="0" borderId="0" xfId="0" applyFont="1"/>
    <xf numFmtId="167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9" fontId="0" fillId="0" borderId="5" xfId="0" applyNumberFormat="1" applyBorder="1"/>
    <xf numFmtId="9" fontId="0" fillId="0" borderId="6" xfId="0" applyNumberFormat="1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5" fillId="0" borderId="9" xfId="0" applyFont="1" applyBorder="1"/>
    <xf numFmtId="0" fontId="0" fillId="0" borderId="0" xfId="0" applyFill="1" applyBorder="1"/>
    <xf numFmtId="9" fontId="1" fillId="5" borderId="5" xfId="4" applyNumberFormat="1" applyBorder="1"/>
    <xf numFmtId="9" fontId="1" fillId="5" borderId="6" xfId="4" applyNumberFormat="1" applyBorder="1"/>
    <xf numFmtId="9" fontId="1" fillId="5" borderId="0" xfId="4" applyNumberFormat="1" applyBorder="1"/>
    <xf numFmtId="9" fontId="1" fillId="5" borderId="10" xfId="4" applyNumberFormat="1" applyBorder="1"/>
    <xf numFmtId="9" fontId="1" fillId="5" borderId="11" xfId="4" applyNumberFormat="1" applyBorder="1"/>
    <xf numFmtId="168" fontId="0" fillId="0" borderId="10" xfId="0" applyNumberFormat="1" applyBorder="1"/>
    <xf numFmtId="10" fontId="0" fillId="0" borderId="5" xfId="0" applyNumberFormat="1" applyBorder="1"/>
    <xf numFmtId="168" fontId="0" fillId="0" borderId="0" xfId="0" applyNumberFormat="1" applyBorder="1"/>
    <xf numFmtId="10" fontId="0" fillId="0" borderId="10" xfId="0" applyNumberFormat="1" applyBorder="1"/>
    <xf numFmtId="10" fontId="0" fillId="0" borderId="8" xfId="0" applyNumberFormat="1" applyBorder="1"/>
    <xf numFmtId="10" fontId="0" fillId="0" borderId="0" xfId="0" applyNumberFormat="1"/>
    <xf numFmtId="168" fontId="2" fillId="2" borderId="0" xfId="1" applyNumberFormat="1"/>
    <xf numFmtId="10" fontId="1" fillId="5" borderId="0" xfId="4" applyNumberFormat="1"/>
    <xf numFmtId="0" fontId="6" fillId="4" borderId="0" xfId="3" applyAlignment="1">
      <alignment wrapText="1"/>
    </xf>
    <xf numFmtId="0" fontId="3" fillId="3" borderId="0" xfId="2"/>
  </cellXfs>
  <cellStyles count="5">
    <cellStyle name="40% - Accent1" xfId="4" builtinId="31"/>
    <cellStyle name="Accent1" xfId="3" builtinId="29"/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8" Type="http://schemas.openxmlformats.org/officeDocument/2006/relationships/worksheet" Target="worksheets/sheet8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image" Target="../media/image11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4.png"/><Relationship Id="rId1" Type="http://schemas.openxmlformats.org/officeDocument/2006/relationships/image" Target="../media/image13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png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image" Target="../media/image17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8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9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0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2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3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4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5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6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7.png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image" Target="../media/image28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9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0.pn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1</xdr:row>
      <xdr:rowOff>0</xdr:rowOff>
    </xdr:from>
    <xdr:to>
      <xdr:col>9</xdr:col>
      <xdr:colOff>1</xdr:colOff>
      <xdr:row>9</xdr:row>
      <xdr:rowOff>132013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0B7E7B6-7C1F-E3BD-6BD2-49701931E5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1606" y="190500"/>
          <a:ext cx="4968040" cy="165601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553640</xdr:colOff>
      <xdr:row>0</xdr:row>
      <xdr:rowOff>95250</xdr:rowOff>
    </xdr:from>
    <xdr:to>
      <xdr:col>9</xdr:col>
      <xdr:colOff>47625</xdr:colOff>
      <xdr:row>5</xdr:row>
      <xdr:rowOff>21193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F498B91-55EC-FA3F-C7A3-E7BB1BAAFC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3640" y="95250"/>
          <a:ext cx="4958954" cy="878443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405752</xdr:colOff>
      <xdr:row>0</xdr:row>
      <xdr:rowOff>111512</xdr:rowOff>
    </xdr:from>
    <xdr:to>
      <xdr:col>8</xdr:col>
      <xdr:colOff>212931</xdr:colOff>
      <xdr:row>6</xdr:row>
      <xdr:rowOff>88280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0C2C963-02AB-8408-B46A-B889393C4C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5752" y="111512"/>
          <a:ext cx="5038959" cy="1119768"/>
        </a:xfrm>
        <a:prstGeom prst="rect">
          <a:avLst/>
        </a:prstGeom>
      </xdr:spPr>
    </xdr:pic>
    <xdr:clientData/>
  </xdr:twoCellAnchor>
  <xdr:twoCellAnchor editAs="oneCell">
    <xdr:from>
      <xdr:col>8</xdr:col>
      <xdr:colOff>478710</xdr:colOff>
      <xdr:row>1</xdr:row>
      <xdr:rowOff>171913</xdr:rowOff>
    </xdr:from>
    <xdr:to>
      <xdr:col>13</xdr:col>
      <xdr:colOff>275540</xdr:colOff>
      <xdr:row>8</xdr:row>
      <xdr:rowOff>92520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70A8270-1C52-3421-AA01-A94CB2C94A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66454" y="362413"/>
          <a:ext cx="2840184" cy="1254107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337705</xdr:colOff>
      <xdr:row>0</xdr:row>
      <xdr:rowOff>60527</xdr:rowOff>
    </xdr:from>
    <xdr:to>
      <xdr:col>8</xdr:col>
      <xdr:colOff>567633</xdr:colOff>
      <xdr:row>3</xdr:row>
      <xdr:rowOff>112059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F470953-E53C-65A2-200D-ABD80E2421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7705" y="60527"/>
          <a:ext cx="5113655" cy="623032"/>
        </a:xfrm>
        <a:prstGeom prst="rect">
          <a:avLst/>
        </a:prstGeom>
      </xdr:spPr>
    </xdr:pic>
    <xdr:clientData/>
  </xdr:twoCellAnchor>
  <xdr:twoCellAnchor editAs="oneCell">
    <xdr:from>
      <xdr:col>9</xdr:col>
      <xdr:colOff>214313</xdr:colOff>
      <xdr:row>2</xdr:row>
      <xdr:rowOff>95252</xdr:rowOff>
    </xdr:from>
    <xdr:to>
      <xdr:col>14</xdr:col>
      <xdr:colOff>167793</xdr:colOff>
      <xdr:row>8</xdr:row>
      <xdr:rowOff>5954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AA76AA8-A823-933D-D4BB-1AFC3C1F9F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679282" y="476252"/>
          <a:ext cx="2989574" cy="1053702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269607</xdr:colOff>
      <xdr:row>0</xdr:row>
      <xdr:rowOff>174173</xdr:rowOff>
    </xdr:from>
    <xdr:to>
      <xdr:col>12</xdr:col>
      <xdr:colOff>95329</xdr:colOff>
      <xdr:row>4</xdr:row>
      <xdr:rowOff>141515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3ED3E09-AABD-4081-C608-8E7B0F342D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9607" y="174173"/>
          <a:ext cx="7140922" cy="729342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385053</xdr:colOff>
      <xdr:row>0</xdr:row>
      <xdr:rowOff>133755</xdr:rowOff>
    </xdr:from>
    <xdr:to>
      <xdr:col>8</xdr:col>
      <xdr:colOff>557651</xdr:colOff>
      <xdr:row>4</xdr:row>
      <xdr:rowOff>101330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3F608C5-418C-E8FC-F85C-16480C4690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5053" y="133755"/>
          <a:ext cx="5036428" cy="729575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464635</xdr:colOff>
      <xdr:row>0</xdr:row>
      <xdr:rowOff>88281</xdr:rowOff>
    </xdr:from>
    <xdr:to>
      <xdr:col>10</xdr:col>
      <xdr:colOff>233625</xdr:colOff>
      <xdr:row>3</xdr:row>
      <xdr:rowOff>98449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57CF67C-54E1-348E-BEA3-D1812720B2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4635" y="88281"/>
          <a:ext cx="6055490" cy="581668"/>
        </a:xfrm>
        <a:prstGeom prst="rect">
          <a:avLst/>
        </a:prstGeom>
      </xdr:spPr>
    </xdr:pic>
    <xdr:clientData/>
  </xdr:twoCellAnchor>
  <xdr:twoCellAnchor editAs="oneCell">
    <xdr:from>
      <xdr:col>6</xdr:col>
      <xdr:colOff>367061</xdr:colOff>
      <xdr:row>4</xdr:row>
      <xdr:rowOff>9292</xdr:rowOff>
    </xdr:from>
    <xdr:to>
      <xdr:col>11</xdr:col>
      <xdr:colOff>163891</xdr:colOff>
      <xdr:row>10</xdr:row>
      <xdr:rowOff>120399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FFBDE52-6C32-4164-96BD-6FEE5A16B5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019085" y="771292"/>
          <a:ext cx="2840184" cy="1254107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244928</xdr:colOff>
      <xdr:row>0</xdr:row>
      <xdr:rowOff>157843</xdr:rowOff>
    </xdr:from>
    <xdr:to>
      <xdr:col>10</xdr:col>
      <xdr:colOff>351156</xdr:colOff>
      <xdr:row>4</xdr:row>
      <xdr:rowOff>152922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B0E4599-7B69-8160-AC24-A304F37160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4928" y="157843"/>
          <a:ext cx="6202228" cy="757079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325415</xdr:colOff>
      <xdr:row>0</xdr:row>
      <xdr:rowOff>116159</xdr:rowOff>
    </xdr:from>
    <xdr:to>
      <xdr:col>10</xdr:col>
      <xdr:colOff>120805</xdr:colOff>
      <xdr:row>5</xdr:row>
      <xdr:rowOff>122876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390C911-9A44-6A3C-F7A9-2783E53540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5415" y="116159"/>
          <a:ext cx="5882097" cy="959217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69273</xdr:colOff>
      <xdr:row>0</xdr:row>
      <xdr:rowOff>8660</xdr:rowOff>
    </xdr:from>
    <xdr:to>
      <xdr:col>9</xdr:col>
      <xdr:colOff>451569</xdr:colOff>
      <xdr:row>3</xdr:row>
      <xdr:rowOff>157608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30F4B17-DB42-1B77-1E54-A7F185E55A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273" y="8660"/>
          <a:ext cx="5876489" cy="720448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244835</xdr:colOff>
      <xdr:row>0</xdr:row>
      <xdr:rowOff>83344</xdr:rowOff>
    </xdr:from>
    <xdr:to>
      <xdr:col>9</xdr:col>
      <xdr:colOff>30307</xdr:colOff>
      <xdr:row>7</xdr:row>
      <xdr:rowOff>122028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52436E2-A15E-81B0-30DF-168E962E3B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4835" y="83344"/>
          <a:ext cx="5279665" cy="137218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591552</xdr:colOff>
      <xdr:row>1</xdr:row>
      <xdr:rowOff>1</xdr:rowOff>
    </xdr:from>
    <xdr:to>
      <xdr:col>10</xdr:col>
      <xdr:colOff>576680</xdr:colOff>
      <xdr:row>13</xdr:row>
      <xdr:rowOff>80211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77070C1-E53A-AC89-9763-75EDF001F6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1552" y="190501"/>
          <a:ext cx="6101181" cy="236621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215661</xdr:colOff>
      <xdr:row>0</xdr:row>
      <xdr:rowOff>68293</xdr:rowOff>
    </xdr:from>
    <xdr:to>
      <xdr:col>10</xdr:col>
      <xdr:colOff>180949</xdr:colOff>
      <xdr:row>4</xdr:row>
      <xdr:rowOff>61524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5D05112-98F1-D876-1145-A4AD8E6B59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5661" y="68293"/>
          <a:ext cx="6075665" cy="755231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154371</xdr:colOff>
      <xdr:row>0</xdr:row>
      <xdr:rowOff>82440</xdr:rowOff>
    </xdr:from>
    <xdr:to>
      <xdr:col>10</xdr:col>
      <xdr:colOff>373446</xdr:colOff>
      <xdr:row>5</xdr:row>
      <xdr:rowOff>169653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5107DA5-EBF7-7329-1780-C9DC28F6E7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4371" y="82440"/>
          <a:ext cx="6328213" cy="1039713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276226</xdr:colOff>
      <xdr:row>0</xdr:row>
      <xdr:rowOff>171450</xdr:rowOff>
    </xdr:from>
    <xdr:to>
      <xdr:col>9</xdr:col>
      <xdr:colOff>428626</xdr:colOff>
      <xdr:row>6</xdr:row>
      <xdr:rowOff>9028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FF4815D-EE13-27CA-A2F6-1EADE110F3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6226" y="171450"/>
          <a:ext cx="6301978" cy="980578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295275</xdr:colOff>
      <xdr:row>1</xdr:row>
      <xdr:rowOff>38100</xdr:rowOff>
    </xdr:from>
    <xdr:to>
      <xdr:col>10</xdr:col>
      <xdr:colOff>583406</xdr:colOff>
      <xdr:row>4</xdr:row>
      <xdr:rowOff>71183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B4DD19A-B0C4-79FB-3471-6D4C4B822E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5275" y="228600"/>
          <a:ext cx="6437709" cy="604583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257176</xdr:colOff>
      <xdr:row>0</xdr:row>
      <xdr:rowOff>85725</xdr:rowOff>
    </xdr:from>
    <xdr:to>
      <xdr:col>8</xdr:col>
      <xdr:colOff>463154</xdr:colOff>
      <xdr:row>2</xdr:row>
      <xdr:rowOff>161605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F4ED4AE-05BE-5EA9-15BE-6CDA6436F3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7176" y="85725"/>
          <a:ext cx="5219700" cy="456880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469282</xdr:colOff>
      <xdr:row>0</xdr:row>
      <xdr:rowOff>69696</xdr:rowOff>
    </xdr:from>
    <xdr:to>
      <xdr:col>10</xdr:col>
      <xdr:colOff>198759</xdr:colOff>
      <xdr:row>3</xdr:row>
      <xdr:rowOff>69696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883863A-A4B5-9F37-9BE0-E3CB9711E7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9282" y="69696"/>
          <a:ext cx="5904465" cy="571500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57151</xdr:rowOff>
    </xdr:from>
    <xdr:to>
      <xdr:col>8</xdr:col>
      <xdr:colOff>472168</xdr:colOff>
      <xdr:row>7</xdr:row>
      <xdr:rowOff>163417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268D453-1BED-2173-A131-2972789200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7175" y="57151"/>
          <a:ext cx="5848350" cy="1439766"/>
        </a:xfrm>
        <a:prstGeom prst="rect">
          <a:avLst/>
        </a:prstGeom>
      </xdr:spPr>
    </xdr:pic>
    <xdr:clientData/>
  </xdr:twoCellAnchor>
  <xdr:twoCellAnchor editAs="oneCell">
    <xdr:from>
      <xdr:col>10</xdr:col>
      <xdr:colOff>63693</xdr:colOff>
      <xdr:row>0</xdr:row>
      <xdr:rowOff>141515</xdr:rowOff>
    </xdr:from>
    <xdr:to>
      <xdr:col>14</xdr:col>
      <xdr:colOff>473584</xdr:colOff>
      <xdr:row>7</xdr:row>
      <xdr:rowOff>62122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C1551C5-9D04-4C32-AF49-93E2F76C75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59693" y="141515"/>
          <a:ext cx="2848291" cy="1254107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238126</xdr:colOff>
      <xdr:row>0</xdr:row>
      <xdr:rowOff>142875</xdr:rowOff>
    </xdr:from>
    <xdr:to>
      <xdr:col>11</xdr:col>
      <xdr:colOff>504826</xdr:colOff>
      <xdr:row>4</xdr:row>
      <xdr:rowOff>30508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D8F4423-5A02-1BF6-29FB-CA4D7917F3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8126" y="142875"/>
          <a:ext cx="6972300" cy="649633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352425</xdr:colOff>
      <xdr:row>0</xdr:row>
      <xdr:rowOff>161925</xdr:rowOff>
    </xdr:from>
    <xdr:to>
      <xdr:col>11</xdr:col>
      <xdr:colOff>438150</xdr:colOff>
      <xdr:row>4</xdr:row>
      <xdr:rowOff>63264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FCC3B7C-511E-7E7E-9336-8FBA694871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2425" y="161925"/>
          <a:ext cx="6791325" cy="663339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0</xdr:row>
      <xdr:rowOff>95251</xdr:rowOff>
    </xdr:from>
    <xdr:to>
      <xdr:col>11</xdr:col>
      <xdr:colOff>275896</xdr:colOff>
      <xdr:row>4</xdr:row>
      <xdr:rowOff>159213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9AD6DE3-7585-44EE-AE5C-6C88EAC313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775" y="95251"/>
          <a:ext cx="6891173" cy="82596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528205</xdr:colOff>
      <xdr:row>0</xdr:row>
      <xdr:rowOff>95075</xdr:rowOff>
    </xdr:from>
    <xdr:to>
      <xdr:col>7</xdr:col>
      <xdr:colOff>300332</xdr:colOff>
      <xdr:row>8</xdr:row>
      <xdr:rowOff>145081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6269728-74BE-F85D-7FD6-979269526C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8205" y="95075"/>
          <a:ext cx="4045388" cy="1574006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171451</xdr:colOff>
      <xdr:row>0</xdr:row>
      <xdr:rowOff>76201</xdr:rowOff>
    </xdr:from>
    <xdr:to>
      <xdr:col>11</xdr:col>
      <xdr:colOff>180475</xdr:colOff>
      <xdr:row>4</xdr:row>
      <xdr:rowOff>54871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E58D741-58E6-E31C-AD5E-475B50B1D7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1451" y="76201"/>
          <a:ext cx="6736682" cy="74067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606592</xdr:colOff>
      <xdr:row>0</xdr:row>
      <xdr:rowOff>70184</xdr:rowOff>
    </xdr:from>
    <xdr:to>
      <xdr:col>7</xdr:col>
      <xdr:colOff>581526</xdr:colOff>
      <xdr:row>2</xdr:row>
      <xdr:rowOff>153896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89C2A19-AD78-8C21-8BCB-51E2BE1DF4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6592" y="70184"/>
          <a:ext cx="4256171" cy="46471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409575</xdr:colOff>
      <xdr:row>0</xdr:row>
      <xdr:rowOff>133350</xdr:rowOff>
    </xdr:from>
    <xdr:to>
      <xdr:col>7</xdr:col>
      <xdr:colOff>288471</xdr:colOff>
      <xdr:row>7</xdr:row>
      <xdr:rowOff>86569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0A3423D-9CE9-0CDA-5806-76BC4C9A1E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9575" y="133350"/>
          <a:ext cx="4146096" cy="128671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244754</xdr:colOff>
      <xdr:row>0</xdr:row>
      <xdr:rowOff>130628</xdr:rowOff>
    </xdr:from>
    <xdr:to>
      <xdr:col>7</xdr:col>
      <xdr:colOff>363461</xdr:colOff>
      <xdr:row>14</xdr:row>
      <xdr:rowOff>153018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3E56F8D-3487-6A95-0C97-E9660BD047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4754" y="130628"/>
          <a:ext cx="4385907" cy="268939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484909</xdr:colOff>
      <xdr:row>0</xdr:row>
      <xdr:rowOff>96530</xdr:rowOff>
    </xdr:from>
    <xdr:to>
      <xdr:col>8</xdr:col>
      <xdr:colOff>413211</xdr:colOff>
      <xdr:row>6</xdr:row>
      <xdr:rowOff>106865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7B214AB-3121-C755-7234-12D2A64918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4909" y="96530"/>
          <a:ext cx="4797668" cy="115333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370114</xdr:colOff>
      <xdr:row>0</xdr:row>
      <xdr:rowOff>103415</xdr:rowOff>
    </xdr:from>
    <xdr:to>
      <xdr:col>9</xdr:col>
      <xdr:colOff>515539</xdr:colOff>
      <xdr:row>5</xdr:row>
      <xdr:rowOff>27214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90748FF-C47A-3289-4B0E-C90B4816BC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0114" y="103415"/>
          <a:ext cx="5631825" cy="876299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0</xdr:row>
      <xdr:rowOff>104775</xdr:rowOff>
    </xdr:from>
    <xdr:to>
      <xdr:col>9</xdr:col>
      <xdr:colOff>238125</xdr:colOff>
      <xdr:row>5</xdr:row>
      <xdr:rowOff>118235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61D168E-C7D3-101E-43F3-0B8BF5D8CD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9100" y="104775"/>
          <a:ext cx="5305425" cy="9659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AA9C7-6482-4635-B617-27F45774E45F}">
  <dimension ref="B12:I25"/>
  <sheetViews>
    <sheetView topLeftCell="A10" zoomScale="190" zoomScaleNormal="190" workbookViewId="0">
      <selection activeCell="I26" sqref="I26"/>
    </sheetView>
  </sheetViews>
  <sheetFormatPr defaultRowHeight="15" x14ac:dyDescent="0.25"/>
  <cols>
    <col min="4" max="4" width="10.28515625" customWidth="1"/>
  </cols>
  <sheetData>
    <row r="12" spans="2:9" x14ac:dyDescent="0.25">
      <c r="B12" s="6" t="s">
        <v>0</v>
      </c>
      <c r="C12" s="6" t="s">
        <v>1</v>
      </c>
      <c r="D12" s="6">
        <v>0</v>
      </c>
      <c r="E12" s="6">
        <v>1</v>
      </c>
      <c r="F12" s="6">
        <v>2</v>
      </c>
      <c r="G12" s="6">
        <v>3</v>
      </c>
      <c r="H12" s="6">
        <v>4</v>
      </c>
      <c r="I12" t="s">
        <v>4</v>
      </c>
    </row>
    <row r="13" spans="2:9" x14ac:dyDescent="0.25">
      <c r="B13" s="4" t="s">
        <v>2</v>
      </c>
      <c r="C13" s="5">
        <v>0.05</v>
      </c>
      <c r="D13" s="4"/>
      <c r="E13" s="4">
        <v>50</v>
      </c>
      <c r="F13" s="4">
        <v>100</v>
      </c>
      <c r="G13" s="4">
        <v>125</v>
      </c>
      <c r="H13" s="4">
        <v>150</v>
      </c>
    </row>
    <row r="14" spans="2:9" x14ac:dyDescent="0.25">
      <c r="B14" t="s">
        <v>3</v>
      </c>
      <c r="E14">
        <f>E13*(1+$C$13)^($H$12-$E$12)</f>
        <v>57.881250000000009</v>
      </c>
      <c r="F14">
        <f>F13*(1+$C$13)^($H$12-F12)</f>
        <v>110.25</v>
      </c>
      <c r="G14">
        <f>G13*(1+$C$13)^($H$12-G12)</f>
        <v>131.25</v>
      </c>
      <c r="H14">
        <f>H13*(1+$C$13)^($H$12-H12)</f>
        <v>150</v>
      </c>
      <c r="I14">
        <f>SUM(D14:H14)</f>
        <v>449.38125000000002</v>
      </c>
    </row>
    <row r="15" spans="2:9" x14ac:dyDescent="0.25">
      <c r="B15" s="4" t="s">
        <v>5</v>
      </c>
      <c r="C15" s="5">
        <v>0.15</v>
      </c>
      <c r="D15" s="4"/>
      <c r="E15" s="4">
        <v>30</v>
      </c>
      <c r="F15" s="4"/>
      <c r="G15" s="4">
        <v>30</v>
      </c>
      <c r="H15" s="4">
        <v>45</v>
      </c>
    </row>
    <row r="16" spans="2:9" x14ac:dyDescent="0.25">
      <c r="B16" t="s">
        <v>3</v>
      </c>
      <c r="E16">
        <f>E15*(1+$C$15)^($H$12-E12)</f>
        <v>45.626249999999985</v>
      </c>
      <c r="F16">
        <f t="shared" ref="F16:H16" si="0">F15*(1+$C$15)^($H$12-F12)</f>
        <v>0</v>
      </c>
      <c r="G16">
        <f t="shared" si="0"/>
        <v>34.5</v>
      </c>
      <c r="H16">
        <f t="shared" si="0"/>
        <v>45</v>
      </c>
      <c r="I16">
        <f>SUM(D16:H16)</f>
        <v>125.12624999999998</v>
      </c>
    </row>
    <row r="17" spans="2:9" x14ac:dyDescent="0.25">
      <c r="B17" s="4" t="s">
        <v>6</v>
      </c>
      <c r="C17" s="5">
        <v>0.1</v>
      </c>
      <c r="D17" s="4"/>
      <c r="E17" s="4">
        <v>50</v>
      </c>
      <c r="F17" s="4">
        <v>75</v>
      </c>
      <c r="G17" s="4">
        <v>125</v>
      </c>
      <c r="H17" s="4">
        <v>150</v>
      </c>
    </row>
    <row r="18" spans="2:9" x14ac:dyDescent="0.25">
      <c r="B18" t="s">
        <v>3</v>
      </c>
      <c r="E18">
        <f>E17*(1+$C$17)^($H$12-E12)</f>
        <v>66.550000000000026</v>
      </c>
      <c r="F18">
        <f t="shared" ref="F18:H18" si="1">F17*(1+$C$17)^($H$12-F12)</f>
        <v>90.750000000000014</v>
      </c>
      <c r="G18">
        <f t="shared" si="1"/>
        <v>137.5</v>
      </c>
      <c r="H18">
        <f t="shared" si="1"/>
        <v>150</v>
      </c>
      <c r="I18">
        <f>SUM(E18:H18)</f>
        <v>444.80000000000007</v>
      </c>
    </row>
    <row r="19" spans="2:9" x14ac:dyDescent="0.25">
      <c r="B19" s="7" t="s">
        <v>7</v>
      </c>
      <c r="C19" s="5">
        <v>0.1</v>
      </c>
      <c r="D19" s="4"/>
      <c r="E19" s="4">
        <v>150</v>
      </c>
      <c r="F19" s="4">
        <v>125</v>
      </c>
      <c r="G19" s="4">
        <v>75</v>
      </c>
      <c r="H19" s="4">
        <v>50</v>
      </c>
    </row>
    <row r="20" spans="2:9" x14ac:dyDescent="0.25">
      <c r="B20" t="s">
        <v>3</v>
      </c>
      <c r="E20">
        <f>E19*(1+$C$19)^($H$12-E12)</f>
        <v>199.65000000000006</v>
      </c>
      <c r="F20">
        <f t="shared" ref="F20:H20" si="2">F19*(1+$C$19)^($H$12-F12)</f>
        <v>151.25000000000003</v>
      </c>
      <c r="G20">
        <f t="shared" si="2"/>
        <v>82.5</v>
      </c>
      <c r="H20">
        <f t="shared" si="2"/>
        <v>50</v>
      </c>
      <c r="I20">
        <f>SUM(E20:H20)</f>
        <v>483.40000000000009</v>
      </c>
    </row>
    <row r="21" spans="2:9" x14ac:dyDescent="0.25">
      <c r="B21" s="7" t="s">
        <v>8</v>
      </c>
      <c r="C21" s="5">
        <v>0.18</v>
      </c>
      <c r="D21" s="4">
        <v>-1750</v>
      </c>
      <c r="E21" s="4">
        <v>50</v>
      </c>
      <c r="F21" s="4">
        <v>200</v>
      </c>
      <c r="G21" s="4">
        <v>500</v>
      </c>
      <c r="H21" s="4">
        <v>1000</v>
      </c>
    </row>
    <row r="22" spans="2:9" x14ac:dyDescent="0.25">
      <c r="B22" t="s">
        <v>3</v>
      </c>
      <c r="D22" s="8">
        <f>D21*(1+C21)^(H12-D12)</f>
        <v>-3392.8610799999992</v>
      </c>
      <c r="E22">
        <f>E21*(1+$C$21)^($H$12-E12)</f>
        <v>82.151599999999988</v>
      </c>
      <c r="F22">
        <f t="shared" ref="F22:H22" si="3">F21*(1+$C$21)^($H$12-F12)</f>
        <v>278.47999999999996</v>
      </c>
      <c r="G22">
        <f>G21*(1+$C$21)^($H$12-G12)</f>
        <v>590</v>
      </c>
      <c r="H22">
        <f t="shared" si="3"/>
        <v>1000</v>
      </c>
      <c r="I22">
        <f>SUM(D22:H22)</f>
        <v>-1442.2294799999991</v>
      </c>
    </row>
    <row r="23" spans="2:9" x14ac:dyDescent="0.25">
      <c r="B23" s="4" t="s">
        <v>9</v>
      </c>
      <c r="C23" s="5">
        <v>0.35</v>
      </c>
      <c r="D23" s="4">
        <v>-1500</v>
      </c>
      <c r="E23" s="4">
        <v>500</v>
      </c>
      <c r="F23" s="4">
        <v>1200</v>
      </c>
      <c r="G23" s="4">
        <v>750</v>
      </c>
      <c r="H23" s="4">
        <v>1000</v>
      </c>
    </row>
    <row r="24" spans="2:9" x14ac:dyDescent="0.25">
      <c r="B24" t="s">
        <v>3</v>
      </c>
      <c r="D24" s="8">
        <f>D23*(1+C23)^(H12-D12)</f>
        <v>-4982.2593750000015</v>
      </c>
      <c r="E24">
        <f>E23*(1+$C$23)^($H$12-E12)</f>
        <v>1230.1875000000002</v>
      </c>
      <c r="F24">
        <f t="shared" ref="F24:H24" si="4">F23*(1+$C$23)^($H$12-F12)</f>
        <v>2187.0000000000005</v>
      </c>
      <c r="G24">
        <f t="shared" si="4"/>
        <v>1012.5000000000001</v>
      </c>
      <c r="H24">
        <f t="shared" si="4"/>
        <v>1000</v>
      </c>
      <c r="I24">
        <f>SUM(D24:H24)</f>
        <v>447.42812499999911</v>
      </c>
    </row>
    <row r="25" spans="2:9" x14ac:dyDescent="0.25">
      <c r="H25" t="s">
        <v>15</v>
      </c>
      <c r="I25">
        <f>SUM(I14:I24)</f>
        <v>507.90614500000027</v>
      </c>
    </row>
  </sheetData>
  <pageMargins left="0.7" right="0.7" top="0.75" bottom="0.75" header="0.3" footer="0.3"/>
  <pageSetup paperSize="9" orientation="portrait" verticalDpi="3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D107A-0052-48F6-AB38-BF85A4D7F02F}">
  <dimension ref="B7:H10"/>
  <sheetViews>
    <sheetView zoomScale="160" zoomScaleNormal="160" workbookViewId="0">
      <selection activeCell="L13" sqref="L13"/>
    </sheetView>
  </sheetViews>
  <sheetFormatPr defaultRowHeight="15" x14ac:dyDescent="0.25"/>
  <sheetData>
    <row r="7" spans="2:8" x14ac:dyDescent="0.25">
      <c r="B7" s="6" t="s">
        <v>25</v>
      </c>
      <c r="C7" s="6">
        <v>0</v>
      </c>
      <c r="D7" s="6">
        <v>1</v>
      </c>
      <c r="E7" s="6">
        <v>2</v>
      </c>
      <c r="F7" s="6">
        <v>3</v>
      </c>
      <c r="G7" s="6">
        <v>4</v>
      </c>
      <c r="H7" t="s">
        <v>4</v>
      </c>
    </row>
    <row r="8" spans="2:8" x14ac:dyDescent="0.25">
      <c r="B8" s="4" t="s">
        <v>20</v>
      </c>
      <c r="C8" s="4">
        <v>10000</v>
      </c>
      <c r="D8" s="4">
        <v>10000</v>
      </c>
      <c r="E8" s="4">
        <v>10000</v>
      </c>
      <c r="F8" s="4">
        <v>10000</v>
      </c>
      <c r="G8" s="4">
        <v>10000</v>
      </c>
    </row>
    <row r="9" spans="2:8" x14ac:dyDescent="0.25">
      <c r="B9" s="4" t="s">
        <v>19</v>
      </c>
      <c r="C9" s="5">
        <v>0</v>
      </c>
      <c r="D9" s="5">
        <v>0.2</v>
      </c>
      <c r="E9" s="5">
        <v>0.2</v>
      </c>
      <c r="F9" s="5">
        <v>0.2</v>
      </c>
      <c r="G9" s="5">
        <v>0.2</v>
      </c>
    </row>
    <row r="10" spans="2:8" x14ac:dyDescent="0.25">
      <c r="B10" t="s">
        <v>13</v>
      </c>
      <c r="C10">
        <f>C8/((1+C9)^(C7))</f>
        <v>10000</v>
      </c>
      <c r="D10">
        <f>D8/((1+D9)^(D7))</f>
        <v>8333.3333333333339</v>
      </c>
      <c r="E10">
        <f t="shared" ref="D10:G10" si="0">E8/((1+E9)^(E7))</f>
        <v>6944.4444444444443</v>
      </c>
      <c r="F10">
        <f t="shared" si="0"/>
        <v>5787.0370370370374</v>
      </c>
      <c r="G10">
        <f t="shared" si="0"/>
        <v>4822.5308641975307</v>
      </c>
      <c r="H10">
        <f>SUM(C10:G10)</f>
        <v>35887.345679012345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D0BC3-834A-4A18-AF43-097DA6D42139}">
  <dimension ref="B8:G11"/>
  <sheetViews>
    <sheetView zoomScale="205" zoomScaleNormal="205" workbookViewId="0">
      <selection activeCell="G12" sqref="G12"/>
    </sheetView>
  </sheetViews>
  <sheetFormatPr defaultRowHeight="15" x14ac:dyDescent="0.25"/>
  <cols>
    <col min="2" max="2" width="12.42578125" customWidth="1"/>
    <col min="4" max="4" width="9.5703125" customWidth="1"/>
    <col min="5" max="5" width="9.85546875" customWidth="1"/>
    <col min="7" max="7" width="10.140625" customWidth="1"/>
  </cols>
  <sheetData>
    <row r="8" spans="2:7" x14ac:dyDescent="0.25">
      <c r="B8" s="10" t="s">
        <v>26</v>
      </c>
      <c r="C8" s="11" t="s">
        <v>2</v>
      </c>
      <c r="D8" s="11" t="s">
        <v>5</v>
      </c>
      <c r="E8" s="11" t="s">
        <v>6</v>
      </c>
      <c r="F8" s="11" t="s">
        <v>7</v>
      </c>
      <c r="G8" s="12" t="s">
        <v>8</v>
      </c>
    </row>
    <row r="9" spans="2:7" x14ac:dyDescent="0.25">
      <c r="B9" s="13" t="s">
        <v>27</v>
      </c>
      <c r="C9" s="25">
        <v>0.15</v>
      </c>
      <c r="D9" s="31">
        <f>(D11/D10)-1</f>
        <v>0.66666666666666674</v>
      </c>
      <c r="E9" s="25">
        <v>0.15</v>
      </c>
      <c r="F9" s="25">
        <v>0.35</v>
      </c>
      <c r="G9" s="26">
        <v>0.25</v>
      </c>
    </row>
    <row r="10" spans="2:7" x14ac:dyDescent="0.25">
      <c r="B10" s="17" t="s">
        <v>28</v>
      </c>
      <c r="C10" s="27">
        <v>0.1</v>
      </c>
      <c r="D10" s="27">
        <v>0.15</v>
      </c>
      <c r="E10" s="32">
        <f>((1+E11)/(1+E9))-1</f>
        <v>8.6956521739130599E-2</v>
      </c>
      <c r="F10" s="27">
        <v>0.15</v>
      </c>
      <c r="G10" s="34">
        <f>((1+G11)/(1+G9))-1</f>
        <v>8.0000000000000071E-2</v>
      </c>
    </row>
    <row r="11" spans="2:7" x14ac:dyDescent="0.25">
      <c r="B11" s="20" t="s">
        <v>29</v>
      </c>
      <c r="C11" s="30">
        <f>(1+C10)*(1+C9)-1</f>
        <v>0.2649999999999999</v>
      </c>
      <c r="D11" s="28">
        <v>0.25</v>
      </c>
      <c r="E11" s="28">
        <v>0.25</v>
      </c>
      <c r="F11" s="33">
        <f>(1+F10)*(1+F9)-1</f>
        <v>0.55249999999999999</v>
      </c>
      <c r="G11" s="29">
        <v>0.35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EA878-C13A-42CA-8D97-21D9F7ED6C14}">
  <dimension ref="B6:E10"/>
  <sheetViews>
    <sheetView zoomScale="160" zoomScaleNormal="160" workbookViewId="0">
      <selection activeCell="F8" sqref="F8"/>
    </sheetView>
  </sheetViews>
  <sheetFormatPr defaultRowHeight="15" x14ac:dyDescent="0.25"/>
  <sheetData>
    <row r="6" spans="2:5" x14ac:dyDescent="0.25">
      <c r="B6" t="s">
        <v>22</v>
      </c>
      <c r="C6">
        <v>1</v>
      </c>
      <c r="D6">
        <v>2</v>
      </c>
      <c r="E6">
        <v>3</v>
      </c>
    </row>
    <row r="7" spans="2:5" x14ac:dyDescent="0.25">
      <c r="B7" t="s">
        <v>31</v>
      </c>
      <c r="C7" s="1">
        <v>0.05</v>
      </c>
      <c r="D7" s="35">
        <v>6.5000000000000002E-2</v>
      </c>
      <c r="E7" s="35">
        <v>4.4999999999999998E-2</v>
      </c>
    </row>
    <row r="8" spans="2:5" x14ac:dyDescent="0.25">
      <c r="B8" t="s">
        <v>32</v>
      </c>
      <c r="C8">
        <v>105</v>
      </c>
      <c r="D8" s="35"/>
    </row>
    <row r="9" spans="2:5" x14ac:dyDescent="0.25">
      <c r="C9">
        <v>106.5</v>
      </c>
    </row>
    <row r="10" spans="2:5" x14ac:dyDescent="0.25">
      <c r="C10">
        <v>104.5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BDBDF7-FAAD-4B95-A50F-65F9FA5126B4}">
  <dimension ref="C7:F9"/>
  <sheetViews>
    <sheetView zoomScale="175" zoomScaleNormal="175" workbookViewId="0">
      <selection activeCell="F9" sqref="F9"/>
    </sheetView>
  </sheetViews>
  <sheetFormatPr defaultRowHeight="15" x14ac:dyDescent="0.25"/>
  <sheetData>
    <row r="7" spans="3:6" x14ac:dyDescent="0.25">
      <c r="D7">
        <v>1</v>
      </c>
      <c r="E7">
        <v>2</v>
      </c>
      <c r="F7">
        <v>3</v>
      </c>
    </row>
    <row r="8" spans="3:6" x14ac:dyDescent="0.25">
      <c r="C8" s="35"/>
      <c r="D8" s="1">
        <v>0.05</v>
      </c>
      <c r="E8" s="35">
        <v>6.5000000000000002E-2</v>
      </c>
      <c r="F8" s="35">
        <v>4.4999999999999998E-2</v>
      </c>
    </row>
    <row r="9" spans="3:6" x14ac:dyDescent="0.25">
      <c r="C9">
        <v>2.8</v>
      </c>
      <c r="D9">
        <f>C9*(1+D8)</f>
        <v>2.94</v>
      </c>
      <c r="E9">
        <f>C9*(1+D8)*(1+E8)</f>
        <v>3.1311</v>
      </c>
      <c r="F9">
        <f>C9*(1+D8)*(1+E8)*(1+F8)</f>
        <v>3.2719994999999997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95E89-FDF5-4CD3-B6BC-0D882F1A91E9}">
  <dimension ref="C6:D9"/>
  <sheetViews>
    <sheetView zoomScale="220" zoomScaleNormal="220" workbookViewId="0">
      <selection activeCell="G13" sqref="G13"/>
    </sheetView>
  </sheetViews>
  <sheetFormatPr defaultRowHeight="15" x14ac:dyDescent="0.25"/>
  <sheetData>
    <row r="6" spans="3:4" x14ac:dyDescent="0.25">
      <c r="C6">
        <v>0</v>
      </c>
      <c r="D6">
        <v>1</v>
      </c>
    </row>
    <row r="7" spans="3:4" x14ac:dyDescent="0.25">
      <c r="C7">
        <v>3500</v>
      </c>
      <c r="D7">
        <v>4375</v>
      </c>
    </row>
    <row r="9" spans="3:4" x14ac:dyDescent="0.25">
      <c r="C9" s="2" t="s">
        <v>1</v>
      </c>
      <c r="D9" s="3">
        <f>(D7-C7)/3500</f>
        <v>0.25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49CF4-0609-4072-ACFA-C55F231E8876}">
  <dimension ref="C6:D9"/>
  <sheetViews>
    <sheetView zoomScale="205" zoomScaleNormal="205" workbookViewId="0">
      <selection activeCell="F6" sqref="F6"/>
    </sheetView>
  </sheetViews>
  <sheetFormatPr defaultRowHeight="15" x14ac:dyDescent="0.25"/>
  <cols>
    <col min="4" max="4" width="12.140625" customWidth="1"/>
  </cols>
  <sheetData>
    <row r="6" spans="3:4" x14ac:dyDescent="0.25">
      <c r="C6" t="s">
        <v>31</v>
      </c>
      <c r="D6" s="1">
        <v>0.15</v>
      </c>
    </row>
    <row r="7" spans="3:4" x14ac:dyDescent="0.25">
      <c r="C7" t="s">
        <v>30</v>
      </c>
      <c r="D7" s="1">
        <v>0.25</v>
      </c>
    </row>
    <row r="9" spans="3:4" x14ac:dyDescent="0.25">
      <c r="C9" s="2" t="s">
        <v>33</v>
      </c>
      <c r="D9" s="36">
        <f>((1+D7)/(1+D6))-1</f>
        <v>8.6956521739130599E-2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87A3C-FCF6-4DCA-8556-96ABD2ECB3FE}">
  <dimension ref="B6:C8"/>
  <sheetViews>
    <sheetView zoomScale="175" zoomScaleNormal="175" workbookViewId="0">
      <selection activeCell="G8" sqref="G8"/>
    </sheetView>
  </sheetViews>
  <sheetFormatPr defaultRowHeight="15" x14ac:dyDescent="0.25"/>
  <sheetData>
    <row r="6" spans="2:3" x14ac:dyDescent="0.25">
      <c r="B6" t="s">
        <v>34</v>
      </c>
      <c r="C6">
        <v>5500</v>
      </c>
    </row>
    <row r="7" spans="2:3" x14ac:dyDescent="0.25">
      <c r="B7" t="s">
        <v>31</v>
      </c>
      <c r="C7" s="1">
        <v>0.15</v>
      </c>
    </row>
    <row r="8" spans="2:3" x14ac:dyDescent="0.25">
      <c r="B8" s="2" t="s">
        <v>35</v>
      </c>
      <c r="C8" s="2">
        <f>550/((1+C7))</f>
        <v>478.26086956521743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A0A834-9DCB-4AE7-BAAC-CA4F11D6D108}">
  <dimension ref="B9:I11"/>
  <sheetViews>
    <sheetView zoomScale="205" zoomScaleNormal="205" workbookViewId="0">
      <selection activeCell="I12" sqref="I12"/>
    </sheetView>
  </sheetViews>
  <sheetFormatPr defaultRowHeight="15" x14ac:dyDescent="0.25"/>
  <sheetData>
    <row r="9" spans="2:9" x14ac:dyDescent="0.25">
      <c r="B9" s="6"/>
      <c r="C9" s="6">
        <v>2009</v>
      </c>
      <c r="D9" s="6">
        <v>2010</v>
      </c>
      <c r="E9" s="6">
        <v>2011</v>
      </c>
      <c r="F9" s="6">
        <v>2012</v>
      </c>
      <c r="H9" t="s">
        <v>36</v>
      </c>
    </row>
    <row r="10" spans="2:9" x14ac:dyDescent="0.25">
      <c r="B10" t="s">
        <v>34</v>
      </c>
      <c r="C10" s="4">
        <v>11809.7</v>
      </c>
      <c r="D10">
        <f>C10*(1+D11)</f>
        <v>12577.3305</v>
      </c>
      <c r="E10">
        <f>D10*(1+E11)</f>
        <v>13017.537067499999</v>
      </c>
      <c r="F10" s="4">
        <v>25666.5</v>
      </c>
      <c r="H10">
        <f>F10/((1+D11)*(1+E11)*(1+F11))</f>
        <v>22389.446302489781</v>
      </c>
    </row>
    <row r="11" spans="2:9" x14ac:dyDescent="0.25">
      <c r="B11" t="s">
        <v>31</v>
      </c>
      <c r="C11" s="37">
        <v>0</v>
      </c>
      <c r="D11" s="37">
        <v>6.5000000000000002E-2</v>
      </c>
      <c r="E11" s="37">
        <v>3.5000000000000003E-2</v>
      </c>
      <c r="F11" s="1">
        <v>0.04</v>
      </c>
      <c r="H11" s="2">
        <f>H10/C10</f>
        <v>1.8958522487861487</v>
      </c>
      <c r="I11" s="2" t="s">
        <v>37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2C4E6E-73D1-49B7-ACA0-57ADDCFA4DE6}">
  <dimension ref="A5:C7"/>
  <sheetViews>
    <sheetView zoomScale="220" zoomScaleNormal="220" workbookViewId="0">
      <selection activeCell="G7" sqref="G7"/>
    </sheetView>
  </sheetViews>
  <sheetFormatPr defaultRowHeight="15" x14ac:dyDescent="0.25"/>
  <sheetData>
    <row r="5" spans="1:3" x14ac:dyDescent="0.25">
      <c r="B5">
        <v>0</v>
      </c>
      <c r="C5">
        <v>1</v>
      </c>
    </row>
    <row r="6" spans="1:3" x14ac:dyDescent="0.25">
      <c r="A6" t="s">
        <v>14</v>
      </c>
      <c r="B6">
        <v>1000</v>
      </c>
      <c r="C6" s="2">
        <f>B6*(1+B7)</f>
        <v>1250</v>
      </c>
    </row>
    <row r="7" spans="1:3" x14ac:dyDescent="0.25">
      <c r="A7" t="s">
        <v>23</v>
      </c>
      <c r="B7" s="1">
        <v>0.25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C4898-B0EB-42D7-B24C-7FAE7772AC8D}">
  <dimension ref="B9:F12"/>
  <sheetViews>
    <sheetView zoomScale="220" zoomScaleNormal="220" workbookViewId="0">
      <selection activeCell="H9" sqref="H9"/>
    </sheetView>
  </sheetViews>
  <sheetFormatPr defaultRowHeight="15" x14ac:dyDescent="0.25"/>
  <sheetData>
    <row r="9" spans="2:6" x14ac:dyDescent="0.25">
      <c r="B9" t="s">
        <v>14</v>
      </c>
      <c r="C9">
        <v>1250</v>
      </c>
      <c r="F9" s="2">
        <v>250</v>
      </c>
    </row>
    <row r="10" spans="2:6" x14ac:dyDescent="0.25">
      <c r="B10" t="s">
        <v>6</v>
      </c>
      <c r="C10">
        <v>1000</v>
      </c>
      <c r="F10" s="2">
        <v>300</v>
      </c>
    </row>
    <row r="11" spans="2:6" x14ac:dyDescent="0.25">
      <c r="B11" t="s">
        <v>38</v>
      </c>
      <c r="C11">
        <v>250</v>
      </c>
      <c r="F11" s="2">
        <v>150</v>
      </c>
    </row>
    <row r="12" spans="2:6" x14ac:dyDescent="0.25">
      <c r="B12" t="s">
        <v>23</v>
      </c>
      <c r="C12">
        <f>C9/C10-1</f>
        <v>0.25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841B5-E01A-4CC0-9035-2C30A4D4C700}">
  <dimension ref="B15:P24"/>
  <sheetViews>
    <sheetView topLeftCell="D7" zoomScale="190" zoomScaleNormal="190" workbookViewId="0">
      <selection activeCell="P18" sqref="P18"/>
    </sheetView>
  </sheetViews>
  <sheetFormatPr defaultRowHeight="15" x14ac:dyDescent="0.25"/>
  <cols>
    <col min="11" max="11" width="11.5703125" bestFit="1" customWidth="1"/>
    <col min="12" max="12" width="10.5703125" bestFit="1" customWidth="1"/>
    <col min="13" max="13" width="10" bestFit="1" customWidth="1"/>
    <col min="14" max="15" width="11" bestFit="1" customWidth="1"/>
    <col min="16" max="16" width="11.85546875" customWidth="1"/>
  </cols>
  <sheetData>
    <row r="15" spans="2:16" x14ac:dyDescent="0.25">
      <c r="B15" s="6" t="s">
        <v>0</v>
      </c>
      <c r="C15" s="6" t="s">
        <v>1</v>
      </c>
      <c r="D15" s="6">
        <v>0</v>
      </c>
      <c r="E15" s="6">
        <v>1</v>
      </c>
      <c r="F15" s="6">
        <v>2</v>
      </c>
      <c r="G15" s="6">
        <v>3</v>
      </c>
      <c r="H15" s="6">
        <v>4</v>
      </c>
      <c r="J15" s="6" t="s">
        <v>13</v>
      </c>
      <c r="K15" s="6">
        <v>0</v>
      </c>
      <c r="L15" s="6">
        <v>1</v>
      </c>
      <c r="M15" s="6">
        <v>2</v>
      </c>
      <c r="N15" s="6">
        <v>3</v>
      </c>
      <c r="O15" s="6">
        <v>4</v>
      </c>
      <c r="P15" t="s">
        <v>4</v>
      </c>
    </row>
    <row r="16" spans="2:16" x14ac:dyDescent="0.25">
      <c r="B16" s="4" t="s">
        <v>2</v>
      </c>
      <c r="C16" s="5">
        <v>0.05</v>
      </c>
      <c r="D16" s="4">
        <v>0</v>
      </c>
      <c r="E16" s="4">
        <v>50</v>
      </c>
      <c r="F16" s="4">
        <v>100</v>
      </c>
      <c r="G16" s="4">
        <v>125</v>
      </c>
      <c r="H16" s="4">
        <v>150</v>
      </c>
      <c r="J16" t="s">
        <v>2</v>
      </c>
      <c r="K16" s="9">
        <f>D16/((1+$C$16)^(K15-$K$15))</f>
        <v>0</v>
      </c>
      <c r="L16" s="9">
        <f t="shared" ref="L16:O16" si="0">E16/((1+$C$16)^(L15-$K$15))</f>
        <v>47.61904761904762</v>
      </c>
      <c r="M16" s="9">
        <f t="shared" si="0"/>
        <v>90.702947845804985</v>
      </c>
      <c r="N16" s="9">
        <f t="shared" si="0"/>
        <v>107.9796998164345</v>
      </c>
      <c r="O16" s="9">
        <f>H16/((1+$C$16)^(O15-$K$15))</f>
        <v>123.40537121878229</v>
      </c>
      <c r="P16" s="9">
        <f>SUM(K16:O16)</f>
        <v>369.7070665000694</v>
      </c>
    </row>
    <row r="17" spans="2:16" x14ac:dyDescent="0.25">
      <c r="B17" s="4" t="s">
        <v>5</v>
      </c>
      <c r="C17" s="5">
        <v>0.15</v>
      </c>
      <c r="D17" s="4">
        <v>0</v>
      </c>
      <c r="E17" s="4">
        <v>30</v>
      </c>
      <c r="F17" s="4">
        <v>0</v>
      </c>
      <c r="G17" s="4">
        <v>30</v>
      </c>
      <c r="H17" s="4">
        <v>45</v>
      </c>
      <c r="J17" t="s">
        <v>5</v>
      </c>
      <c r="K17" s="9">
        <f>D17/((1+$C$17)^(K15-$K$15))</f>
        <v>0</v>
      </c>
      <c r="L17" s="9">
        <f t="shared" ref="L17:O17" si="1">E17/((1+$C$17)^(L15-$K$15))</f>
        <v>26.086956521739133</v>
      </c>
      <c r="M17" s="9">
        <f t="shared" si="1"/>
        <v>0</v>
      </c>
      <c r="N17" s="9">
        <f t="shared" si="1"/>
        <v>19.725486972959651</v>
      </c>
      <c r="O17" s="9">
        <f t="shared" si="1"/>
        <v>25.728896051686501</v>
      </c>
      <c r="P17" s="9">
        <f>SUM(K17:O17)</f>
        <v>71.541339546385288</v>
      </c>
    </row>
    <row r="18" spans="2:16" x14ac:dyDescent="0.25">
      <c r="B18" s="4" t="s">
        <v>6</v>
      </c>
      <c r="C18" s="5">
        <v>0.1</v>
      </c>
      <c r="D18" s="4">
        <v>0</v>
      </c>
      <c r="E18" s="4">
        <v>50</v>
      </c>
      <c r="F18" s="4">
        <v>75</v>
      </c>
      <c r="G18" s="4">
        <v>125</v>
      </c>
      <c r="H18" s="4">
        <v>150</v>
      </c>
      <c r="J18" t="s">
        <v>6</v>
      </c>
      <c r="K18" s="9">
        <f>D18/((1+$C$18)^(K15-$K$15))</f>
        <v>0</v>
      </c>
      <c r="L18" s="9">
        <f t="shared" ref="L18:O18" si="2">E18/((1+$C$18)^(L15-$K$15))</f>
        <v>45.454545454545453</v>
      </c>
      <c r="M18" s="9">
        <f t="shared" si="2"/>
        <v>61.983471074380155</v>
      </c>
      <c r="N18" s="9">
        <f t="shared" si="2"/>
        <v>93.914350112697193</v>
      </c>
      <c r="O18" s="9">
        <f t="shared" si="2"/>
        <v>102.45201830476057</v>
      </c>
      <c r="P18" s="9">
        <f t="shared" ref="P17:P24" si="3">SUM(K18:O18)</f>
        <v>303.80438494638338</v>
      </c>
    </row>
    <row r="19" spans="2:16" x14ac:dyDescent="0.25">
      <c r="B19" s="4" t="s">
        <v>7</v>
      </c>
      <c r="C19" s="5">
        <v>0.1</v>
      </c>
      <c r="D19" s="4">
        <v>0</v>
      </c>
      <c r="E19" s="4">
        <v>150</v>
      </c>
      <c r="F19" s="4">
        <v>125</v>
      </c>
      <c r="G19" s="4">
        <v>75</v>
      </c>
      <c r="H19" s="4">
        <v>50</v>
      </c>
      <c r="J19" t="s">
        <v>7</v>
      </c>
      <c r="K19" s="9">
        <f>K18/((1+$C$19)^(K15-$K$15))</f>
        <v>0</v>
      </c>
      <c r="L19" s="9">
        <f t="shared" ref="L19:O19" si="4">L18/((1+$C$19)^(L15-$K$15))</f>
        <v>41.322314049586772</v>
      </c>
      <c r="M19" s="9">
        <f t="shared" si="4"/>
        <v>51.226009152380286</v>
      </c>
      <c r="N19" s="9">
        <f t="shared" si="4"/>
        <v>70.559241256722132</v>
      </c>
      <c r="O19" s="9">
        <f t="shared" si="4"/>
        <v>69.976107031459975</v>
      </c>
      <c r="P19" s="9">
        <f t="shared" si="3"/>
        <v>233.08367149014916</v>
      </c>
    </row>
    <row r="20" spans="2:16" x14ac:dyDescent="0.25">
      <c r="B20" s="4" t="s">
        <v>8</v>
      </c>
      <c r="C20" s="5">
        <v>0.18</v>
      </c>
      <c r="D20" s="4">
        <v>-1750</v>
      </c>
      <c r="E20" s="4">
        <v>50</v>
      </c>
      <c r="F20" s="4">
        <v>200</v>
      </c>
      <c r="G20" s="4">
        <v>500</v>
      </c>
      <c r="H20" s="4">
        <v>1000</v>
      </c>
      <c r="J20" t="s">
        <v>8</v>
      </c>
      <c r="K20" s="9">
        <f>D20/((1+$C$20)^(K15-$K$15))</f>
        <v>-1750</v>
      </c>
      <c r="L20" s="9">
        <f t="shared" ref="L20:O20" si="5">E20/((1+$C$20)^(L15-$K$15))</f>
        <v>42.372881355932208</v>
      </c>
      <c r="M20" s="9">
        <f t="shared" si="5"/>
        <v>143.63688595231258</v>
      </c>
      <c r="N20" s="9">
        <f t="shared" si="5"/>
        <v>304.31543633964526</v>
      </c>
      <c r="O20" s="9">
        <f t="shared" si="5"/>
        <v>515.78887515194117</v>
      </c>
      <c r="P20" s="9">
        <f t="shared" si="3"/>
        <v>-743.88592120016904</v>
      </c>
    </row>
    <row r="21" spans="2:16" x14ac:dyDescent="0.25">
      <c r="B21" s="4" t="s">
        <v>9</v>
      </c>
      <c r="C21" s="5">
        <v>0.35</v>
      </c>
      <c r="D21" s="4">
        <v>-1500</v>
      </c>
      <c r="E21" s="4">
        <v>500</v>
      </c>
      <c r="F21" s="4">
        <v>1200</v>
      </c>
      <c r="G21" s="4">
        <v>-750</v>
      </c>
      <c r="H21" s="4">
        <v>1000</v>
      </c>
      <c r="J21" t="s">
        <v>9</v>
      </c>
      <c r="K21" s="9">
        <f>D21/((1+$C$21)^(K15-$K$15))</f>
        <v>-1500</v>
      </c>
      <c r="L21" s="9">
        <f t="shared" ref="L21:O21" si="6">E21/((1+$C$21)^(L15-$K$15))</f>
        <v>370.37037037037032</v>
      </c>
      <c r="M21" s="9">
        <f t="shared" si="6"/>
        <v>658.43621399176948</v>
      </c>
      <c r="N21" s="9">
        <f t="shared" si="6"/>
        <v>-304.83158055174511</v>
      </c>
      <c r="O21" s="9">
        <f t="shared" si="6"/>
        <v>301.0682277054272</v>
      </c>
      <c r="P21" s="9">
        <f t="shared" si="3"/>
        <v>-474.95676848417799</v>
      </c>
    </row>
    <row r="22" spans="2:16" x14ac:dyDescent="0.25">
      <c r="B22" s="4" t="s">
        <v>10</v>
      </c>
      <c r="C22" s="5">
        <v>0.37</v>
      </c>
      <c r="D22" s="4">
        <v>-1500</v>
      </c>
      <c r="E22" s="4">
        <v>-1200</v>
      </c>
      <c r="F22" s="4">
        <v>400</v>
      </c>
      <c r="G22" s="4">
        <v>-1300</v>
      </c>
      <c r="H22" s="4">
        <v>400</v>
      </c>
      <c r="J22" t="s">
        <v>10</v>
      </c>
      <c r="K22" s="9">
        <f>D22/((1+$C$22)^(K15-$K$15))</f>
        <v>-1500</v>
      </c>
      <c r="L22" s="9">
        <f t="shared" ref="L22:O22" si="7">E22/((1+$C$22)^(L15-$K$15))</f>
        <v>-875.91240875912399</v>
      </c>
      <c r="M22" s="9">
        <f t="shared" si="7"/>
        <v>213.11737439394744</v>
      </c>
      <c r="N22" s="9">
        <f t="shared" si="7"/>
        <v>-505.57041370826943</v>
      </c>
      <c r="O22" s="9">
        <f t="shared" si="7"/>
        <v>113.5475381714249</v>
      </c>
      <c r="P22" s="9">
        <f t="shared" si="3"/>
        <v>-2554.8179099020208</v>
      </c>
    </row>
    <row r="23" spans="2:16" x14ac:dyDescent="0.25">
      <c r="B23" s="4" t="s">
        <v>11</v>
      </c>
      <c r="C23" s="5">
        <v>0.15</v>
      </c>
      <c r="D23" s="4">
        <v>-1500</v>
      </c>
      <c r="E23" s="4">
        <v>300</v>
      </c>
      <c r="F23" s="4">
        <v>500</v>
      </c>
      <c r="G23" s="4">
        <v>800</v>
      </c>
      <c r="H23" s="4">
        <v>1000</v>
      </c>
      <c r="J23" t="s">
        <v>11</v>
      </c>
      <c r="K23" s="9">
        <f>D23/((1+$C$23)^(K15-$K$15))</f>
        <v>-1500</v>
      </c>
      <c r="L23" s="9">
        <f t="shared" ref="L23:O23" si="8">E23/((1+$C$23)^(L15-$K$15))</f>
        <v>260.86956521739131</v>
      </c>
      <c r="M23" s="9">
        <f t="shared" si="8"/>
        <v>378.07183364839324</v>
      </c>
      <c r="N23" s="9">
        <f t="shared" si="8"/>
        <v>526.01298594559069</v>
      </c>
      <c r="O23" s="9">
        <f t="shared" si="8"/>
        <v>571.7532455930334</v>
      </c>
      <c r="P23" s="9">
        <f t="shared" si="3"/>
        <v>236.70763040440863</v>
      </c>
    </row>
    <row r="24" spans="2:16" x14ac:dyDescent="0.25">
      <c r="B24" s="4" t="s">
        <v>12</v>
      </c>
      <c r="C24" s="5">
        <v>0.3</v>
      </c>
      <c r="D24" s="4">
        <v>-1500</v>
      </c>
      <c r="E24" s="4">
        <v>300</v>
      </c>
      <c r="F24" s="4">
        <v>500</v>
      </c>
      <c r="G24" s="4">
        <v>800</v>
      </c>
      <c r="H24" s="4">
        <v>1000</v>
      </c>
      <c r="J24" t="s">
        <v>12</v>
      </c>
      <c r="K24" s="9">
        <f>D24/((1+$C$24)^(K15-$K$15))</f>
        <v>-1500</v>
      </c>
      <c r="L24" s="9">
        <f>E24/((1+$C$24)^(L15-$K$15))</f>
        <v>230.76923076923077</v>
      </c>
      <c r="M24" s="9">
        <f t="shared" ref="L24:O24" si="9">F24/((1+$C$24)^(M15-$K$15))</f>
        <v>295.85798816568047</v>
      </c>
      <c r="N24" s="9">
        <f t="shared" si="9"/>
        <v>364.13290851160667</v>
      </c>
      <c r="O24" s="9">
        <f t="shared" si="9"/>
        <v>350.12779664577562</v>
      </c>
      <c r="P24" s="9">
        <f t="shared" si="3"/>
        <v>-259.11207590770658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C1205-B505-47CC-9F42-6948E774DB05}">
  <dimension ref="B6:AR9"/>
  <sheetViews>
    <sheetView zoomScaleNormal="100" workbookViewId="0">
      <selection activeCell="B10" sqref="B10"/>
    </sheetView>
  </sheetViews>
  <sheetFormatPr defaultRowHeight="15" x14ac:dyDescent="0.25"/>
  <sheetData>
    <row r="6" spans="2:44" x14ac:dyDescent="0.25">
      <c r="B6" t="s">
        <v>39</v>
      </c>
      <c r="C6">
        <v>0</v>
      </c>
      <c r="D6">
        <v>1</v>
      </c>
      <c r="E6">
        <v>2</v>
      </c>
      <c r="F6">
        <v>3</v>
      </c>
      <c r="G6">
        <v>4</v>
      </c>
      <c r="H6">
        <v>5</v>
      </c>
      <c r="I6">
        <v>6</v>
      </c>
      <c r="J6">
        <v>7</v>
      </c>
      <c r="K6">
        <v>8</v>
      </c>
      <c r="L6">
        <v>9</v>
      </c>
      <c r="M6">
        <v>10</v>
      </c>
      <c r="N6">
        <v>11</v>
      </c>
      <c r="O6">
        <v>12</v>
      </c>
      <c r="P6">
        <v>13</v>
      </c>
      <c r="Q6">
        <v>14</v>
      </c>
      <c r="R6">
        <v>15</v>
      </c>
      <c r="S6">
        <v>16</v>
      </c>
      <c r="T6">
        <v>17</v>
      </c>
      <c r="U6">
        <v>18</v>
      </c>
      <c r="V6">
        <v>19</v>
      </c>
      <c r="W6">
        <v>20</v>
      </c>
      <c r="X6">
        <v>21</v>
      </c>
      <c r="Y6">
        <v>22</v>
      </c>
      <c r="Z6">
        <v>23</v>
      </c>
      <c r="AA6">
        <v>24</v>
      </c>
      <c r="AB6">
        <v>25</v>
      </c>
      <c r="AC6">
        <v>26</v>
      </c>
      <c r="AD6">
        <v>27</v>
      </c>
      <c r="AE6">
        <v>28</v>
      </c>
      <c r="AF6">
        <v>29</v>
      </c>
      <c r="AG6">
        <v>30</v>
      </c>
      <c r="AH6">
        <v>31</v>
      </c>
      <c r="AI6">
        <v>32</v>
      </c>
      <c r="AJ6">
        <v>33</v>
      </c>
      <c r="AK6">
        <v>34</v>
      </c>
      <c r="AL6">
        <v>35</v>
      </c>
      <c r="AM6">
        <v>36</v>
      </c>
      <c r="AN6">
        <v>37</v>
      </c>
      <c r="AO6">
        <v>38</v>
      </c>
      <c r="AP6">
        <v>39</v>
      </c>
      <c r="AQ6">
        <v>40</v>
      </c>
      <c r="AR6" t="s">
        <v>4</v>
      </c>
    </row>
    <row r="7" spans="2:44" x14ac:dyDescent="0.25">
      <c r="W7">
        <v>10000</v>
      </c>
      <c r="X7">
        <v>10000</v>
      </c>
      <c r="Y7">
        <v>10000</v>
      </c>
      <c r="Z7">
        <v>10000</v>
      </c>
      <c r="AA7">
        <v>10000</v>
      </c>
      <c r="AB7">
        <v>10000</v>
      </c>
      <c r="AC7">
        <v>10000</v>
      </c>
      <c r="AD7">
        <v>10000</v>
      </c>
      <c r="AE7">
        <v>10000</v>
      </c>
      <c r="AF7">
        <v>10000</v>
      </c>
      <c r="AG7">
        <v>10000</v>
      </c>
      <c r="AH7">
        <v>10000</v>
      </c>
      <c r="AI7">
        <v>10000</v>
      </c>
      <c r="AJ7">
        <v>10000</v>
      </c>
      <c r="AK7">
        <v>10000</v>
      </c>
      <c r="AL7">
        <v>10000</v>
      </c>
      <c r="AM7">
        <v>10000</v>
      </c>
      <c r="AN7">
        <v>10000</v>
      </c>
      <c r="AO7">
        <v>10000</v>
      </c>
      <c r="AP7">
        <v>10000</v>
      </c>
      <c r="AQ7">
        <v>10000</v>
      </c>
    </row>
    <row r="8" spans="2:44" x14ac:dyDescent="0.25">
      <c r="B8" s="1">
        <v>0.05</v>
      </c>
      <c r="W8">
        <f>W7*(1+$B$8)^($AQ$6-W6)</f>
        <v>26532.97705144421</v>
      </c>
      <c r="X8">
        <f t="shared" ref="X8:AQ8" si="0">X7*(1+$B$8)^($AQ$6-X6)</f>
        <v>25269.501953756389</v>
      </c>
      <c r="Y8">
        <f t="shared" si="0"/>
        <v>24066.192336910848</v>
      </c>
      <c r="Z8">
        <f t="shared" si="0"/>
        <v>22920.183178010331</v>
      </c>
      <c r="AA8">
        <f t="shared" si="0"/>
        <v>21828.74588381936</v>
      </c>
      <c r="AB8">
        <f t="shared" si="0"/>
        <v>20789.281794113678</v>
      </c>
      <c r="AC8">
        <f t="shared" si="0"/>
        <v>19799.315994393972</v>
      </c>
      <c r="AD8">
        <f t="shared" si="0"/>
        <v>18856.491423232361</v>
      </c>
      <c r="AE8">
        <f t="shared" si="0"/>
        <v>17958.563260221294</v>
      </c>
      <c r="AF8">
        <f t="shared" si="0"/>
        <v>17103.393581163138</v>
      </c>
      <c r="AG8">
        <f t="shared" si="0"/>
        <v>16288.946267774416</v>
      </c>
      <c r="AH8">
        <f t="shared" si="0"/>
        <v>15513.282159785158</v>
      </c>
      <c r="AI8">
        <f t="shared" si="0"/>
        <v>14774.554437890625</v>
      </c>
      <c r="AJ8">
        <f>AJ7*(1+$B$8)^($AQ$6-AJ6)</f>
        <v>14071.004226562502</v>
      </c>
      <c r="AK8">
        <f t="shared" si="0"/>
        <v>13400.956406249999</v>
      </c>
      <c r="AL8">
        <f t="shared" si="0"/>
        <v>12762.815625000001</v>
      </c>
      <c r="AM8">
        <f t="shared" si="0"/>
        <v>12155.0625</v>
      </c>
      <c r="AN8">
        <f t="shared" si="0"/>
        <v>11576.250000000002</v>
      </c>
      <c r="AO8">
        <f t="shared" si="0"/>
        <v>11025</v>
      </c>
      <c r="AP8">
        <f t="shared" si="0"/>
        <v>10500</v>
      </c>
      <c r="AQ8">
        <f t="shared" si="0"/>
        <v>10000</v>
      </c>
      <c r="AR8">
        <f>SUM(W8:AQ8)</f>
        <v>357192.5180803283</v>
      </c>
    </row>
    <row r="9" spans="2:44" x14ac:dyDescent="0.25">
      <c r="C9" s="2">
        <f>AR8/((1+B8)^(40))</f>
        <v>50737.65494327456</v>
      </c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899B06-D786-4CEC-8B8A-040F849CA034}">
  <dimension ref="B7:S10"/>
  <sheetViews>
    <sheetView zoomScale="145" zoomScaleNormal="145" workbookViewId="0">
      <selection activeCell="S11" sqref="S11"/>
    </sheetView>
  </sheetViews>
  <sheetFormatPr defaultRowHeight="15" x14ac:dyDescent="0.25"/>
  <sheetData>
    <row r="7" spans="2:19" x14ac:dyDescent="0.25">
      <c r="C7" t="s">
        <v>40</v>
      </c>
    </row>
    <row r="8" spans="2:19" x14ac:dyDescent="0.25">
      <c r="B8" s="1">
        <v>0.1</v>
      </c>
      <c r="C8">
        <v>0</v>
      </c>
      <c r="D8">
        <v>1</v>
      </c>
      <c r="E8">
        <v>2</v>
      </c>
      <c r="F8">
        <v>3</v>
      </c>
      <c r="G8">
        <v>4</v>
      </c>
      <c r="H8">
        <v>5</v>
      </c>
      <c r="I8">
        <v>6</v>
      </c>
      <c r="J8">
        <v>7</v>
      </c>
      <c r="K8">
        <v>8</v>
      </c>
      <c r="L8">
        <v>9</v>
      </c>
      <c r="M8">
        <v>10</v>
      </c>
      <c r="N8">
        <v>11</v>
      </c>
      <c r="O8">
        <v>12</v>
      </c>
      <c r="P8">
        <v>13</v>
      </c>
      <c r="Q8">
        <v>14</v>
      </c>
      <c r="R8">
        <v>15</v>
      </c>
      <c r="S8" t="s">
        <v>4</v>
      </c>
    </row>
    <row r="9" spans="2:19" x14ac:dyDescent="0.25">
      <c r="B9" t="s">
        <v>41</v>
      </c>
      <c r="N9">
        <v>20000</v>
      </c>
      <c r="O9">
        <v>20000</v>
      </c>
      <c r="P9">
        <v>20000</v>
      </c>
      <c r="Q9">
        <v>20000</v>
      </c>
      <c r="R9">
        <v>20000</v>
      </c>
    </row>
    <row r="10" spans="2:19" x14ac:dyDescent="0.25">
      <c r="B10" t="s">
        <v>13</v>
      </c>
      <c r="N10">
        <f>N9/((1+$B$8)^($R$8-N8))</f>
        <v>13660.26910730141</v>
      </c>
      <c r="O10">
        <f t="shared" ref="O10:R10" si="0">O9/((1+$B$8)^($R$8-O8))</f>
        <v>15026.296018031551</v>
      </c>
      <c r="P10">
        <f t="shared" si="0"/>
        <v>16528.925619834707</v>
      </c>
      <c r="Q10">
        <f t="shared" si="0"/>
        <v>18181.81818181818</v>
      </c>
      <c r="R10">
        <f t="shared" si="0"/>
        <v>20000</v>
      </c>
      <c r="S10">
        <f>SUM(N10:R10)</f>
        <v>83397.308926985846</v>
      </c>
    </row>
  </sheetData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3BAD2-955A-4F03-BA07-1A966AD9705C}">
  <dimension ref="A8:L13"/>
  <sheetViews>
    <sheetView zoomScale="160" zoomScaleNormal="160" workbookViewId="0">
      <selection activeCell="D8" sqref="D8:L8"/>
    </sheetView>
  </sheetViews>
  <sheetFormatPr defaultRowHeight="15" x14ac:dyDescent="0.25"/>
  <cols>
    <col min="5" max="6" width="11.85546875" customWidth="1"/>
    <col min="7" max="7" width="13.85546875" customWidth="1"/>
  </cols>
  <sheetData>
    <row r="8" spans="1:12" ht="27.75" customHeight="1" x14ac:dyDescent="0.25">
      <c r="A8" t="s">
        <v>43</v>
      </c>
      <c r="B8">
        <v>1000</v>
      </c>
      <c r="D8" s="6" t="s">
        <v>44</v>
      </c>
      <c r="E8" s="6" t="s">
        <v>45</v>
      </c>
      <c r="F8" s="6" t="s">
        <v>51</v>
      </c>
      <c r="G8" s="38" t="s">
        <v>46</v>
      </c>
      <c r="H8" s="38" t="s">
        <v>47</v>
      </c>
      <c r="I8" s="38" t="s">
        <v>52</v>
      </c>
      <c r="J8" s="38" t="s">
        <v>48</v>
      </c>
      <c r="K8" s="38" t="s">
        <v>49</v>
      </c>
      <c r="L8" s="38" t="s">
        <v>50</v>
      </c>
    </row>
    <row r="9" spans="1:12" x14ac:dyDescent="0.25">
      <c r="A9" t="s">
        <v>42</v>
      </c>
      <c r="B9">
        <v>4</v>
      </c>
      <c r="D9" s="6">
        <v>0</v>
      </c>
      <c r="E9">
        <v>1000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 s="4">
        <v>1000</v>
      </c>
    </row>
    <row r="10" spans="1:12" x14ac:dyDescent="0.25">
      <c r="D10" s="6">
        <v>1</v>
      </c>
      <c r="E10" s="4">
        <f>L9</f>
        <v>1000</v>
      </c>
      <c r="F10" s="5">
        <v>0.15</v>
      </c>
      <c r="G10" s="4">
        <f>E10*F10</f>
        <v>150</v>
      </c>
      <c r="H10">
        <f>G10</f>
        <v>150</v>
      </c>
      <c r="I10" s="5">
        <v>0.15</v>
      </c>
      <c r="J10">
        <f>$E$9*I10</f>
        <v>150</v>
      </c>
      <c r="K10">
        <f>J10+H10</f>
        <v>300</v>
      </c>
      <c r="L10">
        <f>E10+G10-K10</f>
        <v>850</v>
      </c>
    </row>
    <row r="11" spans="1:12" x14ac:dyDescent="0.25">
      <c r="D11" s="6">
        <v>2</v>
      </c>
      <c r="E11">
        <f>L10</f>
        <v>850</v>
      </c>
      <c r="F11" s="5">
        <v>0.2</v>
      </c>
      <c r="G11" s="4">
        <f>E11*F11</f>
        <v>170</v>
      </c>
      <c r="H11">
        <f t="shared" ref="H11:H13" si="0">G11</f>
        <v>170</v>
      </c>
      <c r="I11" s="5">
        <v>0.25</v>
      </c>
      <c r="J11">
        <f>$E$9*I11</f>
        <v>250</v>
      </c>
      <c r="K11">
        <f t="shared" ref="K11:K13" si="1">J11+H11</f>
        <v>420</v>
      </c>
      <c r="L11">
        <f t="shared" ref="L11:L13" si="2">E11+G11-K11</f>
        <v>600</v>
      </c>
    </row>
    <row r="12" spans="1:12" x14ac:dyDescent="0.25">
      <c r="D12" s="6">
        <v>3</v>
      </c>
      <c r="E12">
        <f t="shared" ref="E11:E13" si="3">L11</f>
        <v>600</v>
      </c>
      <c r="F12" s="5">
        <v>0.2</v>
      </c>
      <c r="G12" s="4">
        <f>E12*F12</f>
        <v>120</v>
      </c>
      <c r="H12">
        <f t="shared" si="0"/>
        <v>120</v>
      </c>
      <c r="I12" s="5">
        <v>0.3</v>
      </c>
      <c r="J12">
        <f>E9*I12</f>
        <v>300</v>
      </c>
      <c r="K12">
        <f t="shared" si="1"/>
        <v>420</v>
      </c>
      <c r="L12">
        <f t="shared" si="2"/>
        <v>300</v>
      </c>
    </row>
    <row r="13" spans="1:12" x14ac:dyDescent="0.25">
      <c r="D13" s="6">
        <v>4</v>
      </c>
      <c r="E13">
        <f t="shared" si="3"/>
        <v>300</v>
      </c>
      <c r="F13" s="5">
        <v>0.15</v>
      </c>
      <c r="G13" s="4">
        <f>E13*F13</f>
        <v>45</v>
      </c>
      <c r="H13">
        <f t="shared" si="0"/>
        <v>45</v>
      </c>
      <c r="I13" s="5">
        <v>0.3</v>
      </c>
      <c r="J13">
        <f>E9*I13</f>
        <v>300</v>
      </c>
      <c r="K13">
        <f t="shared" si="1"/>
        <v>345</v>
      </c>
      <c r="L13" s="2">
        <f t="shared" si="2"/>
        <v>0</v>
      </c>
    </row>
  </sheetData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13CD8-A499-40BA-BA12-5E6C2EB8C74E}">
  <dimension ref="B6:M12"/>
  <sheetViews>
    <sheetView zoomScale="160" zoomScaleNormal="160" workbookViewId="0">
      <selection activeCell="E6" sqref="E6:L6"/>
    </sheetView>
  </sheetViews>
  <sheetFormatPr defaultRowHeight="15" x14ac:dyDescent="0.25"/>
  <cols>
    <col min="8" max="8" width="10.28515625" customWidth="1"/>
    <col min="12" max="12" width="13.140625" bestFit="1" customWidth="1"/>
  </cols>
  <sheetData>
    <row r="6" spans="2:13" ht="30" customHeight="1" x14ac:dyDescent="0.25">
      <c r="B6" t="s">
        <v>53</v>
      </c>
      <c r="C6">
        <v>10000</v>
      </c>
      <c r="E6" s="38" t="s">
        <v>44</v>
      </c>
      <c r="F6" s="38" t="s">
        <v>45</v>
      </c>
      <c r="G6" s="38" t="s">
        <v>51</v>
      </c>
      <c r="H6" s="38" t="s">
        <v>46</v>
      </c>
      <c r="I6" s="38" t="s">
        <v>47</v>
      </c>
      <c r="J6" s="38" t="s">
        <v>48</v>
      </c>
      <c r="K6" s="38" t="s">
        <v>49</v>
      </c>
      <c r="L6" s="38" t="s">
        <v>50</v>
      </c>
    </row>
    <row r="7" spans="2:13" x14ac:dyDescent="0.25">
      <c r="B7" t="s">
        <v>42</v>
      </c>
      <c r="C7">
        <v>5</v>
      </c>
      <c r="E7" s="4">
        <v>0</v>
      </c>
      <c r="F7">
        <v>10000</v>
      </c>
      <c r="G7" s="1">
        <v>0</v>
      </c>
      <c r="I7">
        <v>0</v>
      </c>
      <c r="J7">
        <v>0</v>
      </c>
      <c r="K7">
        <v>0</v>
      </c>
      <c r="L7">
        <v>10000</v>
      </c>
    </row>
    <row r="8" spans="2:13" x14ac:dyDescent="0.25">
      <c r="B8" t="s">
        <v>54</v>
      </c>
      <c r="C8" s="1">
        <v>0.15</v>
      </c>
      <c r="E8" s="4">
        <v>1</v>
      </c>
      <c r="F8">
        <f>L7</f>
        <v>10000</v>
      </c>
      <c r="G8" s="1">
        <v>0.15</v>
      </c>
      <c r="H8">
        <f>F8*G8</f>
        <v>1500</v>
      </c>
      <c r="I8">
        <f>H8</f>
        <v>1500</v>
      </c>
      <c r="J8">
        <f>K8-I8</f>
        <v>1483.1555246152843</v>
      </c>
      <c r="K8">
        <f t="shared" ref="K8:K12" si="0">$C$11</f>
        <v>2983.1555246152843</v>
      </c>
      <c r="L8">
        <f>F8+H8-K8</f>
        <v>8516.8444753847161</v>
      </c>
    </row>
    <row r="9" spans="2:13" x14ac:dyDescent="0.25">
      <c r="E9" s="4">
        <v>2</v>
      </c>
      <c r="F9">
        <f>L8</f>
        <v>8516.8444753847161</v>
      </c>
      <c r="G9" s="1">
        <v>0.15</v>
      </c>
      <c r="H9">
        <f>F9*G9</f>
        <v>1277.5266713077074</v>
      </c>
      <c r="I9">
        <f>H9</f>
        <v>1277.5266713077074</v>
      </c>
      <c r="J9">
        <f>K9-I9</f>
        <v>1705.6288533075769</v>
      </c>
      <c r="K9">
        <f>$C$11</f>
        <v>2983.1555246152843</v>
      </c>
      <c r="L9">
        <f t="shared" ref="L9:L12" si="1">F9+H9-K9</f>
        <v>6811.2156220771394</v>
      </c>
    </row>
    <row r="10" spans="2:13" x14ac:dyDescent="0.25">
      <c r="E10" s="4">
        <v>3</v>
      </c>
      <c r="F10">
        <f t="shared" ref="F9:F12" si="2">L9</f>
        <v>6811.2156220771394</v>
      </c>
      <c r="G10" s="1">
        <v>0.15</v>
      </c>
      <c r="H10">
        <f t="shared" ref="H9:H12" si="3">F10*G10</f>
        <v>1021.6823433115709</v>
      </c>
      <c r="I10">
        <f t="shared" ref="I9:I12" si="4">H10</f>
        <v>1021.6823433115709</v>
      </c>
      <c r="J10">
        <f t="shared" ref="J9:J12" si="5">K10-I10</f>
        <v>1961.4731813037133</v>
      </c>
      <c r="K10">
        <f t="shared" si="0"/>
        <v>2983.1555246152843</v>
      </c>
      <c r="L10">
        <f t="shared" si="1"/>
        <v>4849.7424407734252</v>
      </c>
    </row>
    <row r="11" spans="2:13" x14ac:dyDescent="0.25">
      <c r="B11" t="s">
        <v>2</v>
      </c>
      <c r="C11">
        <f>C6*(C8/((1-(1+C8)^(-5))))</f>
        <v>2983.1555246152843</v>
      </c>
      <c r="E11" s="4">
        <v>4</v>
      </c>
      <c r="F11">
        <f t="shared" si="2"/>
        <v>4849.7424407734252</v>
      </c>
      <c r="G11" s="1">
        <v>0.15</v>
      </c>
      <c r="H11">
        <f t="shared" si="3"/>
        <v>727.46136611601378</v>
      </c>
      <c r="I11">
        <f t="shared" si="4"/>
        <v>727.46136611601378</v>
      </c>
      <c r="J11">
        <f t="shared" si="5"/>
        <v>2255.6941584992705</v>
      </c>
      <c r="K11">
        <f t="shared" si="0"/>
        <v>2983.1555246152843</v>
      </c>
      <c r="L11">
        <f t="shared" si="1"/>
        <v>2594.0482822741546</v>
      </c>
    </row>
    <row r="12" spans="2:13" x14ac:dyDescent="0.25">
      <c r="E12" s="4">
        <v>5</v>
      </c>
      <c r="F12">
        <f t="shared" si="2"/>
        <v>2594.0482822741546</v>
      </c>
      <c r="G12" s="1">
        <v>0.15</v>
      </c>
      <c r="H12">
        <f t="shared" si="3"/>
        <v>389.1072423411232</v>
      </c>
      <c r="I12">
        <f t="shared" si="4"/>
        <v>389.1072423411232</v>
      </c>
      <c r="J12">
        <f t="shared" si="5"/>
        <v>2594.048282274161</v>
      </c>
      <c r="K12">
        <f t="shared" si="0"/>
        <v>2983.1555246152843</v>
      </c>
      <c r="L12" s="2">
        <f t="shared" si="1"/>
        <v>-6.3664629124104977E-12</v>
      </c>
      <c r="M12" t="s">
        <v>55</v>
      </c>
    </row>
  </sheetData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A5BC8-02E7-43D4-B8CC-BEC8C4342AB0}">
  <dimension ref="A6:K12"/>
  <sheetViews>
    <sheetView zoomScale="160" zoomScaleNormal="160" workbookViewId="0">
      <selection activeCell="D6" sqref="D6:K6"/>
    </sheetView>
  </sheetViews>
  <sheetFormatPr defaultRowHeight="15" x14ac:dyDescent="0.25"/>
  <cols>
    <col min="6" max="6" width="9.28515625" customWidth="1"/>
    <col min="7" max="7" width="11" customWidth="1"/>
    <col min="10" max="10" width="9.5703125" customWidth="1"/>
  </cols>
  <sheetData>
    <row r="6" spans="1:11" ht="30.75" customHeight="1" x14ac:dyDescent="0.25">
      <c r="D6" s="38" t="s">
        <v>44</v>
      </c>
      <c r="E6" s="38" t="s">
        <v>45</v>
      </c>
      <c r="F6" s="38" t="s">
        <v>51</v>
      </c>
      <c r="G6" s="38" t="s">
        <v>46</v>
      </c>
      <c r="H6" s="38" t="s">
        <v>47</v>
      </c>
      <c r="I6" s="38" t="s">
        <v>48</v>
      </c>
      <c r="J6" s="38" t="s">
        <v>49</v>
      </c>
      <c r="K6" s="38" t="s">
        <v>50</v>
      </c>
    </row>
    <row r="7" spans="1:11" x14ac:dyDescent="0.25">
      <c r="D7" s="6">
        <v>0</v>
      </c>
      <c r="E7">
        <v>10000</v>
      </c>
      <c r="F7" s="5">
        <v>0</v>
      </c>
      <c r="G7">
        <f>E7*F7</f>
        <v>0</v>
      </c>
      <c r="H7">
        <v>0</v>
      </c>
      <c r="I7" s="4">
        <v>0</v>
      </c>
      <c r="J7">
        <v>0</v>
      </c>
      <c r="K7">
        <v>10000</v>
      </c>
    </row>
    <row r="8" spans="1:11" x14ac:dyDescent="0.25">
      <c r="A8" t="s">
        <v>43</v>
      </c>
      <c r="B8">
        <v>10000</v>
      </c>
      <c r="D8" s="6">
        <v>1</v>
      </c>
      <c r="E8">
        <f>K7</f>
        <v>10000</v>
      </c>
      <c r="F8" s="5">
        <f>$B$10</f>
        <v>0.15</v>
      </c>
      <c r="G8">
        <f>E8*F8</f>
        <v>1500</v>
      </c>
      <c r="H8">
        <f>G8</f>
        <v>1500</v>
      </c>
      <c r="I8" s="4">
        <f>$B$12</f>
        <v>2000</v>
      </c>
      <c r="J8">
        <f>I8+H8</f>
        <v>3500</v>
      </c>
      <c r="K8">
        <f>E8+G8-J8</f>
        <v>8000</v>
      </c>
    </row>
    <row r="9" spans="1:11" x14ac:dyDescent="0.25">
      <c r="A9" t="s">
        <v>42</v>
      </c>
      <c r="B9">
        <v>5</v>
      </c>
      <c r="D9" s="6">
        <v>2</v>
      </c>
      <c r="E9">
        <f t="shared" ref="E9:E12" si="0">K8</f>
        <v>8000</v>
      </c>
      <c r="F9" s="5">
        <f t="shared" ref="F9:F12" si="1">$B$10</f>
        <v>0.15</v>
      </c>
      <c r="G9">
        <f t="shared" ref="G9:G12" si="2">E9*F9</f>
        <v>1200</v>
      </c>
      <c r="H9">
        <f t="shared" ref="H9:H12" si="3">G9</f>
        <v>1200</v>
      </c>
      <c r="I9" s="4">
        <f t="shared" ref="I9:I12" si="4">$B$12</f>
        <v>2000</v>
      </c>
      <c r="J9">
        <f t="shared" ref="J9:J12" si="5">I9+H9</f>
        <v>3200</v>
      </c>
      <c r="K9">
        <f t="shared" ref="K9:K12" si="6">E9+G9-J9</f>
        <v>6000</v>
      </c>
    </row>
    <row r="10" spans="1:11" x14ac:dyDescent="0.25">
      <c r="A10" t="s">
        <v>54</v>
      </c>
      <c r="B10" s="1">
        <v>0.15</v>
      </c>
      <c r="D10" s="6">
        <v>3</v>
      </c>
      <c r="E10">
        <f t="shared" si="0"/>
        <v>6000</v>
      </c>
      <c r="F10" s="5">
        <f t="shared" si="1"/>
        <v>0.15</v>
      </c>
      <c r="G10">
        <f t="shared" si="2"/>
        <v>900</v>
      </c>
      <c r="H10">
        <f t="shared" si="3"/>
        <v>900</v>
      </c>
      <c r="I10" s="4">
        <f t="shared" si="4"/>
        <v>2000</v>
      </c>
      <c r="J10">
        <f t="shared" si="5"/>
        <v>2900</v>
      </c>
      <c r="K10">
        <f t="shared" si="6"/>
        <v>4000</v>
      </c>
    </row>
    <row r="11" spans="1:11" x14ac:dyDescent="0.25">
      <c r="D11" s="6">
        <v>4</v>
      </c>
      <c r="E11">
        <f t="shared" si="0"/>
        <v>4000</v>
      </c>
      <c r="F11" s="5">
        <f t="shared" si="1"/>
        <v>0.15</v>
      </c>
      <c r="G11">
        <f t="shared" si="2"/>
        <v>600</v>
      </c>
      <c r="H11">
        <f>G11</f>
        <v>600</v>
      </c>
      <c r="I11" s="4">
        <f t="shared" si="4"/>
        <v>2000</v>
      </c>
      <c r="J11">
        <f t="shared" si="5"/>
        <v>2600</v>
      </c>
      <c r="K11">
        <f t="shared" si="6"/>
        <v>2000</v>
      </c>
    </row>
    <row r="12" spans="1:11" x14ac:dyDescent="0.25">
      <c r="A12" t="s">
        <v>2</v>
      </c>
      <c r="B12">
        <f>B8/B9</f>
        <v>2000</v>
      </c>
      <c r="D12" s="6">
        <v>5</v>
      </c>
      <c r="E12">
        <f t="shared" si="0"/>
        <v>2000</v>
      </c>
      <c r="F12" s="5">
        <f t="shared" si="1"/>
        <v>0.15</v>
      </c>
      <c r="G12">
        <f t="shared" si="2"/>
        <v>300</v>
      </c>
      <c r="H12">
        <f t="shared" si="3"/>
        <v>300</v>
      </c>
      <c r="I12" s="4">
        <f t="shared" si="4"/>
        <v>2000</v>
      </c>
      <c r="J12">
        <f t="shared" si="5"/>
        <v>2300</v>
      </c>
      <c r="K12" s="2">
        <f t="shared" si="6"/>
        <v>0</v>
      </c>
    </row>
  </sheetData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47BD5-E75E-478F-9753-E3E7B8E955A0}">
  <dimension ref="A3:L11"/>
  <sheetViews>
    <sheetView zoomScale="205" zoomScaleNormal="205" workbookViewId="0">
      <selection activeCell="M11" sqref="M11"/>
    </sheetView>
  </sheetViews>
  <sheetFormatPr defaultRowHeight="15" x14ac:dyDescent="0.25"/>
  <cols>
    <col min="6" max="6" width="8.85546875" customWidth="1"/>
    <col min="7" max="7" width="10.7109375" customWidth="1"/>
  </cols>
  <sheetData>
    <row r="3" spans="1:12" x14ac:dyDescent="0.25">
      <c r="L3" t="s">
        <v>57</v>
      </c>
    </row>
    <row r="5" spans="1:12" ht="29.25" customHeight="1" x14ac:dyDescent="0.25">
      <c r="A5" t="s">
        <v>43</v>
      </c>
      <c r="B5">
        <v>10000</v>
      </c>
      <c r="D5" s="38" t="s">
        <v>44</v>
      </c>
      <c r="E5" s="38" t="s">
        <v>45</v>
      </c>
      <c r="F5" s="38" t="s">
        <v>51</v>
      </c>
      <c r="G5" s="38" t="s">
        <v>46</v>
      </c>
      <c r="H5" s="38" t="s">
        <v>47</v>
      </c>
      <c r="I5" s="38" t="s">
        <v>48</v>
      </c>
      <c r="J5" s="38" t="s">
        <v>49</v>
      </c>
      <c r="K5" s="38" t="s">
        <v>50</v>
      </c>
    </row>
    <row r="6" spans="1:12" x14ac:dyDescent="0.25">
      <c r="A6" t="s">
        <v>42</v>
      </c>
      <c r="B6">
        <v>5</v>
      </c>
      <c r="D6">
        <v>0</v>
      </c>
      <c r="E6">
        <v>10000</v>
      </c>
      <c r="F6" s="1">
        <v>0</v>
      </c>
      <c r="G6">
        <v>0</v>
      </c>
      <c r="H6">
        <v>0</v>
      </c>
      <c r="I6">
        <v>0</v>
      </c>
      <c r="J6">
        <v>0</v>
      </c>
      <c r="K6">
        <v>10000</v>
      </c>
    </row>
    <row r="7" spans="1:12" x14ac:dyDescent="0.25">
      <c r="A7" t="s">
        <v>56</v>
      </c>
      <c r="B7" s="1">
        <v>0.12</v>
      </c>
      <c r="D7">
        <v>1</v>
      </c>
      <c r="E7">
        <f>K6</f>
        <v>10000</v>
      </c>
      <c r="F7" s="1">
        <f>$B$7</f>
        <v>0.12</v>
      </c>
      <c r="G7">
        <f>E7*F7</f>
        <v>1200</v>
      </c>
      <c r="H7" s="39">
        <v>1200</v>
      </c>
      <c r="I7">
        <v>0</v>
      </c>
      <c r="J7">
        <f>I7+H7</f>
        <v>1200</v>
      </c>
      <c r="K7">
        <f>E7+G7-J7</f>
        <v>10000</v>
      </c>
    </row>
    <row r="8" spans="1:12" x14ac:dyDescent="0.25">
      <c r="D8">
        <v>2</v>
      </c>
      <c r="E8">
        <f t="shared" ref="E8:E11" si="0">K7</f>
        <v>10000</v>
      </c>
      <c r="F8" s="1">
        <f t="shared" ref="F8:F11" si="1">$B$7</f>
        <v>0.12</v>
      </c>
      <c r="G8">
        <f t="shared" ref="G8:G11" si="2">E8*F8</f>
        <v>1200</v>
      </c>
      <c r="H8">
        <f t="shared" ref="H8:H11" si="3">G8</f>
        <v>1200</v>
      </c>
      <c r="I8">
        <f>B9</f>
        <v>2500</v>
      </c>
      <c r="J8">
        <f t="shared" ref="J8:J11" si="4">I8+H8</f>
        <v>3700</v>
      </c>
      <c r="K8">
        <f t="shared" ref="K8:K11" si="5">E8+G8-J8</f>
        <v>7500</v>
      </c>
    </row>
    <row r="9" spans="1:12" x14ac:dyDescent="0.25">
      <c r="A9" t="s">
        <v>2</v>
      </c>
      <c r="B9">
        <f>B5/(B6-1)</f>
        <v>2500</v>
      </c>
      <c r="D9">
        <v>3</v>
      </c>
      <c r="E9">
        <f t="shared" si="0"/>
        <v>7500</v>
      </c>
      <c r="F9" s="1">
        <f t="shared" si="1"/>
        <v>0.12</v>
      </c>
      <c r="G9">
        <f t="shared" si="2"/>
        <v>900</v>
      </c>
      <c r="H9">
        <f t="shared" si="3"/>
        <v>900</v>
      </c>
      <c r="I9">
        <v>2500</v>
      </c>
      <c r="J9">
        <f t="shared" si="4"/>
        <v>3400</v>
      </c>
      <c r="K9">
        <f t="shared" si="5"/>
        <v>5000</v>
      </c>
    </row>
    <row r="10" spans="1:12" x14ac:dyDescent="0.25">
      <c r="B10" t="s">
        <v>58</v>
      </c>
      <c r="D10">
        <v>4</v>
      </c>
      <c r="E10">
        <f t="shared" si="0"/>
        <v>5000</v>
      </c>
      <c r="F10" s="1">
        <f t="shared" si="1"/>
        <v>0.12</v>
      </c>
      <c r="G10">
        <f t="shared" si="2"/>
        <v>600</v>
      </c>
      <c r="H10">
        <f t="shared" si="3"/>
        <v>600</v>
      </c>
      <c r="I10">
        <v>2500</v>
      </c>
      <c r="J10">
        <f t="shared" si="4"/>
        <v>3100</v>
      </c>
      <c r="K10">
        <f t="shared" si="5"/>
        <v>2500</v>
      </c>
    </row>
    <row r="11" spans="1:12" x14ac:dyDescent="0.25">
      <c r="D11">
        <v>5</v>
      </c>
      <c r="E11">
        <f t="shared" si="0"/>
        <v>2500</v>
      </c>
      <c r="F11" s="1">
        <f t="shared" si="1"/>
        <v>0.12</v>
      </c>
      <c r="G11">
        <f t="shared" si="2"/>
        <v>300</v>
      </c>
      <c r="H11">
        <f t="shared" si="3"/>
        <v>300</v>
      </c>
      <c r="I11">
        <v>2500</v>
      </c>
      <c r="J11">
        <f t="shared" si="4"/>
        <v>2800</v>
      </c>
      <c r="K11" s="2">
        <f t="shared" si="5"/>
        <v>0</v>
      </c>
    </row>
  </sheetData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20BD4-0451-42DD-B84F-3B9637F323EF}">
  <dimension ref="B10:I15"/>
  <sheetViews>
    <sheetView zoomScale="175" zoomScaleNormal="175" workbookViewId="0">
      <selection activeCell="I19" sqref="I19"/>
    </sheetView>
  </sheetViews>
  <sheetFormatPr defaultRowHeight="15" x14ac:dyDescent="0.25"/>
  <cols>
    <col min="2" max="2" width="15.140625" customWidth="1"/>
    <col min="4" max="4" width="10.5703125" customWidth="1"/>
    <col min="6" max="6" width="13" customWidth="1"/>
  </cols>
  <sheetData>
    <row r="10" spans="2:9" x14ac:dyDescent="0.25">
      <c r="B10" t="s">
        <v>44</v>
      </c>
      <c r="C10">
        <v>0</v>
      </c>
      <c r="E10">
        <v>1</v>
      </c>
      <c r="G10">
        <v>2</v>
      </c>
      <c r="I10">
        <v>3</v>
      </c>
    </row>
    <row r="11" spans="2:9" x14ac:dyDescent="0.25">
      <c r="B11" t="s">
        <v>59</v>
      </c>
      <c r="C11">
        <v>1</v>
      </c>
      <c r="E11" s="2">
        <f>C11*(1+D12)</f>
        <v>1.18</v>
      </c>
      <c r="G11" s="2">
        <f>E11*(1+F12)</f>
        <v>1.3216000000000001</v>
      </c>
      <c r="I11">
        <v>5.57</v>
      </c>
    </row>
    <row r="12" spans="2:9" x14ac:dyDescent="0.25">
      <c r="B12" t="s">
        <v>60</v>
      </c>
      <c r="D12" s="1">
        <v>0.18</v>
      </c>
      <c r="F12" s="1">
        <v>0.12</v>
      </c>
      <c r="H12" s="2">
        <f>I11/G11/100</f>
        <v>4.2145883777239712E-2</v>
      </c>
    </row>
    <row r="13" spans="2:9" x14ac:dyDescent="0.25">
      <c r="B13" t="s">
        <v>27</v>
      </c>
      <c r="D13" s="1">
        <v>0.06</v>
      </c>
      <c r="F13" s="3">
        <v>0.01</v>
      </c>
      <c r="H13" s="1">
        <v>0.11</v>
      </c>
    </row>
    <row r="14" spans="2:9" x14ac:dyDescent="0.25">
      <c r="B14" t="s">
        <v>61</v>
      </c>
      <c r="D14" s="36">
        <f>((1+D12)/(1+D13))-1</f>
        <v>0.1132075471698113</v>
      </c>
      <c r="F14" s="1">
        <v>0.06</v>
      </c>
      <c r="H14">
        <f>((1+H12)/(1+H13))-1</f>
        <v>-6.1129834434919261E-2</v>
      </c>
    </row>
    <row r="15" spans="2:9" x14ac:dyDescent="0.25">
      <c r="B15" t="s">
        <v>62</v>
      </c>
      <c r="C15">
        <v>1</v>
      </c>
      <c r="E15" s="2">
        <f>C15*(1+D14)</f>
        <v>1.1132075471698113</v>
      </c>
      <c r="G15" s="2"/>
      <c r="H15" s="2"/>
      <c r="I15" s="2"/>
    </row>
  </sheetData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82090-6A1E-43FD-AEE4-111472A01453}">
  <dimension ref="A6:B8"/>
  <sheetViews>
    <sheetView zoomScale="175" zoomScaleNormal="175" workbookViewId="0">
      <selection activeCell="I20" sqref="I20"/>
    </sheetView>
  </sheetViews>
  <sheetFormatPr defaultRowHeight="15" x14ac:dyDescent="0.25"/>
  <sheetData>
    <row r="6" spans="1:2" x14ac:dyDescent="0.25">
      <c r="A6" t="s">
        <v>43</v>
      </c>
      <c r="B6">
        <v>2000</v>
      </c>
    </row>
    <row r="7" spans="1:2" x14ac:dyDescent="0.25">
      <c r="A7" t="s">
        <v>56</v>
      </c>
      <c r="B7" s="1">
        <v>0.1</v>
      </c>
    </row>
    <row r="8" spans="1:2" x14ac:dyDescent="0.25">
      <c r="A8" t="s">
        <v>63</v>
      </c>
      <c r="B8">
        <f>B7/12</f>
        <v>8.3333333333333332E-3</v>
      </c>
    </row>
  </sheetData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A4752-212B-4AE4-A796-793D5C015C6F}">
  <dimension ref="A6:G9"/>
  <sheetViews>
    <sheetView zoomScale="175" zoomScaleNormal="175" workbookViewId="0">
      <selection activeCell="J7" sqref="J7"/>
    </sheetView>
  </sheetViews>
  <sheetFormatPr defaultRowHeight="15" x14ac:dyDescent="0.25"/>
  <sheetData>
    <row r="6" spans="1:7" x14ac:dyDescent="0.25">
      <c r="C6">
        <v>0</v>
      </c>
      <c r="D6">
        <v>1</v>
      </c>
      <c r="E6">
        <v>2</v>
      </c>
      <c r="F6">
        <v>3</v>
      </c>
      <c r="G6" t="s">
        <v>4</v>
      </c>
    </row>
    <row r="7" spans="1:7" x14ac:dyDescent="0.25">
      <c r="A7" t="s">
        <v>56</v>
      </c>
      <c r="B7" s="35">
        <v>8.2000000000000003E-2</v>
      </c>
      <c r="C7" s="2">
        <f>G8/((1+B7)^(3))</f>
        <v>5135.6501066774345</v>
      </c>
      <c r="D7">
        <v>2000</v>
      </c>
      <c r="E7">
        <v>2000</v>
      </c>
      <c r="F7">
        <v>2000</v>
      </c>
    </row>
    <row r="8" spans="1:7" x14ac:dyDescent="0.25">
      <c r="A8" t="s">
        <v>3</v>
      </c>
      <c r="D8">
        <f>D7*(1+$B$7)^($F$6-D6)</f>
        <v>2341.4480000000003</v>
      </c>
      <c r="E8">
        <f t="shared" ref="E8:F8" si="0">E7*(1+$B$7)^($F$6-E6)</f>
        <v>2164</v>
      </c>
      <c r="F8">
        <f t="shared" si="0"/>
        <v>2000</v>
      </c>
      <c r="G8">
        <f>SUM(D8:F8)</f>
        <v>6505.4480000000003</v>
      </c>
    </row>
    <row r="9" spans="1:7" x14ac:dyDescent="0.25">
      <c r="A9" t="s">
        <v>13</v>
      </c>
      <c r="D9">
        <f>D7/((1+$B$7)^(D6))</f>
        <v>1848.4288354898335</v>
      </c>
      <c r="E9">
        <f t="shared" ref="E9:F9" si="1">E7/((1+$B$7)^(E6))</f>
        <v>1708.3445799351512</v>
      </c>
      <c r="F9">
        <f t="shared" si="1"/>
        <v>1578.87669125245</v>
      </c>
      <c r="G9" s="2">
        <f>SUM(D9:F9)</f>
        <v>5135.6501066774345</v>
      </c>
    </row>
  </sheetData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884B2-0C0A-4FC7-AD0F-165867150FEB}">
  <dimension ref="A7:BX18"/>
  <sheetViews>
    <sheetView tabSelected="1" zoomScale="145" zoomScaleNormal="145" workbookViewId="0">
      <selection activeCell="H19" sqref="H19"/>
    </sheetView>
  </sheetViews>
  <sheetFormatPr defaultRowHeight="15" x14ac:dyDescent="0.25"/>
  <sheetData>
    <row r="7" spans="1:76" x14ac:dyDescent="0.25">
      <c r="A7" t="s">
        <v>43</v>
      </c>
      <c r="B7">
        <v>2000</v>
      </c>
      <c r="D7">
        <v>0</v>
      </c>
      <c r="E7">
        <v>1</v>
      </c>
      <c r="F7">
        <v>2</v>
      </c>
      <c r="G7">
        <v>3</v>
      </c>
      <c r="H7">
        <v>4</v>
      </c>
      <c r="I7">
        <v>5</v>
      </c>
      <c r="J7">
        <v>6</v>
      </c>
      <c r="K7" t="s">
        <v>4</v>
      </c>
    </row>
    <row r="8" spans="1:76" x14ac:dyDescent="0.25">
      <c r="A8" t="s">
        <v>56</v>
      </c>
      <c r="B8" s="1">
        <v>0.04</v>
      </c>
      <c r="C8" t="s">
        <v>13</v>
      </c>
      <c r="D8">
        <v>2000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</row>
    <row r="9" spans="1:76" x14ac:dyDescent="0.25">
      <c r="A9" t="s">
        <v>64</v>
      </c>
      <c r="B9">
        <f>B8/12</f>
        <v>3.3333333333333335E-3</v>
      </c>
      <c r="C9" t="s">
        <v>3</v>
      </c>
      <c r="L9" t="s">
        <v>67</v>
      </c>
    </row>
    <row r="10" spans="1:76" x14ac:dyDescent="0.25">
      <c r="K10">
        <v>5000</v>
      </c>
      <c r="L10" t="s">
        <v>68</v>
      </c>
    </row>
    <row r="12" spans="1:76" x14ac:dyDescent="0.25">
      <c r="A12" t="s">
        <v>64</v>
      </c>
      <c r="B12" t="s">
        <v>69</v>
      </c>
      <c r="D12">
        <v>0</v>
      </c>
      <c r="E12">
        <v>1</v>
      </c>
      <c r="F12">
        <v>2</v>
      </c>
      <c r="G12">
        <v>3</v>
      </c>
      <c r="H12">
        <v>4</v>
      </c>
      <c r="I12">
        <v>5</v>
      </c>
      <c r="J12">
        <v>6</v>
      </c>
      <c r="K12">
        <v>7</v>
      </c>
      <c r="L12">
        <v>8</v>
      </c>
      <c r="M12">
        <v>9</v>
      </c>
      <c r="N12">
        <v>10</v>
      </c>
      <c r="O12">
        <v>11</v>
      </c>
      <c r="P12">
        <v>12</v>
      </c>
      <c r="Q12">
        <v>13</v>
      </c>
      <c r="R12">
        <v>14</v>
      </c>
      <c r="S12">
        <v>15</v>
      </c>
      <c r="T12">
        <v>16</v>
      </c>
      <c r="U12">
        <v>17</v>
      </c>
      <c r="V12">
        <v>18</v>
      </c>
      <c r="W12">
        <v>19</v>
      </c>
      <c r="X12">
        <v>20</v>
      </c>
      <c r="Y12">
        <v>21</v>
      </c>
      <c r="Z12">
        <v>22</v>
      </c>
      <c r="AA12">
        <v>23</v>
      </c>
      <c r="AB12">
        <v>24</v>
      </c>
      <c r="AC12">
        <v>25</v>
      </c>
      <c r="AD12">
        <v>26</v>
      </c>
      <c r="AE12">
        <v>27</v>
      </c>
      <c r="AF12">
        <v>28</v>
      </c>
      <c r="AG12">
        <v>29</v>
      </c>
      <c r="AH12">
        <v>30</v>
      </c>
      <c r="AI12">
        <v>31</v>
      </c>
      <c r="AJ12">
        <v>32</v>
      </c>
      <c r="AK12">
        <v>33</v>
      </c>
      <c r="AL12">
        <v>34</v>
      </c>
      <c r="AM12">
        <v>35</v>
      </c>
      <c r="AN12">
        <v>36</v>
      </c>
      <c r="AO12">
        <v>37</v>
      </c>
      <c r="AP12">
        <v>38</v>
      </c>
      <c r="AQ12">
        <v>39</v>
      </c>
      <c r="AR12">
        <v>40</v>
      </c>
      <c r="AS12">
        <v>41</v>
      </c>
      <c r="AT12">
        <v>42</v>
      </c>
      <c r="AU12">
        <v>43</v>
      </c>
      <c r="AV12">
        <v>44</v>
      </c>
      <c r="AW12">
        <v>45</v>
      </c>
      <c r="AX12">
        <v>46</v>
      </c>
      <c r="AY12">
        <v>47</v>
      </c>
      <c r="AZ12">
        <v>48</v>
      </c>
      <c r="BA12">
        <v>49</v>
      </c>
      <c r="BB12">
        <v>50</v>
      </c>
      <c r="BC12">
        <v>51</v>
      </c>
      <c r="BD12">
        <v>52</v>
      </c>
      <c r="BE12">
        <v>53</v>
      </c>
      <c r="BF12">
        <v>54</v>
      </c>
      <c r="BG12">
        <v>55</v>
      </c>
      <c r="BH12">
        <v>56</v>
      </c>
      <c r="BI12">
        <v>57</v>
      </c>
      <c r="BJ12">
        <v>58</v>
      </c>
      <c r="BK12">
        <v>59</v>
      </c>
      <c r="BL12">
        <v>60</v>
      </c>
      <c r="BM12">
        <v>61</v>
      </c>
      <c r="BN12">
        <v>62</v>
      </c>
      <c r="BO12">
        <v>63</v>
      </c>
      <c r="BP12">
        <v>64</v>
      </c>
      <c r="BQ12">
        <v>65</v>
      </c>
      <c r="BR12">
        <v>66</v>
      </c>
      <c r="BS12">
        <v>67</v>
      </c>
      <c r="BT12">
        <v>68</v>
      </c>
      <c r="BU12">
        <v>69</v>
      </c>
      <c r="BV12">
        <v>70</v>
      </c>
      <c r="BW12">
        <v>71</v>
      </c>
      <c r="BX12">
        <v>72</v>
      </c>
    </row>
    <row r="13" spans="1:76" x14ac:dyDescent="0.25">
      <c r="A13" s="35">
        <v>3.3E-3</v>
      </c>
      <c r="B13">
        <v>72</v>
      </c>
      <c r="C13" t="s">
        <v>13</v>
      </c>
      <c r="D13" s="2">
        <f>$B$16</f>
        <v>29.913456439437823</v>
      </c>
      <c r="E13" s="2">
        <f t="shared" ref="E13:BP13" si="0">$B$16</f>
        <v>29.913456439437823</v>
      </c>
      <c r="F13" s="2">
        <f t="shared" si="0"/>
        <v>29.913456439437823</v>
      </c>
      <c r="G13" s="2">
        <f t="shared" si="0"/>
        <v>29.913456439437823</v>
      </c>
      <c r="H13" s="2">
        <f t="shared" si="0"/>
        <v>29.913456439437823</v>
      </c>
      <c r="I13" s="2">
        <f t="shared" si="0"/>
        <v>29.913456439437823</v>
      </c>
      <c r="J13" s="2">
        <f t="shared" si="0"/>
        <v>29.913456439437823</v>
      </c>
      <c r="K13" s="2">
        <f t="shared" si="0"/>
        <v>29.913456439437823</v>
      </c>
      <c r="L13" s="2">
        <f t="shared" si="0"/>
        <v>29.913456439437823</v>
      </c>
      <c r="M13" s="2">
        <f t="shared" si="0"/>
        <v>29.913456439437823</v>
      </c>
      <c r="N13" s="2">
        <f t="shared" si="0"/>
        <v>29.913456439437823</v>
      </c>
      <c r="O13" s="2">
        <f t="shared" si="0"/>
        <v>29.913456439437823</v>
      </c>
      <c r="P13" s="2">
        <f t="shared" si="0"/>
        <v>29.913456439437823</v>
      </c>
      <c r="Q13" s="2">
        <f t="shared" si="0"/>
        <v>29.913456439437823</v>
      </c>
      <c r="R13" s="2">
        <f t="shared" si="0"/>
        <v>29.913456439437823</v>
      </c>
      <c r="S13" s="2">
        <f t="shared" si="0"/>
        <v>29.913456439437823</v>
      </c>
      <c r="T13" s="2">
        <f t="shared" si="0"/>
        <v>29.913456439437823</v>
      </c>
      <c r="U13" s="2">
        <f t="shared" si="0"/>
        <v>29.913456439437823</v>
      </c>
      <c r="V13" s="2">
        <f t="shared" si="0"/>
        <v>29.913456439437823</v>
      </c>
      <c r="W13" s="2">
        <f t="shared" si="0"/>
        <v>29.913456439437823</v>
      </c>
      <c r="X13" s="2">
        <f t="shared" si="0"/>
        <v>29.913456439437823</v>
      </c>
      <c r="Y13" s="2">
        <f t="shared" si="0"/>
        <v>29.913456439437823</v>
      </c>
      <c r="Z13" s="2">
        <f t="shared" si="0"/>
        <v>29.913456439437823</v>
      </c>
      <c r="AA13" s="2">
        <f t="shared" si="0"/>
        <v>29.913456439437823</v>
      </c>
      <c r="AB13" s="2">
        <f t="shared" si="0"/>
        <v>29.913456439437823</v>
      </c>
      <c r="AC13" s="2">
        <f t="shared" si="0"/>
        <v>29.913456439437823</v>
      </c>
      <c r="AD13" s="2">
        <f t="shared" si="0"/>
        <v>29.913456439437823</v>
      </c>
      <c r="AE13" s="2">
        <f t="shared" si="0"/>
        <v>29.913456439437823</v>
      </c>
      <c r="AF13" s="2">
        <f t="shared" si="0"/>
        <v>29.913456439437823</v>
      </c>
      <c r="AG13" s="2">
        <f t="shared" si="0"/>
        <v>29.913456439437823</v>
      </c>
      <c r="AH13" s="2">
        <f t="shared" si="0"/>
        <v>29.913456439437823</v>
      </c>
      <c r="AI13" s="2">
        <f t="shared" si="0"/>
        <v>29.913456439437823</v>
      </c>
      <c r="AJ13" s="2">
        <f t="shared" si="0"/>
        <v>29.913456439437823</v>
      </c>
      <c r="AK13" s="2">
        <f t="shared" si="0"/>
        <v>29.913456439437823</v>
      </c>
      <c r="AL13" s="2">
        <f t="shared" si="0"/>
        <v>29.913456439437823</v>
      </c>
      <c r="AM13" s="2">
        <f t="shared" si="0"/>
        <v>29.913456439437823</v>
      </c>
      <c r="AN13" s="2">
        <f t="shared" si="0"/>
        <v>29.913456439437823</v>
      </c>
      <c r="AO13" s="2">
        <f t="shared" si="0"/>
        <v>29.913456439437823</v>
      </c>
      <c r="AP13" s="2">
        <f t="shared" si="0"/>
        <v>29.913456439437823</v>
      </c>
      <c r="AQ13" s="2">
        <f t="shared" si="0"/>
        <v>29.913456439437823</v>
      </c>
      <c r="AR13" s="2">
        <f t="shared" si="0"/>
        <v>29.913456439437823</v>
      </c>
      <c r="AS13" s="2">
        <f t="shared" si="0"/>
        <v>29.913456439437823</v>
      </c>
      <c r="AT13" s="2">
        <f t="shared" si="0"/>
        <v>29.913456439437823</v>
      </c>
      <c r="AU13" s="2">
        <f t="shared" si="0"/>
        <v>29.913456439437823</v>
      </c>
      <c r="AV13" s="2">
        <f t="shared" si="0"/>
        <v>29.913456439437823</v>
      </c>
      <c r="AW13" s="2">
        <f t="shared" si="0"/>
        <v>29.913456439437823</v>
      </c>
      <c r="AX13" s="2">
        <f t="shared" si="0"/>
        <v>29.913456439437823</v>
      </c>
      <c r="AY13" s="2">
        <f t="shared" si="0"/>
        <v>29.913456439437823</v>
      </c>
      <c r="AZ13" s="2">
        <f t="shared" si="0"/>
        <v>29.913456439437823</v>
      </c>
      <c r="BA13" s="2">
        <f t="shared" si="0"/>
        <v>29.913456439437823</v>
      </c>
      <c r="BB13" s="2">
        <f t="shared" si="0"/>
        <v>29.913456439437823</v>
      </c>
      <c r="BC13" s="2">
        <f t="shared" si="0"/>
        <v>29.913456439437823</v>
      </c>
      <c r="BD13" s="2">
        <f t="shared" si="0"/>
        <v>29.913456439437823</v>
      </c>
      <c r="BE13" s="2">
        <f t="shared" si="0"/>
        <v>29.913456439437823</v>
      </c>
      <c r="BF13" s="2">
        <f t="shared" si="0"/>
        <v>29.913456439437823</v>
      </c>
      <c r="BG13" s="2">
        <f t="shared" si="0"/>
        <v>29.913456439437823</v>
      </c>
      <c r="BH13" s="2">
        <f t="shared" si="0"/>
        <v>29.913456439437823</v>
      </c>
      <c r="BI13" s="2">
        <f t="shared" si="0"/>
        <v>29.913456439437823</v>
      </c>
      <c r="BJ13" s="2">
        <f t="shared" si="0"/>
        <v>29.913456439437823</v>
      </c>
      <c r="BK13" s="2">
        <f t="shared" si="0"/>
        <v>29.913456439437823</v>
      </c>
      <c r="BL13" s="2">
        <f t="shared" si="0"/>
        <v>29.913456439437823</v>
      </c>
      <c r="BM13" s="2">
        <f t="shared" si="0"/>
        <v>29.913456439437823</v>
      </c>
      <c r="BN13" s="2">
        <f t="shared" si="0"/>
        <v>29.913456439437823</v>
      </c>
      <c r="BO13" s="2">
        <f t="shared" si="0"/>
        <v>29.913456439437823</v>
      </c>
      <c r="BP13" s="2">
        <f t="shared" si="0"/>
        <v>29.913456439437823</v>
      </c>
      <c r="BQ13" s="2">
        <f t="shared" ref="BQ13:BX13" si="1">$B$16</f>
        <v>29.913456439437823</v>
      </c>
      <c r="BR13" s="2">
        <f t="shared" si="1"/>
        <v>29.913456439437823</v>
      </c>
      <c r="BS13" s="2">
        <f t="shared" si="1"/>
        <v>29.913456439437823</v>
      </c>
      <c r="BT13" s="2">
        <f t="shared" si="1"/>
        <v>29.913456439437823</v>
      </c>
      <c r="BU13" s="2">
        <f t="shared" si="1"/>
        <v>29.913456439437823</v>
      </c>
      <c r="BV13" s="2">
        <f t="shared" si="1"/>
        <v>29.913456439437823</v>
      </c>
      <c r="BW13" s="2">
        <f t="shared" si="1"/>
        <v>29.913456439437823</v>
      </c>
      <c r="BX13" s="2">
        <f t="shared" si="1"/>
        <v>29.913456439437823</v>
      </c>
    </row>
    <row r="14" spans="1:76" x14ac:dyDescent="0.25">
      <c r="C14" t="s">
        <v>3</v>
      </c>
      <c r="D14">
        <f>D13*(1+$A$13)^($B$13-D12)</f>
        <v>37.921462612815731</v>
      </c>
      <c r="E14">
        <f t="shared" ref="E14:BP14" si="2">E13*(1+$A$13)^($B$13-E12)</f>
        <v>37.796733392620084</v>
      </c>
      <c r="F14">
        <f t="shared" si="2"/>
        <v>37.672414425017514</v>
      </c>
      <c r="G14">
        <f t="shared" si="2"/>
        <v>37.54850436062744</v>
      </c>
      <c r="H14">
        <f t="shared" si="2"/>
        <v>37.42500185450757</v>
      </c>
      <c r="I14">
        <f t="shared" si="2"/>
        <v>37.301905566139304</v>
      </c>
      <c r="J14">
        <f t="shared" si="2"/>
        <v>37.179214159413235</v>
      </c>
      <c r="K14">
        <f t="shared" si="2"/>
        <v>37.056926302614599</v>
      </c>
      <c r="L14">
        <f t="shared" si="2"/>
        <v>36.935040668408853</v>
      </c>
      <c r="M14">
        <f t="shared" si="2"/>
        <v>36.813555933827217</v>
      </c>
      <c r="N14">
        <f t="shared" si="2"/>
        <v>36.692470780252371</v>
      </c>
      <c r="O14">
        <f t="shared" si="2"/>
        <v>36.571783893404138</v>
      </c>
      <c r="P14">
        <f t="shared" si="2"/>
        <v>36.45149396332517</v>
      </c>
      <c r="Q14">
        <f t="shared" si="2"/>
        <v>36.331599684366758</v>
      </c>
      <c r="R14">
        <f t="shared" si="2"/>
        <v>36.212099755174677</v>
      </c>
      <c r="S14">
        <f t="shared" si="2"/>
        <v>36.092992878675041</v>
      </c>
      <c r="T14">
        <f t="shared" si="2"/>
        <v>35.97427776206024</v>
      </c>
      <c r="U14">
        <f t="shared" si="2"/>
        <v>35.855953116774884</v>
      </c>
      <c r="V14">
        <f t="shared" si="2"/>
        <v>35.738017658501825</v>
      </c>
      <c r="W14">
        <f t="shared" si="2"/>
        <v>35.620470107148229</v>
      </c>
      <c r="X14">
        <f t="shared" si="2"/>
        <v>35.503309186831686</v>
      </c>
      <c r="Y14">
        <f t="shared" si="2"/>
        <v>35.386533625866321</v>
      </c>
      <c r="Z14">
        <f t="shared" si="2"/>
        <v>35.270142156749046</v>
      </c>
      <c r="AA14">
        <f t="shared" si="2"/>
        <v>35.154133516145762</v>
      </c>
      <c r="AB14">
        <f t="shared" si="2"/>
        <v>35.038506444877662</v>
      </c>
      <c r="AC14">
        <f t="shared" si="2"/>
        <v>34.923259687907567</v>
      </c>
      <c r="AD14">
        <f t="shared" si="2"/>
        <v>34.808391994326286</v>
      </c>
      <c r="AE14">
        <f t="shared" si="2"/>
        <v>34.693902117339064</v>
      </c>
      <c r="AF14">
        <f t="shared" si="2"/>
        <v>34.579788814252034</v>
      </c>
      <c r="AG14">
        <f t="shared" si="2"/>
        <v>34.466050846458721</v>
      </c>
      <c r="AH14">
        <f t="shared" si="2"/>
        <v>34.352686979426608</v>
      </c>
      <c r="AI14">
        <f t="shared" si="2"/>
        <v>34.239695982683742</v>
      </c>
      <c r="AJ14">
        <f t="shared" si="2"/>
        <v>34.127076629805387</v>
      </c>
      <c r="AK14">
        <f t="shared" si="2"/>
        <v>34.014827698400659</v>
      </c>
      <c r="AL14">
        <f t="shared" si="2"/>
        <v>33.902947970099326</v>
      </c>
      <c r="AM14">
        <f t="shared" si="2"/>
        <v>33.791436230538551</v>
      </c>
      <c r="AN14">
        <f t="shared" si="2"/>
        <v>33.680291269349695</v>
      </c>
      <c r="AO14">
        <f t="shared" si="2"/>
        <v>33.569511880145214</v>
      </c>
      <c r="AP14">
        <f t="shared" si="2"/>
        <v>33.459096860505539</v>
      </c>
      <c r="AQ14">
        <f t="shared" si="2"/>
        <v>33.349045011966048</v>
      </c>
      <c r="AR14">
        <f t="shared" si="2"/>
        <v>33.239355140004037</v>
      </c>
      <c r="AS14">
        <f t="shared" si="2"/>
        <v>33.130026054025748</v>
      </c>
      <c r="AT14">
        <f t="shared" si="2"/>
        <v>33.021056567353469</v>
      </c>
      <c r="AU14">
        <f t="shared" si="2"/>
        <v>32.912445497212673</v>
      </c>
      <c r="AV14">
        <f t="shared" si="2"/>
        <v>32.804191664719099</v>
      </c>
      <c r="AW14">
        <f t="shared" si="2"/>
        <v>32.696293894866038</v>
      </c>
      <c r="AX14">
        <f t="shared" si="2"/>
        <v>32.588751016511544</v>
      </c>
      <c r="AY14">
        <f t="shared" si="2"/>
        <v>32.481561862365737</v>
      </c>
      <c r="AZ14">
        <f t="shared" si="2"/>
        <v>32.374725268978104</v>
      </c>
      <c r="BA14">
        <f t="shared" si="2"/>
        <v>32.268240076724908</v>
      </c>
      <c r="BB14">
        <f t="shared" si="2"/>
        <v>32.162105129796579</v>
      </c>
      <c r="BC14">
        <f t="shared" si="2"/>
        <v>32.056319276185164</v>
      </c>
      <c r="BD14">
        <f t="shared" si="2"/>
        <v>31.950881367671844</v>
      </c>
      <c r="BE14">
        <f t="shared" si="2"/>
        <v>31.845790259814457</v>
      </c>
      <c r="BF14">
        <f t="shared" si="2"/>
        <v>31.741044811935065</v>
      </c>
      <c r="BG14">
        <f t="shared" si="2"/>
        <v>31.636643887107606</v>
      </c>
      <c r="BH14">
        <f t="shared" si="2"/>
        <v>31.532586352145525</v>
      </c>
      <c r="BI14">
        <f t="shared" si="2"/>
        <v>31.428871077589481</v>
      </c>
      <c r="BJ14">
        <f t="shared" si="2"/>
        <v>31.325496937695082</v>
      </c>
      <c r="BK14">
        <f t="shared" si="2"/>
        <v>31.222462810420694</v>
      </c>
      <c r="BL14">
        <f t="shared" si="2"/>
        <v>31.119767577415221</v>
      </c>
      <c r="BM14">
        <f t="shared" si="2"/>
        <v>31.017410124005998</v>
      </c>
      <c r="BN14">
        <f t="shared" si="2"/>
        <v>30.915389339186678</v>
      </c>
      <c r="BO14">
        <f t="shared" si="2"/>
        <v>30.813704115605177</v>
      </c>
      <c r="BP14">
        <f t="shared" si="2"/>
        <v>30.712353349551655</v>
      </c>
      <c r="BQ14">
        <f t="shared" ref="BQ14:BX14" si="3">BQ13*(1+$A$13)^($B$13-BQ12)</f>
        <v>30.611335940946532</v>
      </c>
      <c r="BR14">
        <f t="shared" si="3"/>
        <v>30.510650793328544</v>
      </c>
      <c r="BS14">
        <f t="shared" si="3"/>
        <v>30.410296813842859</v>
      </c>
      <c r="BT14">
        <f t="shared" si="3"/>
        <v>30.310272913229202</v>
      </c>
      <c r="BU14">
        <f t="shared" si="3"/>
        <v>30.210578005810024</v>
      </c>
      <c r="BV14">
        <f t="shared" si="3"/>
        <v>30.111211009478744</v>
      </c>
      <c r="BW14">
        <f t="shared" si="3"/>
        <v>30.012170845687969</v>
      </c>
      <c r="BX14">
        <f t="shared" si="3"/>
        <v>29.913456439437823</v>
      </c>
    </row>
    <row r="16" spans="1:76" x14ac:dyDescent="0.25">
      <c r="A16" t="s">
        <v>70</v>
      </c>
      <c r="B16">
        <v>29.913456439437823</v>
      </c>
      <c r="E16" t="s">
        <v>4</v>
      </c>
    </row>
    <row r="17" spans="4:5" x14ac:dyDescent="0.25">
      <c r="D17" t="s">
        <v>67</v>
      </c>
      <c r="E17">
        <f>SUM(D14:BX14)</f>
        <v>2464.5899999999992</v>
      </c>
    </row>
    <row r="18" spans="4:5" x14ac:dyDescent="0.25">
      <c r="D18" t="s">
        <v>68</v>
      </c>
      <c r="E18">
        <f>5000-B7*(1+A13)^(B13)</f>
        <v>2464.5883741592515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B2D2D-79F0-4C69-B426-D991CA3BA68C}">
  <dimension ref="B7:O19"/>
  <sheetViews>
    <sheetView topLeftCell="D4" zoomScale="220" zoomScaleNormal="220" workbookViewId="0">
      <selection activeCell="O7" sqref="O7"/>
    </sheetView>
  </sheetViews>
  <sheetFormatPr defaultRowHeight="15" x14ac:dyDescent="0.25"/>
  <sheetData>
    <row r="7" spans="2:15" x14ac:dyDescent="0.25">
      <c r="O7">
        <f>O11/((1+5%)^(3))</f>
        <v>369.7070665000694</v>
      </c>
    </row>
    <row r="10" spans="2:15" x14ac:dyDescent="0.25">
      <c r="B10" s="6" t="s">
        <v>14</v>
      </c>
      <c r="C10" s="6" t="s">
        <v>1</v>
      </c>
      <c r="D10" s="6">
        <v>0</v>
      </c>
      <c r="E10" s="6">
        <v>1</v>
      </c>
      <c r="F10" s="6">
        <v>2</v>
      </c>
      <c r="G10" s="6">
        <v>3</v>
      </c>
      <c r="H10" s="6">
        <v>4</v>
      </c>
      <c r="J10" s="6">
        <v>0</v>
      </c>
      <c r="K10" s="6">
        <v>1</v>
      </c>
      <c r="L10" s="6">
        <v>2</v>
      </c>
      <c r="M10" s="6">
        <v>3</v>
      </c>
      <c r="N10" s="6">
        <v>4</v>
      </c>
      <c r="O10" t="s">
        <v>4</v>
      </c>
    </row>
    <row r="11" spans="2:15" x14ac:dyDescent="0.25">
      <c r="B11" s="4" t="s">
        <v>2</v>
      </c>
      <c r="C11" s="5">
        <v>0.05</v>
      </c>
      <c r="D11" s="4">
        <v>0</v>
      </c>
      <c r="E11" s="4">
        <v>50</v>
      </c>
      <c r="F11" s="4">
        <v>100</v>
      </c>
      <c r="G11" s="4">
        <v>125</v>
      </c>
      <c r="H11" s="4">
        <v>150</v>
      </c>
      <c r="J11">
        <f>D11*(1+$C$11)^($M$10-J10)</f>
        <v>0</v>
      </c>
      <c r="K11">
        <f t="shared" ref="K11:N11" si="0">E11*(1+$C$11)^($M$10-K10)</f>
        <v>55.125</v>
      </c>
      <c r="L11">
        <f t="shared" si="0"/>
        <v>105</v>
      </c>
      <c r="M11">
        <f t="shared" si="0"/>
        <v>125</v>
      </c>
      <c r="N11">
        <f t="shared" si="0"/>
        <v>142.85714285714286</v>
      </c>
      <c r="O11">
        <f>SUM(J11:N11)</f>
        <v>427.98214285714289</v>
      </c>
    </row>
    <row r="12" spans="2:15" x14ac:dyDescent="0.25">
      <c r="B12" s="4" t="s">
        <v>5</v>
      </c>
      <c r="C12" s="5">
        <v>0.15</v>
      </c>
      <c r="D12" s="4">
        <v>0</v>
      </c>
      <c r="E12" s="4">
        <v>30</v>
      </c>
      <c r="F12" s="4">
        <v>0</v>
      </c>
      <c r="G12" s="4">
        <v>30</v>
      </c>
      <c r="H12" s="4">
        <v>45</v>
      </c>
      <c r="J12">
        <f>D12*(1+$C$12)^($M$10-J10)</f>
        <v>0</v>
      </c>
      <c r="K12">
        <f>E12*(1+$C$12)^($M$10-K10)</f>
        <v>39.674999999999997</v>
      </c>
      <c r="L12">
        <f t="shared" ref="L12:M12" si="1">F12*(1+$C$12)^($M$10-L10)</f>
        <v>0</v>
      </c>
      <c r="M12">
        <f t="shared" si="1"/>
        <v>30</v>
      </c>
      <c r="N12">
        <f>H12*(1+$C$12)^($M$10-N10)</f>
        <v>39.130434782608702</v>
      </c>
      <c r="O12">
        <f>SUM(J12:N12)</f>
        <v>108.8054347826087</v>
      </c>
    </row>
    <row r="13" spans="2:15" x14ac:dyDescent="0.25">
      <c r="B13" s="4" t="s">
        <v>6</v>
      </c>
      <c r="C13" s="5">
        <v>0.1</v>
      </c>
      <c r="D13" s="4">
        <v>0</v>
      </c>
      <c r="E13" s="4">
        <v>50</v>
      </c>
      <c r="F13" s="4">
        <v>75</v>
      </c>
      <c r="G13" s="4">
        <v>125</v>
      </c>
      <c r="H13" s="4">
        <v>150</v>
      </c>
      <c r="J13">
        <f>D13*(1+$C$13)^($M$10-J10)</f>
        <v>0</v>
      </c>
      <c r="K13">
        <f t="shared" ref="K13:M13" si="2">E13*(1+$C$13)^($M$10-K10)</f>
        <v>60.500000000000007</v>
      </c>
      <c r="L13">
        <f t="shared" si="2"/>
        <v>82.5</v>
      </c>
      <c r="M13">
        <f t="shared" si="2"/>
        <v>125</v>
      </c>
      <c r="N13">
        <f>H13*(1+$C$13)^($M$10-N10)</f>
        <v>136.36363636363635</v>
      </c>
      <c r="O13">
        <f>SUM(J13:N13)</f>
        <v>404.36363636363637</v>
      </c>
    </row>
    <row r="14" spans="2:15" x14ac:dyDescent="0.25">
      <c r="B14" s="4" t="s">
        <v>7</v>
      </c>
      <c r="C14" s="5">
        <v>0.1</v>
      </c>
      <c r="D14" s="4">
        <v>0</v>
      </c>
      <c r="E14" s="4">
        <v>150</v>
      </c>
      <c r="F14" s="4">
        <v>125</v>
      </c>
      <c r="G14" s="4">
        <v>75</v>
      </c>
      <c r="H14" s="4">
        <v>50</v>
      </c>
      <c r="J14">
        <f>D14*(1+$C$14)^($M$10-J10)</f>
        <v>0</v>
      </c>
      <c r="K14">
        <f t="shared" ref="K14:N14" si="3">E14*(1+$C$14)^($M$10-K10)</f>
        <v>181.50000000000003</v>
      </c>
      <c r="L14">
        <f t="shared" si="3"/>
        <v>137.5</v>
      </c>
      <c r="M14">
        <f t="shared" si="3"/>
        <v>75</v>
      </c>
      <c r="N14">
        <f t="shared" si="3"/>
        <v>45.454545454545453</v>
      </c>
      <c r="O14">
        <f t="shared" ref="O12:O19" si="4">SUM(J14:N14)</f>
        <v>439.45454545454544</v>
      </c>
    </row>
    <row r="15" spans="2:15" x14ac:dyDescent="0.25">
      <c r="B15" s="4" t="s">
        <v>8</v>
      </c>
      <c r="C15" s="5">
        <v>0.18</v>
      </c>
      <c r="D15" s="4">
        <v>-1750</v>
      </c>
      <c r="E15" s="4">
        <v>50</v>
      </c>
      <c r="F15" s="4">
        <v>200</v>
      </c>
      <c r="G15" s="4">
        <v>500</v>
      </c>
      <c r="H15" s="4">
        <v>1000</v>
      </c>
      <c r="J15">
        <f>D15*(1+$C$15)^($M$10-J10)</f>
        <v>-2875.3059999999996</v>
      </c>
      <c r="K15">
        <f t="shared" ref="K15:N15" si="5">E15*(1+$C$15)^($M$10-K10)</f>
        <v>69.61999999999999</v>
      </c>
      <c r="L15">
        <f t="shared" si="5"/>
        <v>236</v>
      </c>
      <c r="M15">
        <f t="shared" si="5"/>
        <v>500</v>
      </c>
      <c r="N15">
        <f t="shared" si="5"/>
        <v>847.45762711864415</v>
      </c>
      <c r="O15">
        <f t="shared" si="4"/>
        <v>-1222.2283728813554</v>
      </c>
    </row>
    <row r="16" spans="2:15" x14ac:dyDescent="0.25">
      <c r="B16" s="4" t="s">
        <v>9</v>
      </c>
      <c r="C16" s="5">
        <v>0.35</v>
      </c>
      <c r="D16" s="4">
        <v>-1500</v>
      </c>
      <c r="E16" s="4">
        <v>500</v>
      </c>
      <c r="F16" s="4">
        <v>1200</v>
      </c>
      <c r="G16" s="4">
        <v>-750</v>
      </c>
      <c r="H16" s="4">
        <v>1000</v>
      </c>
      <c r="J16">
        <f>D16*(1+$C$16)^($M$10-J10)</f>
        <v>-3690.5625000000005</v>
      </c>
      <c r="K16">
        <f t="shared" ref="K16:N16" si="6">E16*(1+$C$16)^($M$10-K10)</f>
        <v>911.25000000000011</v>
      </c>
      <c r="L16">
        <f t="shared" si="6"/>
        <v>1620</v>
      </c>
      <c r="M16">
        <f t="shared" si="6"/>
        <v>-750</v>
      </c>
      <c r="N16">
        <f t="shared" si="6"/>
        <v>740.74074074074065</v>
      </c>
      <c r="O16">
        <f t="shared" si="4"/>
        <v>-1168.5717592592598</v>
      </c>
    </row>
    <row r="17" spans="2:15" x14ac:dyDescent="0.25">
      <c r="B17" s="4" t="s">
        <v>10</v>
      </c>
      <c r="C17" s="5">
        <v>0.37</v>
      </c>
      <c r="D17" s="4">
        <v>-1500</v>
      </c>
      <c r="E17" s="4">
        <v>-1200</v>
      </c>
      <c r="F17" s="4">
        <v>400</v>
      </c>
      <c r="G17" s="4">
        <v>-1300</v>
      </c>
      <c r="H17" s="4">
        <v>400</v>
      </c>
      <c r="J17">
        <f>D17*(1+$C$17)^($M$10-J10)</f>
        <v>-3857.029500000001</v>
      </c>
      <c r="K17">
        <f t="shared" ref="K17:N17" si="7">E17*(1+$C$17)^($M$10-K10)</f>
        <v>-2252.2800000000002</v>
      </c>
      <c r="L17">
        <f t="shared" si="7"/>
        <v>548</v>
      </c>
      <c r="M17">
        <f t="shared" si="7"/>
        <v>-1300</v>
      </c>
      <c r="N17">
        <f t="shared" si="7"/>
        <v>291.97080291970804</v>
      </c>
      <c r="O17">
        <f t="shared" si="4"/>
        <v>-6569.3386970802931</v>
      </c>
    </row>
    <row r="18" spans="2:15" x14ac:dyDescent="0.25">
      <c r="B18" s="4" t="s">
        <v>11</v>
      </c>
      <c r="C18" s="5">
        <v>0.15</v>
      </c>
      <c r="D18" s="4">
        <v>-1500</v>
      </c>
      <c r="E18" s="4">
        <v>300</v>
      </c>
      <c r="F18" s="4">
        <v>500</v>
      </c>
      <c r="G18" s="4">
        <v>800</v>
      </c>
      <c r="H18" s="4">
        <v>1000</v>
      </c>
      <c r="J18">
        <f>D18*(1+$C$18)^($M$10-J10)</f>
        <v>-2281.3124999999991</v>
      </c>
      <c r="K18">
        <f t="shared" ref="K18:N18" si="8">E18*(1+$C$18)^($M$10-K10)</f>
        <v>396.74999999999994</v>
      </c>
      <c r="L18">
        <f t="shared" si="8"/>
        <v>575</v>
      </c>
      <c r="M18">
        <f t="shared" si="8"/>
        <v>800</v>
      </c>
      <c r="N18">
        <f t="shared" si="8"/>
        <v>869.56521739130449</v>
      </c>
      <c r="O18">
        <f t="shared" si="4"/>
        <v>360.0027173913054</v>
      </c>
    </row>
    <row r="19" spans="2:15" x14ac:dyDescent="0.25">
      <c r="B19" s="4" t="s">
        <v>12</v>
      </c>
      <c r="C19" s="5">
        <v>0.3</v>
      </c>
      <c r="D19" s="4">
        <v>-1500</v>
      </c>
      <c r="E19" s="4">
        <v>300</v>
      </c>
      <c r="F19" s="4">
        <v>500</v>
      </c>
      <c r="G19" s="4">
        <v>800</v>
      </c>
      <c r="H19" s="4">
        <v>1000</v>
      </c>
      <c r="J19">
        <f>D19*(1+$C$19)^($M$10-J10)</f>
        <v>-3295.5000000000009</v>
      </c>
      <c r="K19">
        <f t="shared" ref="K19:N19" si="9">E19*(1+$C$19)^($M$10-K10)</f>
        <v>507.00000000000006</v>
      </c>
      <c r="L19">
        <f t="shared" si="9"/>
        <v>650</v>
      </c>
      <c r="M19">
        <f t="shared" si="9"/>
        <v>800</v>
      </c>
      <c r="N19">
        <f t="shared" si="9"/>
        <v>769.23076923076917</v>
      </c>
      <c r="O19">
        <f t="shared" si="4"/>
        <v>-569.26923076923174</v>
      </c>
    </row>
  </sheetData>
  <pageMargins left="0.7" right="0.7" top="0.75" bottom="0.75" header="0.3" footer="0.3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92CC9-6820-4DB0-8D8E-AAD8A4BDA168}">
  <dimension ref="B3:M12"/>
  <sheetViews>
    <sheetView zoomScale="190" zoomScaleNormal="190" workbookViewId="0">
      <selection activeCell="E9" sqref="E9"/>
    </sheetView>
  </sheetViews>
  <sheetFormatPr defaultRowHeight="15" x14ac:dyDescent="0.25"/>
  <sheetData>
    <row r="3" spans="2:13" x14ac:dyDescent="0.25">
      <c r="M3" t="s">
        <v>65</v>
      </c>
    </row>
    <row r="6" spans="2:13" x14ac:dyDescent="0.25">
      <c r="C6">
        <v>0</v>
      </c>
      <c r="D6">
        <v>1</v>
      </c>
      <c r="E6">
        <v>2</v>
      </c>
      <c r="F6">
        <v>3</v>
      </c>
      <c r="G6">
        <v>4</v>
      </c>
      <c r="H6">
        <v>5</v>
      </c>
      <c r="I6">
        <v>6</v>
      </c>
      <c r="J6">
        <v>7</v>
      </c>
      <c r="K6" t="s">
        <v>4</v>
      </c>
    </row>
    <row r="7" spans="2:13" x14ac:dyDescent="0.25">
      <c r="D7">
        <v>800</v>
      </c>
      <c r="E7">
        <v>800</v>
      </c>
      <c r="F7">
        <v>800</v>
      </c>
      <c r="G7">
        <v>800</v>
      </c>
      <c r="H7">
        <v>800</v>
      </c>
      <c r="I7">
        <v>800</v>
      </c>
      <c r="J7">
        <v>800</v>
      </c>
    </row>
    <row r="8" spans="2:13" x14ac:dyDescent="0.25">
      <c r="B8" s="3">
        <v>4.9312660675247769E-2</v>
      </c>
      <c r="D8">
        <f>800*(1+$B$8)^($J$6-D6)</f>
        <v>1067.8726526304952</v>
      </c>
      <c r="E8">
        <f t="shared" ref="E8:J8" si="0">800*(1+$B$8)^($J$6-E6)</f>
        <v>1017.6877613802005</v>
      </c>
      <c r="F8">
        <f t="shared" si="0"/>
        <v>969.86131924235417</v>
      </c>
      <c r="G8">
        <f t="shared" si="0"/>
        <v>924.28249042400239</v>
      </c>
      <c r="H8">
        <f t="shared" si="0"/>
        <v>880.84564788269427</v>
      </c>
      <c r="I8">
        <f t="shared" si="0"/>
        <v>839.45012854019831</v>
      </c>
      <c r="J8">
        <f t="shared" si="0"/>
        <v>800</v>
      </c>
    </row>
    <row r="9" spans="2:13" x14ac:dyDescent="0.25">
      <c r="K9">
        <f>SUM(D8:J8)</f>
        <v>6500.0000000999444</v>
      </c>
    </row>
    <row r="12" spans="2:13" x14ac:dyDescent="0.25">
      <c r="B12" s="2" t="s">
        <v>66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9A85F-85C0-4579-B2A0-7A18539B1F15}">
  <dimension ref="A2:N14"/>
  <sheetViews>
    <sheetView zoomScale="190" zoomScaleNormal="190" workbookViewId="0">
      <selection activeCell="H6" sqref="H6:H11"/>
    </sheetView>
  </sheetViews>
  <sheetFormatPr defaultRowHeight="15" x14ac:dyDescent="0.25"/>
  <cols>
    <col min="9" max="11" width="9.28515625" bestFit="1" customWidth="1"/>
    <col min="12" max="13" width="9.85546875" bestFit="1" customWidth="1"/>
    <col min="14" max="14" width="11.28515625" customWidth="1"/>
  </cols>
  <sheetData>
    <row r="2" spans="1:14" x14ac:dyDescent="0.25">
      <c r="I2" t="s">
        <v>17</v>
      </c>
    </row>
    <row r="4" spans="1:14" x14ac:dyDescent="0.25">
      <c r="A4" t="s">
        <v>16</v>
      </c>
    </row>
    <row r="5" spans="1:14" x14ac:dyDescent="0.25">
      <c r="A5" s="6" t="s">
        <v>1</v>
      </c>
      <c r="B5" s="6">
        <v>0</v>
      </c>
      <c r="C5" s="6">
        <v>1</v>
      </c>
      <c r="D5" s="6">
        <v>2</v>
      </c>
      <c r="E5" s="6">
        <v>3</v>
      </c>
      <c r="F5" s="6">
        <v>4</v>
      </c>
      <c r="H5" s="6" t="s">
        <v>13</v>
      </c>
      <c r="I5" s="6">
        <v>0</v>
      </c>
      <c r="J5" s="6">
        <v>1</v>
      </c>
      <c r="K5" s="6">
        <v>2</v>
      </c>
      <c r="L5" s="6">
        <v>3</v>
      </c>
      <c r="M5" s="6">
        <v>4</v>
      </c>
      <c r="N5" t="s">
        <v>4</v>
      </c>
    </row>
    <row r="6" spans="1:14" x14ac:dyDescent="0.25">
      <c r="A6" s="5">
        <v>0.05</v>
      </c>
      <c r="B6" s="4">
        <v>0</v>
      </c>
      <c r="C6" s="4">
        <v>55.125</v>
      </c>
      <c r="D6" s="4">
        <v>105</v>
      </c>
      <c r="E6" s="4">
        <v>125</v>
      </c>
      <c r="F6" s="4">
        <v>142.85714285714286</v>
      </c>
      <c r="H6" s="4" t="s">
        <v>2</v>
      </c>
      <c r="I6" s="9">
        <f>B6/((1+$A$6)^(3))</f>
        <v>0</v>
      </c>
      <c r="J6" s="9">
        <f>C6/((1+$A$6)^(3))</f>
        <v>47.619047619047613</v>
      </c>
      <c r="K6" s="9">
        <f t="shared" ref="J6:M6" si="0">D6/((1+$A$6)^(3))</f>
        <v>90.702947845804985</v>
      </c>
      <c r="L6" s="9">
        <f t="shared" si="0"/>
        <v>107.9796998164345</v>
      </c>
      <c r="M6" s="9">
        <f t="shared" si="0"/>
        <v>123.40537121878229</v>
      </c>
      <c r="N6" s="9">
        <f>SUM(I6:M6)</f>
        <v>369.7070665000694</v>
      </c>
    </row>
    <row r="7" spans="1:14" x14ac:dyDescent="0.25">
      <c r="A7" s="5">
        <v>0.15</v>
      </c>
      <c r="B7" s="4">
        <v>0</v>
      </c>
      <c r="C7" s="4">
        <v>39.674999999999997</v>
      </c>
      <c r="D7" s="4">
        <v>0</v>
      </c>
      <c r="E7" s="4">
        <v>30</v>
      </c>
      <c r="F7" s="4">
        <v>39.130434782608702</v>
      </c>
      <c r="H7" s="4" t="s">
        <v>5</v>
      </c>
      <c r="I7" s="9">
        <f>B7/((1+$A$7)^(3))</f>
        <v>0</v>
      </c>
      <c r="J7" s="9">
        <f t="shared" ref="J7:M7" si="1">C7/((1+$A$7)^(3))</f>
        <v>26.086956521739136</v>
      </c>
      <c r="K7" s="9">
        <f t="shared" si="1"/>
        <v>0</v>
      </c>
      <c r="L7" s="9">
        <f t="shared" si="1"/>
        <v>19.725486972959651</v>
      </c>
      <c r="M7" s="9">
        <f t="shared" si="1"/>
        <v>25.728896051686505</v>
      </c>
      <c r="N7" s="9">
        <f t="shared" ref="N7:N14" si="2">SUM(I7:M7)</f>
        <v>71.541339546385288</v>
      </c>
    </row>
    <row r="8" spans="1:14" x14ac:dyDescent="0.25">
      <c r="A8" s="5">
        <v>0.1</v>
      </c>
      <c r="B8" s="4">
        <v>0</v>
      </c>
      <c r="C8" s="4">
        <v>60.500000000000007</v>
      </c>
      <c r="D8" s="4">
        <v>82.5</v>
      </c>
      <c r="E8" s="4">
        <v>125</v>
      </c>
      <c r="F8" s="4">
        <v>136.36363636363635</v>
      </c>
      <c r="H8" s="4" t="s">
        <v>6</v>
      </c>
      <c r="I8" s="9">
        <f>B8/((1+$A$8)^(3))</f>
        <v>0</v>
      </c>
      <c r="J8" s="9">
        <f t="shared" ref="J8:M8" si="3">C8/((1+$A$8)^(3))</f>
        <v>45.454545454545446</v>
      </c>
      <c r="K8" s="9">
        <f t="shared" si="3"/>
        <v>61.983471074380148</v>
      </c>
      <c r="L8" s="9">
        <f t="shared" si="3"/>
        <v>93.914350112697193</v>
      </c>
      <c r="M8" s="9">
        <f t="shared" si="3"/>
        <v>102.45201830476056</v>
      </c>
      <c r="N8" s="9">
        <f t="shared" si="2"/>
        <v>303.80438494638332</v>
      </c>
    </row>
    <row r="9" spans="1:14" x14ac:dyDescent="0.25">
      <c r="A9" s="5">
        <v>0.1</v>
      </c>
      <c r="B9" s="4">
        <v>0</v>
      </c>
      <c r="C9" s="4">
        <v>181.50000000000003</v>
      </c>
      <c r="D9" s="4">
        <v>137.5</v>
      </c>
      <c r="E9" s="4">
        <v>75</v>
      </c>
      <c r="F9" s="4">
        <v>45.454545454545453</v>
      </c>
      <c r="H9" s="4" t="s">
        <v>7</v>
      </c>
      <c r="I9" s="9">
        <f>B9/((1+$A$9)^(3))</f>
        <v>0</v>
      </c>
      <c r="J9" s="9">
        <f t="shared" ref="J9:M9" si="4">C9/((1+$A$9)^(3))</f>
        <v>136.36363636363635</v>
      </c>
      <c r="K9" s="9">
        <f t="shared" si="4"/>
        <v>103.30578512396691</v>
      </c>
      <c r="L9" s="9">
        <f t="shared" si="4"/>
        <v>56.348610067618317</v>
      </c>
      <c r="M9" s="9">
        <f t="shared" si="4"/>
        <v>34.150672768253521</v>
      </c>
      <c r="N9" s="9">
        <f t="shared" si="2"/>
        <v>330.16870432347508</v>
      </c>
    </row>
    <row r="10" spans="1:14" x14ac:dyDescent="0.25">
      <c r="A10" s="5">
        <v>0.18</v>
      </c>
      <c r="B10" s="4">
        <v>-2875.3059999999996</v>
      </c>
      <c r="C10" s="4">
        <v>69.61999999999999</v>
      </c>
      <c r="D10" s="4">
        <v>236</v>
      </c>
      <c r="E10" s="4">
        <v>500</v>
      </c>
      <c r="F10" s="4">
        <v>847.45762711864415</v>
      </c>
      <c r="H10" s="4" t="s">
        <v>8</v>
      </c>
      <c r="I10" s="9">
        <f>B10/((1+$A$10)^(3))</f>
        <v>-1750</v>
      </c>
      <c r="J10" s="9">
        <f t="shared" ref="J10:M10" si="5">C10/((1+$A$10)^(3))</f>
        <v>42.372881355932201</v>
      </c>
      <c r="K10" s="9">
        <f t="shared" si="5"/>
        <v>143.63688595231258</v>
      </c>
      <c r="L10" s="9">
        <f t="shared" si="5"/>
        <v>304.31543633964526</v>
      </c>
      <c r="M10" s="9">
        <f t="shared" si="5"/>
        <v>515.78887515194117</v>
      </c>
      <c r="N10" s="9">
        <f t="shared" si="2"/>
        <v>-743.88592120016904</v>
      </c>
    </row>
    <row r="11" spans="1:14" x14ac:dyDescent="0.25">
      <c r="A11" s="5">
        <v>0.35</v>
      </c>
      <c r="B11" s="4">
        <v>-3690.5625000000005</v>
      </c>
      <c r="C11" s="4">
        <v>911.25000000000011</v>
      </c>
      <c r="D11" s="4">
        <v>1620</v>
      </c>
      <c r="E11" s="4">
        <v>-750</v>
      </c>
      <c r="F11" s="4">
        <v>740.74074074074065</v>
      </c>
      <c r="H11" s="4" t="s">
        <v>9</v>
      </c>
      <c r="I11" s="9">
        <f>B11/((1+$A$11)^(3))</f>
        <v>-1500</v>
      </c>
      <c r="J11" s="9">
        <f t="shared" ref="J11:M11" si="6">C11/((1+$A$11)^(3))</f>
        <v>370.37037037037038</v>
      </c>
      <c r="K11" s="9">
        <f t="shared" si="6"/>
        <v>658.43621399176948</v>
      </c>
      <c r="L11" s="9">
        <f t="shared" si="6"/>
        <v>-304.83158055174511</v>
      </c>
      <c r="M11" s="9">
        <f t="shared" si="6"/>
        <v>301.0682277054272</v>
      </c>
      <c r="N11" s="9">
        <f t="shared" si="2"/>
        <v>-474.95676848417799</v>
      </c>
    </row>
    <row r="12" spans="1:14" x14ac:dyDescent="0.25">
      <c r="A12" s="5">
        <v>0.37</v>
      </c>
      <c r="B12" s="4">
        <v>-3857.029500000001</v>
      </c>
      <c r="C12" s="4">
        <v>-2252.2800000000002</v>
      </c>
      <c r="D12" s="4">
        <v>548</v>
      </c>
      <c r="E12" s="4">
        <v>-1300</v>
      </c>
      <c r="F12" s="4">
        <v>291.97080291970804</v>
      </c>
      <c r="H12" s="4" t="s">
        <v>10</v>
      </c>
      <c r="I12" s="9">
        <f>B12/((1+$A$12)^(3))</f>
        <v>-1500</v>
      </c>
      <c r="J12" s="9">
        <f t="shared" ref="J12:M12" si="7">C12/((1+$A$12)^(3))</f>
        <v>-875.91240875912399</v>
      </c>
      <c r="K12" s="9">
        <f t="shared" si="7"/>
        <v>213.11737439394742</v>
      </c>
      <c r="L12" s="9">
        <f t="shared" si="7"/>
        <v>-505.57041370826943</v>
      </c>
      <c r="M12" s="9">
        <f t="shared" si="7"/>
        <v>113.54753817142492</v>
      </c>
      <c r="N12" s="9">
        <f t="shared" si="2"/>
        <v>-2554.8179099020208</v>
      </c>
    </row>
    <row r="13" spans="1:14" x14ac:dyDescent="0.25">
      <c r="A13" s="5">
        <v>0.15</v>
      </c>
      <c r="B13" s="4">
        <v>-2281.3124999999991</v>
      </c>
      <c r="C13" s="4">
        <v>396.74999999999994</v>
      </c>
      <c r="D13" s="4">
        <v>575</v>
      </c>
      <c r="E13" s="4">
        <v>800</v>
      </c>
      <c r="F13" s="4">
        <v>869.56521739130449</v>
      </c>
      <c r="H13" s="4" t="s">
        <v>11</v>
      </c>
      <c r="I13" s="9">
        <f>B13/((1+$A$13)^(3))</f>
        <v>-1499.9999999999998</v>
      </c>
      <c r="J13" s="9">
        <f t="shared" ref="J13:M13" si="8">C13/((1+$A$13)^(3))</f>
        <v>260.86956521739137</v>
      </c>
      <c r="K13" s="9">
        <f t="shared" si="8"/>
        <v>378.07183364839329</v>
      </c>
      <c r="L13" s="9">
        <f t="shared" si="8"/>
        <v>526.01298594559069</v>
      </c>
      <c r="M13" s="9">
        <f t="shared" si="8"/>
        <v>571.7532455930334</v>
      </c>
      <c r="N13" s="9">
        <f t="shared" si="2"/>
        <v>236.70763040440886</v>
      </c>
    </row>
    <row r="14" spans="1:14" x14ac:dyDescent="0.25">
      <c r="A14" s="5">
        <v>0.3</v>
      </c>
      <c r="B14" s="4">
        <v>-3295.5000000000009</v>
      </c>
      <c r="C14" s="4">
        <v>507.00000000000006</v>
      </c>
      <c r="D14" s="4">
        <v>650</v>
      </c>
      <c r="E14" s="4">
        <v>800</v>
      </c>
      <c r="F14" s="4">
        <v>769.23076923076917</v>
      </c>
      <c r="H14" s="4" t="s">
        <v>12</v>
      </c>
      <c r="I14" s="9">
        <f>B14/((1+$A$14)^(3))</f>
        <v>-1500</v>
      </c>
      <c r="J14" s="9">
        <f t="shared" ref="J14:M14" si="9">C14/((1+$A$14)^(3))</f>
        <v>230.76923076923075</v>
      </c>
      <c r="K14" s="9">
        <f t="shared" si="9"/>
        <v>295.85798816568041</v>
      </c>
      <c r="L14" s="9">
        <f t="shared" si="9"/>
        <v>364.13290851160667</v>
      </c>
      <c r="M14" s="9">
        <f t="shared" si="9"/>
        <v>350.12779664577562</v>
      </c>
      <c r="N14" s="9">
        <f t="shared" si="2"/>
        <v>-259.11207590770658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00C62-9819-4B01-8B0C-1A107EA5B31B}">
  <dimension ref="B9:L15"/>
  <sheetViews>
    <sheetView zoomScale="175" zoomScaleNormal="175" workbookViewId="0">
      <selection activeCell="H12" sqref="H12"/>
    </sheetView>
  </sheetViews>
  <sheetFormatPr defaultRowHeight="15" x14ac:dyDescent="0.25"/>
  <sheetData>
    <row r="9" spans="2:12" x14ac:dyDescent="0.25">
      <c r="B9" s="6"/>
      <c r="C9" s="6">
        <v>1</v>
      </c>
      <c r="D9" s="6">
        <v>2</v>
      </c>
      <c r="E9" s="6">
        <v>3</v>
      </c>
      <c r="F9" s="6">
        <v>4</v>
      </c>
      <c r="H9" s="6">
        <v>0</v>
      </c>
      <c r="I9" s="6">
        <v>1</v>
      </c>
      <c r="J9" s="6">
        <v>2</v>
      </c>
      <c r="K9" s="6">
        <v>3</v>
      </c>
      <c r="L9" s="6">
        <v>4</v>
      </c>
    </row>
    <row r="10" spans="2:12" x14ac:dyDescent="0.25">
      <c r="B10" s="4" t="s">
        <v>2</v>
      </c>
      <c r="C10" s="5">
        <v>0.1</v>
      </c>
      <c r="D10" s="5">
        <v>0.1</v>
      </c>
      <c r="E10" s="5">
        <v>0.1</v>
      </c>
      <c r="F10" s="5">
        <v>0.1</v>
      </c>
      <c r="H10" t="s">
        <v>18</v>
      </c>
      <c r="I10" s="9">
        <f>1/((1+C10)^(I9-$H$9))</f>
        <v>0.90909090909090906</v>
      </c>
      <c r="J10" s="9">
        <f t="shared" ref="J10:L15" si="0">1/((1+D10)^(J9-$H$9))</f>
        <v>0.82644628099173545</v>
      </c>
      <c r="K10" s="9">
        <f>1/((1+E10)^(K9-$H$9))</f>
        <v>0.75131480090157754</v>
      </c>
      <c r="L10" s="9">
        <f t="shared" si="0"/>
        <v>0.68301345536507052</v>
      </c>
    </row>
    <row r="11" spans="2:12" x14ac:dyDescent="0.25">
      <c r="B11" s="4" t="s">
        <v>5</v>
      </c>
      <c r="C11" s="5">
        <v>0.15</v>
      </c>
      <c r="D11" s="5">
        <v>0.15</v>
      </c>
      <c r="E11" s="5">
        <v>0.2</v>
      </c>
      <c r="F11" s="5">
        <v>0.2</v>
      </c>
      <c r="I11" s="9">
        <f>1/((1+C11)^(I10-$H$9))</f>
        <v>0.88068407877936705</v>
      </c>
      <c r="J11" s="9">
        <f t="shared" si="0"/>
        <v>0.89091546059484217</v>
      </c>
      <c r="K11" s="9">
        <f t="shared" ref="K11:K15" si="1">1/((1+E11)^(K10-$H$9))</f>
        <v>0.87198689474982538</v>
      </c>
      <c r="L11" s="9">
        <f t="shared" si="0"/>
        <v>0.88291347190414204</v>
      </c>
    </row>
    <row r="12" spans="2:12" x14ac:dyDescent="0.25">
      <c r="B12" s="4" t="s">
        <v>6</v>
      </c>
      <c r="C12" s="5">
        <v>0.25</v>
      </c>
      <c r="D12" s="5">
        <v>0.2</v>
      </c>
      <c r="E12" s="5">
        <v>0.15</v>
      </c>
      <c r="F12" s="5">
        <v>0.15</v>
      </c>
      <c r="I12" s="9">
        <f t="shared" ref="I11:I15" si="2">1/((1+C12)^(I11-$H$9))</f>
        <v>0.82158574326292821</v>
      </c>
      <c r="J12" s="9">
        <f t="shared" si="0"/>
        <v>0.85007296351916661</v>
      </c>
      <c r="K12" s="9">
        <f t="shared" si="1"/>
        <v>0.8852629299268614</v>
      </c>
      <c r="L12" s="9">
        <f t="shared" si="0"/>
        <v>0.88391205924727112</v>
      </c>
    </row>
    <row r="13" spans="2:12" x14ac:dyDescent="0.25">
      <c r="B13" s="4" t="s">
        <v>7</v>
      </c>
      <c r="C13" s="5">
        <v>0.12</v>
      </c>
      <c r="D13" s="5">
        <v>0.14000000000000001</v>
      </c>
      <c r="E13" s="5">
        <v>0.16</v>
      </c>
      <c r="F13" s="5">
        <v>0.16</v>
      </c>
      <c r="I13" s="9">
        <f t="shared" si="2"/>
        <v>0.91109397410598703</v>
      </c>
      <c r="J13" s="9">
        <f t="shared" si="0"/>
        <v>0.89459553117535506</v>
      </c>
      <c r="K13" s="9">
        <f t="shared" si="1"/>
        <v>0.87687508727944996</v>
      </c>
      <c r="L13" s="9">
        <f t="shared" si="0"/>
        <v>0.87705091505723243</v>
      </c>
    </row>
    <row r="14" spans="2:12" x14ac:dyDescent="0.25">
      <c r="B14" s="4" t="s">
        <v>8</v>
      </c>
      <c r="C14" s="5">
        <v>0.13</v>
      </c>
      <c r="D14" s="5">
        <v>0.15</v>
      </c>
      <c r="E14" s="5">
        <v>0.15</v>
      </c>
      <c r="F14" s="5">
        <v>0.15</v>
      </c>
      <c r="I14" s="9">
        <f t="shared" si="2"/>
        <v>0.89462401074105291</v>
      </c>
      <c r="J14" s="9">
        <f t="shared" si="0"/>
        <v>0.8824700670761757</v>
      </c>
      <c r="K14" s="9">
        <f t="shared" si="1"/>
        <v>0.88465833963889506</v>
      </c>
      <c r="L14" s="9">
        <f t="shared" si="0"/>
        <v>0.88463660028388491</v>
      </c>
    </row>
    <row r="15" spans="2:12" x14ac:dyDescent="0.25">
      <c r="B15" s="4" t="s">
        <v>9</v>
      </c>
      <c r="C15" s="5">
        <v>0.4</v>
      </c>
      <c r="D15" s="5">
        <v>0.4</v>
      </c>
      <c r="E15" s="5">
        <v>0.4</v>
      </c>
      <c r="F15" s="5">
        <v>0.4</v>
      </c>
      <c r="I15" s="9">
        <f t="shared" si="2"/>
        <v>0.74006582663420883</v>
      </c>
      <c r="J15" s="9">
        <f t="shared" si="0"/>
        <v>0.74309849641173331</v>
      </c>
      <c r="K15" s="9">
        <f t="shared" si="1"/>
        <v>0.74255155959520081</v>
      </c>
      <c r="L15" s="9">
        <f t="shared" si="0"/>
        <v>0.74255699114908991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673E0-9DCE-4121-9F76-3E19C7BD5D50}">
  <dimension ref="B2:O20"/>
  <sheetViews>
    <sheetView zoomScale="175" zoomScaleNormal="175" workbookViewId="0">
      <selection activeCell="K11" sqref="K11"/>
    </sheetView>
  </sheetViews>
  <sheetFormatPr defaultRowHeight="15" x14ac:dyDescent="0.25"/>
  <sheetData>
    <row r="2" spans="9:15" x14ac:dyDescent="0.25">
      <c r="I2" s="10"/>
      <c r="J2" s="11">
        <v>0</v>
      </c>
      <c r="K2" s="11">
        <v>1</v>
      </c>
      <c r="L2" s="11">
        <v>2</v>
      </c>
      <c r="M2" s="11">
        <v>3</v>
      </c>
      <c r="N2" s="12">
        <v>4</v>
      </c>
    </row>
    <row r="3" spans="9:15" x14ac:dyDescent="0.25">
      <c r="I3" s="13" t="s">
        <v>19</v>
      </c>
      <c r="J3" s="14"/>
      <c r="K3" s="15">
        <v>0.1</v>
      </c>
      <c r="L3" s="15">
        <v>0.15</v>
      </c>
      <c r="M3" s="15">
        <v>0.2</v>
      </c>
      <c r="N3" s="16">
        <v>0.25</v>
      </c>
    </row>
    <row r="4" spans="9:15" x14ac:dyDescent="0.25">
      <c r="I4" s="17" t="s">
        <v>20</v>
      </c>
      <c r="J4" s="18"/>
      <c r="K4" s="18">
        <v>1250</v>
      </c>
      <c r="L4" s="18">
        <v>1500</v>
      </c>
      <c r="M4" s="18">
        <v>1750</v>
      </c>
      <c r="N4" s="19">
        <v>2000</v>
      </c>
    </row>
    <row r="5" spans="9:15" x14ac:dyDescent="0.25">
      <c r="I5" s="23" t="s">
        <v>13</v>
      </c>
      <c r="J5" s="21"/>
      <c r="K5" s="21">
        <f>K4/((1+K3)^(K2))</f>
        <v>1136.3636363636363</v>
      </c>
      <c r="L5" s="21">
        <f>L4/((1+K3)*(1+L3))</f>
        <v>1185.7707509881425</v>
      </c>
      <c r="M5" s="21">
        <f>M4/((1+K3)*(1+L3)*(1+M3))</f>
        <v>1152.8326745718052</v>
      </c>
      <c r="N5" s="22">
        <f>N4/((1+K3)*(1+L3)*(1+M3)*(1+N3))</f>
        <v>1054.0184453227932</v>
      </c>
      <c r="O5" s="24">
        <f>SUM(K5:N5)</f>
        <v>4528.985507246377</v>
      </c>
    </row>
    <row r="7" spans="9:15" x14ac:dyDescent="0.25">
      <c r="I7" s="10"/>
      <c r="J7" s="11">
        <v>0</v>
      </c>
      <c r="K7" s="11">
        <v>1</v>
      </c>
      <c r="L7" s="11">
        <v>2</v>
      </c>
      <c r="M7" s="11">
        <v>3</v>
      </c>
      <c r="N7" s="12">
        <v>4</v>
      </c>
    </row>
    <row r="8" spans="9:15" x14ac:dyDescent="0.25">
      <c r="I8" s="13" t="s">
        <v>19</v>
      </c>
      <c r="J8" s="14"/>
      <c r="K8" s="15">
        <v>0.25</v>
      </c>
      <c r="L8" s="15">
        <v>0.2</v>
      </c>
      <c r="M8" s="15">
        <v>0.15</v>
      </c>
      <c r="N8" s="16">
        <v>0.1</v>
      </c>
    </row>
    <row r="9" spans="9:15" x14ac:dyDescent="0.25">
      <c r="I9" s="17" t="s">
        <v>20</v>
      </c>
      <c r="J9" s="18">
        <v>-4200</v>
      </c>
      <c r="K9" s="18">
        <v>1250</v>
      </c>
      <c r="L9" s="18">
        <v>1500</v>
      </c>
      <c r="M9" s="18">
        <v>1750</v>
      </c>
      <c r="N9" s="19">
        <v>2000</v>
      </c>
    </row>
    <row r="10" spans="9:15" x14ac:dyDescent="0.25">
      <c r="I10" s="23" t="s">
        <v>13</v>
      </c>
      <c r="J10" s="21">
        <v>-4200</v>
      </c>
      <c r="K10" s="21">
        <f>K9/((1+K8)^(K7))</f>
        <v>1000</v>
      </c>
      <c r="L10" s="21">
        <f t="shared" ref="L10:N10" si="0">L9/((1+L8)^(L7))</f>
        <v>1041.6666666666667</v>
      </c>
      <c r="M10" s="21">
        <f t="shared" si="0"/>
        <v>1150.6534067559796</v>
      </c>
      <c r="N10" s="22">
        <f>N9/((1+N8)^(N7))</f>
        <v>1366.026910730141</v>
      </c>
      <c r="O10" s="24">
        <f>SUM(J10:N10)</f>
        <v>358.34698415278763</v>
      </c>
    </row>
    <row r="12" spans="9:15" x14ac:dyDescent="0.25">
      <c r="I12" s="10"/>
      <c r="J12" s="11">
        <v>0</v>
      </c>
      <c r="K12" s="11">
        <v>1</v>
      </c>
      <c r="L12" s="11">
        <v>2</v>
      </c>
      <c r="M12" s="11">
        <v>3</v>
      </c>
      <c r="N12" s="12">
        <v>4</v>
      </c>
    </row>
    <row r="13" spans="9:15" x14ac:dyDescent="0.25">
      <c r="I13" s="13" t="s">
        <v>19</v>
      </c>
      <c r="J13" s="14"/>
      <c r="K13" s="15">
        <v>0.16</v>
      </c>
      <c r="L13" s="15">
        <v>0.14000000000000001</v>
      </c>
      <c r="M13" s="15">
        <v>0.12</v>
      </c>
      <c r="N13" s="16">
        <v>0.1</v>
      </c>
    </row>
    <row r="14" spans="9:15" x14ac:dyDescent="0.25">
      <c r="I14" s="17" t="s">
        <v>20</v>
      </c>
      <c r="J14" s="18">
        <v>-4200</v>
      </c>
      <c r="K14" s="18">
        <v>1250</v>
      </c>
      <c r="L14" s="18">
        <v>1500</v>
      </c>
      <c r="M14" s="18">
        <v>1750</v>
      </c>
      <c r="N14" s="19">
        <v>2000</v>
      </c>
    </row>
    <row r="15" spans="9:15" x14ac:dyDescent="0.25">
      <c r="I15" s="23" t="s">
        <v>13</v>
      </c>
      <c r="J15" s="21">
        <v>-4200</v>
      </c>
      <c r="K15" s="21">
        <f>K14/((1+K13)^(K12))</f>
        <v>1077.5862068965519</v>
      </c>
      <c r="L15" s="21">
        <f t="shared" ref="L15:N15" si="1">L14/((1+L13)^(L12))</f>
        <v>1154.2012927054475</v>
      </c>
      <c r="M15" s="21">
        <f t="shared" si="1"/>
        <v>1245.6154336734689</v>
      </c>
      <c r="N15" s="22">
        <f t="shared" si="1"/>
        <v>1366.026910730141</v>
      </c>
      <c r="O15" s="24">
        <f>SUM(J15:N15)</f>
        <v>643.42984400560908</v>
      </c>
    </row>
    <row r="17" spans="2:15" x14ac:dyDescent="0.25">
      <c r="B17" s="2" t="s">
        <v>21</v>
      </c>
      <c r="I17" s="10"/>
      <c r="J17" s="11">
        <v>0</v>
      </c>
      <c r="K17" s="11">
        <v>1</v>
      </c>
      <c r="L17" s="11">
        <v>2</v>
      </c>
      <c r="M17" s="11">
        <v>3</v>
      </c>
      <c r="N17" s="12">
        <v>4</v>
      </c>
    </row>
    <row r="18" spans="2:15" x14ac:dyDescent="0.25">
      <c r="I18" s="13" t="s">
        <v>19</v>
      </c>
      <c r="J18" s="14"/>
      <c r="K18" s="15">
        <v>0.15</v>
      </c>
      <c r="L18" s="15">
        <v>0.1</v>
      </c>
      <c r="M18" s="15">
        <v>0.1</v>
      </c>
      <c r="N18" s="16">
        <v>0.1</v>
      </c>
    </row>
    <row r="19" spans="2:15" x14ac:dyDescent="0.25">
      <c r="I19" s="17" t="s">
        <v>20</v>
      </c>
      <c r="J19" s="18">
        <v>-3000</v>
      </c>
      <c r="K19" s="18">
        <v>1750</v>
      </c>
      <c r="L19" s="18">
        <v>2500</v>
      </c>
      <c r="M19" s="18">
        <v>-500</v>
      </c>
      <c r="N19" s="19">
        <v>875</v>
      </c>
    </row>
    <row r="20" spans="2:15" x14ac:dyDescent="0.25">
      <c r="I20" s="23" t="s">
        <v>13</v>
      </c>
      <c r="J20" s="21">
        <v>-3000</v>
      </c>
      <c r="K20" s="21">
        <f>K19/((1+K18)^(K17))</f>
        <v>1521.7391304347827</v>
      </c>
      <c r="L20" s="21">
        <f t="shared" ref="L20:N20" si="2">L19/((1+L18)^(L17))</f>
        <v>2066.1157024793383</v>
      </c>
      <c r="M20" s="21">
        <f t="shared" si="2"/>
        <v>-375.65740045078877</v>
      </c>
      <c r="N20" s="22">
        <f t="shared" si="2"/>
        <v>597.6367734444367</v>
      </c>
      <c r="O20" s="24">
        <f>SUM(J20:N20)</f>
        <v>809.83420590776905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38CE9-CAC5-435B-B070-8A72D17EC7ED}">
  <dimension ref="B8:H12"/>
  <sheetViews>
    <sheetView zoomScale="205" zoomScaleNormal="205" workbookViewId="0">
      <selection activeCell="D14" sqref="D14"/>
    </sheetView>
  </sheetViews>
  <sheetFormatPr defaultRowHeight="15" x14ac:dyDescent="0.25"/>
  <sheetData>
    <row r="8" spans="2:8" x14ac:dyDescent="0.25">
      <c r="B8" s="6" t="s">
        <v>22</v>
      </c>
      <c r="C8" s="6">
        <v>0</v>
      </c>
      <c r="D8" s="6">
        <v>1</v>
      </c>
      <c r="E8" s="6">
        <v>2</v>
      </c>
      <c r="F8" s="6">
        <v>3</v>
      </c>
      <c r="G8" s="6">
        <v>4</v>
      </c>
      <c r="H8" t="s">
        <v>4</v>
      </c>
    </row>
    <row r="9" spans="2:8" x14ac:dyDescent="0.25">
      <c r="B9" s="4" t="s">
        <v>14</v>
      </c>
      <c r="C9" s="4"/>
      <c r="D9" s="4">
        <v>2500</v>
      </c>
      <c r="E9" s="4">
        <v>2500</v>
      </c>
      <c r="F9" s="4">
        <v>2500</v>
      </c>
      <c r="G9" s="4">
        <v>2500</v>
      </c>
    </row>
    <row r="10" spans="2:8" x14ac:dyDescent="0.25">
      <c r="B10" s="4" t="s">
        <v>23</v>
      </c>
      <c r="C10" s="4"/>
      <c r="D10" s="5">
        <v>0.15</v>
      </c>
      <c r="E10" s="5">
        <v>0.15</v>
      </c>
      <c r="F10" s="5">
        <v>0.15</v>
      </c>
      <c r="G10" s="5">
        <v>0.15</v>
      </c>
    </row>
    <row r="11" spans="2:8" x14ac:dyDescent="0.25">
      <c r="B11" t="s">
        <v>24</v>
      </c>
      <c r="D11" s="9">
        <f>1/((1+D10)^(D8))</f>
        <v>0.86956521739130443</v>
      </c>
      <c r="E11" s="9">
        <f>1/((1+E10)^(E8))</f>
        <v>0.7561436672967865</v>
      </c>
      <c r="F11" s="9">
        <f t="shared" ref="E11:G11" si="0">1/((1+F10)^(F8))</f>
        <v>0.65751623243198831</v>
      </c>
      <c r="G11" s="9">
        <f t="shared" si="0"/>
        <v>0.57175324559303342</v>
      </c>
    </row>
    <row r="12" spans="2:8" x14ac:dyDescent="0.25">
      <c r="B12" t="s">
        <v>13</v>
      </c>
      <c r="D12">
        <f>D9*D11</f>
        <v>2173.913043478261</v>
      </c>
      <c r="E12">
        <f>E9*E11</f>
        <v>1890.3591682419662</v>
      </c>
      <c r="F12">
        <f>F9*F11</f>
        <v>1643.7905810799707</v>
      </c>
      <c r="G12">
        <f t="shared" ref="E12:G12" si="1">G9*G11</f>
        <v>1429.3831139825836</v>
      </c>
      <c r="H12">
        <f>SUM(D12:G12)</f>
        <v>7137.4459067827811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D2170-B103-4C21-923C-377BA32B9594}">
  <dimension ref="B7:H11"/>
  <sheetViews>
    <sheetView zoomScale="175" zoomScaleNormal="175" workbookViewId="0">
      <selection activeCell="H13" sqref="H13"/>
    </sheetView>
  </sheetViews>
  <sheetFormatPr defaultRowHeight="15" x14ac:dyDescent="0.25"/>
  <sheetData>
    <row r="7" spans="2:8" x14ac:dyDescent="0.25">
      <c r="B7" s="6" t="s">
        <v>22</v>
      </c>
      <c r="C7" s="6">
        <v>0</v>
      </c>
      <c r="D7" s="6">
        <v>1</v>
      </c>
      <c r="E7" s="6">
        <v>2</v>
      </c>
      <c r="F7" s="6">
        <v>3</v>
      </c>
      <c r="G7" s="6">
        <v>4</v>
      </c>
      <c r="H7" t="s">
        <v>4</v>
      </c>
    </row>
    <row r="8" spans="2:8" x14ac:dyDescent="0.25">
      <c r="B8" s="4" t="s">
        <v>14</v>
      </c>
      <c r="C8" s="4">
        <v>10000</v>
      </c>
      <c r="D8" s="4">
        <v>10000</v>
      </c>
      <c r="E8" s="4">
        <v>10000</v>
      </c>
      <c r="F8" s="4">
        <v>10000</v>
      </c>
      <c r="G8" s="4">
        <v>10000</v>
      </c>
    </row>
    <row r="9" spans="2:8" x14ac:dyDescent="0.25">
      <c r="B9" s="4" t="s">
        <v>23</v>
      </c>
      <c r="C9" s="4"/>
      <c r="D9" s="5">
        <v>0.2</v>
      </c>
      <c r="E9" s="5">
        <v>0.2</v>
      </c>
      <c r="F9" s="5">
        <v>0.2</v>
      </c>
      <c r="G9" s="5">
        <v>0.2</v>
      </c>
    </row>
    <row r="10" spans="2:8" x14ac:dyDescent="0.25">
      <c r="B10" t="s">
        <v>24</v>
      </c>
      <c r="C10">
        <f>1/((1+0%)^(C7))</f>
        <v>1</v>
      </c>
      <c r="D10">
        <f>1/((1+D9)^(D7))</f>
        <v>0.83333333333333337</v>
      </c>
      <c r="E10">
        <f>1/((1+E9)^(E7))</f>
        <v>0.69444444444444442</v>
      </c>
      <c r="F10">
        <f t="shared" ref="F10:G10" si="0">1/((1+F9)^(F7))</f>
        <v>0.57870370370370372</v>
      </c>
      <c r="G10">
        <f>1/((1+G9)^(G7))</f>
        <v>0.48225308641975312</v>
      </c>
    </row>
    <row r="11" spans="2:8" x14ac:dyDescent="0.25">
      <c r="B11" t="s">
        <v>13</v>
      </c>
      <c r="C11">
        <f>C8*C10</f>
        <v>10000</v>
      </c>
      <c r="D11">
        <f t="shared" ref="D11:G11" si="1">D8*D10</f>
        <v>8333.3333333333339</v>
      </c>
      <c r="E11">
        <f t="shared" si="1"/>
        <v>6944.4444444444443</v>
      </c>
      <c r="F11">
        <f t="shared" si="1"/>
        <v>5787.0370370370374</v>
      </c>
      <c r="G11">
        <f t="shared" si="1"/>
        <v>4822.5308641975316</v>
      </c>
      <c r="H11">
        <f>SUM(C11:G11)</f>
        <v>35887.345679012345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E2DD6-CEAB-4C4A-8875-CEBBD5B9485E}">
  <dimension ref="B8:H11"/>
  <sheetViews>
    <sheetView zoomScale="220" zoomScaleNormal="220" workbookViewId="0">
      <selection activeCell="G15" sqref="G15"/>
    </sheetView>
  </sheetViews>
  <sheetFormatPr defaultRowHeight="15" x14ac:dyDescent="0.25"/>
  <sheetData>
    <row r="8" spans="2:8" x14ac:dyDescent="0.25">
      <c r="B8" s="6" t="s">
        <v>25</v>
      </c>
      <c r="C8" s="6">
        <v>0</v>
      </c>
      <c r="D8" s="6">
        <v>1</v>
      </c>
      <c r="E8" s="6">
        <v>2</v>
      </c>
      <c r="F8" s="6">
        <v>3</v>
      </c>
      <c r="G8" s="6">
        <v>4</v>
      </c>
      <c r="H8" s="6" t="s">
        <v>4</v>
      </c>
    </row>
    <row r="9" spans="2:8" x14ac:dyDescent="0.25">
      <c r="B9" s="4" t="s">
        <v>14</v>
      </c>
      <c r="C9" s="4"/>
      <c r="D9" s="4">
        <v>2500</v>
      </c>
      <c r="E9" s="4">
        <v>2500</v>
      </c>
      <c r="F9" s="4">
        <v>2500</v>
      </c>
      <c r="G9" s="4">
        <v>2500</v>
      </c>
    </row>
    <row r="10" spans="2:8" x14ac:dyDescent="0.25">
      <c r="B10" s="4" t="s">
        <v>23</v>
      </c>
      <c r="C10" s="4"/>
      <c r="D10" s="5">
        <v>0.15</v>
      </c>
      <c r="E10" s="5">
        <v>0.15</v>
      </c>
      <c r="F10" s="5">
        <v>0.15</v>
      </c>
      <c r="G10" s="5">
        <v>0.15</v>
      </c>
    </row>
    <row r="11" spans="2:8" x14ac:dyDescent="0.25">
      <c r="B11" t="s">
        <v>13</v>
      </c>
      <c r="D11">
        <f>D9/((1+D10)^(D8))</f>
        <v>2173.913043478261</v>
      </c>
      <c r="E11">
        <f>E9/((1+E10)^(E8))</f>
        <v>1890.3591682419662</v>
      </c>
      <c r="F11">
        <f t="shared" ref="E11:G11" si="0">F9/((1+F10)^(F8))</f>
        <v>1643.7905810799709</v>
      </c>
      <c r="G11">
        <f t="shared" si="0"/>
        <v>1429.3831139825834</v>
      </c>
      <c r="H11">
        <f>SUM(D11:G11)</f>
        <v>7137.445906782782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ex1</vt:lpstr>
      <vt:lpstr>ex2</vt:lpstr>
      <vt:lpstr>ex3</vt:lpstr>
      <vt:lpstr>ex4</vt:lpstr>
      <vt:lpstr>ex5</vt:lpstr>
      <vt:lpstr>ex6</vt:lpstr>
      <vt:lpstr>ex7</vt:lpstr>
      <vt:lpstr>ex8</vt:lpstr>
      <vt:lpstr>ex9</vt:lpstr>
      <vt:lpstr>ex10</vt:lpstr>
      <vt:lpstr>ex11</vt:lpstr>
      <vt:lpstr>ex12</vt:lpstr>
      <vt:lpstr>ex13</vt:lpstr>
      <vt:lpstr>ex14</vt:lpstr>
      <vt:lpstr>ex15</vt:lpstr>
      <vt:lpstr>ex16</vt:lpstr>
      <vt:lpstr>ex17</vt:lpstr>
      <vt:lpstr>ex18</vt:lpstr>
      <vt:lpstr>ex19</vt:lpstr>
      <vt:lpstr>ex20</vt:lpstr>
      <vt:lpstr>ex21b</vt:lpstr>
      <vt:lpstr>ex22</vt:lpstr>
      <vt:lpstr>ex23</vt:lpstr>
      <vt:lpstr>ex24</vt:lpstr>
      <vt:lpstr>ex25</vt:lpstr>
      <vt:lpstr>ex26b</vt:lpstr>
      <vt:lpstr>ex27b</vt:lpstr>
      <vt:lpstr>ex28</vt:lpstr>
      <vt:lpstr>ex29</vt:lpstr>
      <vt:lpstr>ex30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mariana</dc:creator>
  <cp:lastModifiedBy>mariana</cp:lastModifiedBy>
  <dcterms:created xsi:type="dcterms:W3CDTF">2023-02-26T17:01:02Z</dcterms:created>
  <dcterms:modified xsi:type="dcterms:W3CDTF">2023-02-27T01:06:45Z</dcterms:modified>
</cp:coreProperties>
</file>