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6\"/>
    </mc:Choice>
  </mc:AlternateContent>
  <xr:revisionPtr revIDLastSave="0" documentId="13_ncr:1_{0F1D0210-28BF-4F9B-B4D9-806A3B343BD1}" xr6:coauthVersionLast="47" xr6:coauthVersionMax="47" xr10:uidLastSave="{00000000-0000-0000-0000-000000000000}"/>
  <bookViews>
    <workbookView xWindow="-120" yWindow="-120" windowWidth="29040" windowHeight="15840" activeTab="1" xr2:uid="{73FFC963-B131-417C-A5A5-3D664BDADB21}"/>
  </bookViews>
  <sheets>
    <sheet name="ex3-class" sheetId="1" r:id="rId1"/>
    <sheet name="ex1" sheetId="2" r:id="rId2"/>
    <sheet name="ex2" sheetId="3" r:id="rId3"/>
    <sheet name="ex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2" l="1"/>
  <c r="E45" i="2" s="1"/>
  <c r="I62" i="2"/>
  <c r="L62" i="2"/>
  <c r="H55" i="2"/>
  <c r="H58" i="2" s="1"/>
  <c r="H60" i="2" s="1"/>
  <c r="H61" i="2" s="1"/>
  <c r="H62" i="2" s="1"/>
  <c r="I55" i="2"/>
  <c r="I58" i="2" s="1"/>
  <c r="I60" i="2" s="1"/>
  <c r="I61" i="2" s="1"/>
  <c r="J55" i="2"/>
  <c r="J58" i="2" s="1"/>
  <c r="J60" i="2" s="1"/>
  <c r="J61" i="2" s="1"/>
  <c r="J62" i="2" s="1"/>
  <c r="K55" i="2"/>
  <c r="K58" i="2" s="1"/>
  <c r="K60" i="2" s="1"/>
  <c r="K61" i="2" s="1"/>
  <c r="K62" i="2" s="1"/>
  <c r="L55" i="2"/>
  <c r="L58" i="2" s="1"/>
  <c r="L60" i="2" s="1"/>
  <c r="L61" i="2" s="1"/>
  <c r="M55" i="2"/>
  <c r="M58" i="2" s="1"/>
  <c r="M60" i="2" s="1"/>
  <c r="M61" i="2" s="1"/>
  <c r="G55" i="2"/>
  <c r="G58" i="2" s="1"/>
  <c r="G60" i="2" s="1"/>
  <c r="G61" i="2" s="1"/>
  <c r="G62" i="2" s="1"/>
  <c r="D55" i="2"/>
  <c r="D58" i="2" s="1"/>
  <c r="D60" i="2" s="1"/>
  <c r="D61" i="2" s="1"/>
  <c r="J49" i="2"/>
  <c r="K49" i="2"/>
  <c r="C48" i="2"/>
  <c r="C49" i="2" s="1"/>
  <c r="D45" i="2"/>
  <c r="D47" i="2" s="1"/>
  <c r="D48" i="2" s="1"/>
  <c r="D49" i="2" s="1"/>
  <c r="I42" i="2"/>
  <c r="I45" i="2" s="1"/>
  <c r="I47" i="2" s="1"/>
  <c r="I48" i="2" s="1"/>
  <c r="I49" i="2" s="1"/>
  <c r="J42" i="2"/>
  <c r="J45" i="2" s="1"/>
  <c r="J47" i="2" s="1"/>
  <c r="J48" i="2" s="1"/>
  <c r="J67" i="2" s="1"/>
  <c r="J68" i="2" s="1"/>
  <c r="K42" i="2"/>
  <c r="K45" i="2" s="1"/>
  <c r="K47" i="2" s="1"/>
  <c r="K48" i="2" s="1"/>
  <c r="L42" i="2"/>
  <c r="L45" i="2" s="1"/>
  <c r="L47" i="2" s="1"/>
  <c r="L48" i="2" s="1"/>
  <c r="L49" i="2" s="1"/>
  <c r="M42" i="2"/>
  <c r="M45" i="2" s="1"/>
  <c r="M47" i="2" s="1"/>
  <c r="M48" i="2" s="1"/>
  <c r="M49" i="2" s="1"/>
  <c r="H42" i="2"/>
  <c r="H45" i="2" s="1"/>
  <c r="H47" i="2" s="1"/>
  <c r="H48" i="2" s="1"/>
  <c r="H49" i="2" s="1"/>
  <c r="F42" i="2" l="1"/>
  <c r="D62" i="2"/>
  <c r="D67" i="2"/>
  <c r="D68" i="2" s="1"/>
  <c r="M62" i="2"/>
  <c r="M67" i="2"/>
  <c r="M68" i="2" s="1"/>
  <c r="L67" i="2"/>
  <c r="L68" i="2" s="1"/>
  <c r="E55" i="2"/>
  <c r="F55" i="2" s="1"/>
  <c r="F58" i="2" s="1"/>
  <c r="F60" i="2" s="1"/>
  <c r="F61" i="2" s="1"/>
  <c r="F62" i="2" s="1"/>
  <c r="C67" i="2"/>
  <c r="C68" i="2" s="1"/>
  <c r="I67" i="2"/>
  <c r="I68" i="2" s="1"/>
  <c r="K67" i="2"/>
  <c r="K68" i="2" s="1"/>
  <c r="H67" i="2"/>
  <c r="H68" i="2" s="1"/>
  <c r="F45" i="2"/>
  <c r="F47" i="2" s="1"/>
  <c r="F48" i="2" s="1"/>
  <c r="G42" i="2"/>
  <c r="G45" i="2" s="1"/>
  <c r="G47" i="2" s="1"/>
  <c r="G48" i="2" s="1"/>
  <c r="E47" i="2"/>
  <c r="E48" i="2" s="1"/>
  <c r="F49" i="2" l="1"/>
  <c r="F67" i="2"/>
  <c r="F68" i="2" s="1"/>
  <c r="E58" i="2"/>
  <c r="E60" i="2" s="1"/>
  <c r="E61" i="2" s="1"/>
  <c r="E62" i="2" s="1"/>
  <c r="C63" i="2" s="1"/>
  <c r="E49" i="2"/>
  <c r="E67" i="2"/>
  <c r="E68" i="2" s="1"/>
  <c r="G49" i="2"/>
  <c r="G67" i="2"/>
  <c r="G68" i="2" s="1"/>
  <c r="C69" i="2" l="1"/>
  <c r="C50" i="2"/>
  <c r="G26" i="3" l="1"/>
  <c r="G28" i="3" s="1"/>
  <c r="G29" i="3" s="1"/>
  <c r="B13" i="3"/>
  <c r="B25" i="3" s="1"/>
  <c r="B28" i="3" s="1"/>
  <c r="B29" i="3" s="1"/>
  <c r="H6" i="2"/>
  <c r="H14" i="1"/>
  <c r="P14" i="1"/>
  <c r="D27" i="3"/>
  <c r="E27" i="3"/>
  <c r="F27" i="3"/>
  <c r="G27" i="3"/>
  <c r="C27" i="3"/>
  <c r="D26" i="3"/>
  <c r="D28" i="3" s="1"/>
  <c r="D29" i="3" s="1"/>
  <c r="E26" i="3"/>
  <c r="E28" i="3" s="1"/>
  <c r="E29" i="3" s="1"/>
  <c r="F26" i="3"/>
  <c r="F28" i="3" s="1"/>
  <c r="F29" i="3" s="1"/>
  <c r="C26" i="3"/>
  <c r="C28" i="3" s="1"/>
  <c r="B21" i="3"/>
  <c r="D20" i="3"/>
  <c r="E20" i="3"/>
  <c r="F20" i="3"/>
  <c r="G20" i="3"/>
  <c r="C20" i="3"/>
  <c r="E19" i="3"/>
  <c r="F19" i="3" s="1"/>
  <c r="G19" i="3" s="1"/>
  <c r="D19" i="3"/>
  <c r="C19" i="3"/>
  <c r="C15" i="3"/>
  <c r="D15" i="3"/>
  <c r="E15" i="3"/>
  <c r="F15" i="3"/>
  <c r="G15" i="3"/>
  <c r="B14" i="3"/>
  <c r="B15" i="3" s="1"/>
  <c r="B16" i="3" s="1"/>
  <c r="E14" i="3"/>
  <c r="F14" i="3" s="1"/>
  <c r="G14" i="3" s="1"/>
  <c r="D14" i="3"/>
  <c r="C14" i="3"/>
  <c r="F3" i="4"/>
  <c r="B31" i="3" l="1"/>
  <c r="C29" i="3"/>
  <c r="B30" i="3" s="1"/>
  <c r="G13" i="4"/>
  <c r="H16" i="4"/>
  <c r="I16" i="4"/>
  <c r="J16" i="4"/>
  <c r="K16" i="4"/>
  <c r="G16" i="4"/>
  <c r="H15" i="4"/>
  <c r="I15" i="4"/>
  <c r="J15" i="4"/>
  <c r="K15" i="4"/>
  <c r="G15" i="4"/>
  <c r="F15" i="4"/>
  <c r="F16" i="4" s="1"/>
  <c r="F17" i="4" s="1"/>
  <c r="H14" i="4"/>
  <c r="I14" i="4"/>
  <c r="J14" i="4"/>
  <c r="K14" i="4"/>
  <c r="G14" i="4"/>
  <c r="H13" i="4"/>
  <c r="I13" i="4"/>
  <c r="J13" i="4"/>
  <c r="K13" i="4"/>
  <c r="K12" i="4"/>
  <c r="J12" i="4"/>
  <c r="I12" i="4"/>
  <c r="H12" i="4"/>
  <c r="G12" i="4"/>
  <c r="H11" i="4"/>
  <c r="I11" i="4"/>
  <c r="J11" i="4"/>
  <c r="K11" i="4"/>
  <c r="G11" i="4"/>
  <c r="H9" i="4"/>
  <c r="I9" i="4"/>
  <c r="J9" i="4"/>
  <c r="K9" i="4"/>
  <c r="G9" i="4"/>
  <c r="K8" i="4"/>
  <c r="J8" i="4"/>
  <c r="I8" i="4"/>
  <c r="H8" i="4"/>
  <c r="G8" i="4"/>
  <c r="K7" i="4"/>
  <c r="J7" i="4"/>
  <c r="I7" i="4"/>
  <c r="H7" i="4"/>
  <c r="G7" i="4"/>
  <c r="H6" i="4"/>
  <c r="I6" i="4"/>
  <c r="J6" i="4"/>
  <c r="K6" i="4"/>
  <c r="G6" i="4"/>
  <c r="K5" i="4"/>
  <c r="J5" i="4"/>
  <c r="I5" i="4"/>
  <c r="H5" i="4"/>
  <c r="G5" i="4"/>
  <c r="B22" i="4"/>
  <c r="D2" i="3"/>
  <c r="F4" i="2"/>
  <c r="F26" i="2" s="1"/>
  <c r="G6" i="2"/>
  <c r="F20" i="2"/>
  <c r="F21" i="2" s="1"/>
  <c r="H18" i="2"/>
  <c r="I18" i="2"/>
  <c r="J18" i="2"/>
  <c r="K18" i="2"/>
  <c r="L18" i="2"/>
  <c r="M18" i="2"/>
  <c r="N18" i="2"/>
  <c r="O18" i="2"/>
  <c r="P18" i="2"/>
  <c r="G18" i="2"/>
  <c r="H17" i="2"/>
  <c r="I17" i="2"/>
  <c r="I19" i="2" s="1"/>
  <c r="I20" i="2" s="1"/>
  <c r="I21" i="2" s="1"/>
  <c r="J17" i="2"/>
  <c r="K17" i="2"/>
  <c r="L17" i="2"/>
  <c r="L19" i="2" s="1"/>
  <c r="L20" i="2" s="1"/>
  <c r="L21" i="2" s="1"/>
  <c r="M17" i="2"/>
  <c r="N17" i="2"/>
  <c r="O17" i="2"/>
  <c r="P17" i="2"/>
  <c r="G17" i="2"/>
  <c r="G19" i="2" s="1"/>
  <c r="G20" i="2" s="1"/>
  <c r="G21" i="2" s="1"/>
  <c r="I6" i="2"/>
  <c r="J6" i="2"/>
  <c r="K6" i="2"/>
  <c r="L6" i="2"/>
  <c r="M6" i="2"/>
  <c r="N6" i="2"/>
  <c r="O6" i="2"/>
  <c r="P6" i="2"/>
  <c r="H7" i="2"/>
  <c r="H8" i="2" s="1"/>
  <c r="H9" i="2" s="1"/>
  <c r="I7" i="2"/>
  <c r="J7" i="2"/>
  <c r="K7" i="2"/>
  <c r="L7" i="2"/>
  <c r="M7" i="2"/>
  <c r="N7" i="2"/>
  <c r="O7" i="2"/>
  <c r="P7" i="2"/>
  <c r="G7" i="2"/>
  <c r="I28" i="1"/>
  <c r="J28" i="1" s="1"/>
  <c r="K28" i="1" s="1"/>
  <c r="L28" i="1" s="1"/>
  <c r="M28" i="1" s="1"/>
  <c r="N28" i="1" s="1"/>
  <c r="O28" i="1" s="1"/>
  <c r="P28" i="1" s="1"/>
  <c r="H28" i="1"/>
  <c r="G28" i="1"/>
  <c r="F28" i="1"/>
  <c r="I27" i="1"/>
  <c r="J27" i="1" s="1"/>
  <c r="K27" i="1" s="1"/>
  <c r="L27" i="1" s="1"/>
  <c r="M27" i="1" s="1"/>
  <c r="N27" i="1" s="1"/>
  <c r="O27" i="1" s="1"/>
  <c r="P27" i="1" s="1"/>
  <c r="H27" i="1"/>
  <c r="G27" i="1"/>
  <c r="F27" i="1"/>
  <c r="P19" i="2" l="1"/>
  <c r="P20" i="2" s="1"/>
  <c r="P21" i="2" s="1"/>
  <c r="H19" i="2"/>
  <c r="H20" i="2" s="1"/>
  <c r="H21" i="2" s="1"/>
  <c r="O19" i="2"/>
  <c r="O20" i="2" s="1"/>
  <c r="O21" i="2" s="1"/>
  <c r="N19" i="2"/>
  <c r="N20" i="2" s="1"/>
  <c r="N21" i="2" s="1"/>
  <c r="K19" i="2"/>
  <c r="K20" i="2" s="1"/>
  <c r="K21" i="2" s="1"/>
  <c r="M19" i="2"/>
  <c r="M20" i="2" s="1"/>
  <c r="M21" i="2" s="1"/>
  <c r="J19" i="2"/>
  <c r="J20" i="2" s="1"/>
  <c r="J21" i="2" s="1"/>
  <c r="F22" i="2" s="1"/>
  <c r="H10" i="2"/>
  <c r="G8" i="2"/>
  <c r="G9" i="2" s="1"/>
  <c r="F18" i="4"/>
  <c r="F27" i="2"/>
  <c r="F28" i="2"/>
  <c r="F9" i="2"/>
  <c r="F10" i="2" s="1"/>
  <c r="H27" i="2" l="1"/>
  <c r="H28" i="2" s="1"/>
  <c r="G27" i="2"/>
  <c r="G28" i="2" s="1"/>
  <c r="G10" i="2"/>
  <c r="I8" i="2"/>
  <c r="I9" i="2" s="1"/>
  <c r="I10" i="2" l="1"/>
  <c r="I27" i="2"/>
  <c r="J8" i="2"/>
  <c r="J9" i="2" s="1"/>
  <c r="J10" i="2" l="1"/>
  <c r="J27" i="2"/>
  <c r="J28" i="2" s="1"/>
  <c r="I28" i="2"/>
  <c r="K8" i="2"/>
  <c r="K9" i="2" s="1"/>
  <c r="K10" i="2" l="1"/>
  <c r="K27" i="2"/>
  <c r="L8" i="2"/>
  <c r="L9" i="2" s="1"/>
  <c r="K28" i="2" l="1"/>
  <c r="L10" i="2"/>
  <c r="L27" i="2"/>
  <c r="L28" i="2" s="1"/>
  <c r="M8" i="2"/>
  <c r="M9" i="2" s="1"/>
  <c r="M10" i="2" l="1"/>
  <c r="M27" i="2"/>
  <c r="N8" i="2"/>
  <c r="N9" i="2" s="1"/>
  <c r="N10" i="2" l="1"/>
  <c r="N27" i="2"/>
  <c r="N28" i="2" s="1"/>
  <c r="M28" i="2"/>
  <c r="P8" i="2"/>
  <c r="P9" i="2" s="1"/>
  <c r="O8" i="2"/>
  <c r="O9" i="2" s="1"/>
  <c r="O10" i="2" l="1"/>
  <c r="O27" i="2"/>
  <c r="P10" i="2"/>
  <c r="P27" i="2"/>
  <c r="P28" i="2" s="1"/>
  <c r="H11" i="2"/>
  <c r="F11" i="2" l="1"/>
  <c r="O28" i="2"/>
  <c r="F29" i="2" s="1"/>
  <c r="F30" i="2"/>
  <c r="F25" i="1"/>
  <c r="H23" i="1"/>
  <c r="G23" i="1"/>
  <c r="I23" i="1"/>
  <c r="J23" i="1"/>
  <c r="K23" i="1"/>
  <c r="L23" i="1"/>
  <c r="M23" i="1"/>
  <c r="N23" i="1"/>
  <c r="O23" i="1"/>
  <c r="P23" i="1"/>
  <c r="F23" i="1"/>
  <c r="I22" i="1"/>
  <c r="J22" i="1"/>
  <c r="K22" i="1"/>
  <c r="L22" i="1"/>
  <c r="M22" i="1"/>
  <c r="N22" i="1"/>
  <c r="O22" i="1"/>
  <c r="P22" i="1"/>
  <c r="H22" i="1"/>
  <c r="G22" i="1"/>
  <c r="F22" i="1"/>
  <c r="I21" i="1"/>
  <c r="J21" i="1"/>
  <c r="K21" i="1"/>
  <c r="L21" i="1"/>
  <c r="M21" i="1"/>
  <c r="N21" i="1"/>
  <c r="O21" i="1"/>
  <c r="H21" i="1"/>
  <c r="J20" i="1"/>
  <c r="N20" i="1"/>
  <c r="P20" i="1"/>
  <c r="H20" i="1"/>
  <c r="H19" i="1"/>
  <c r="J12" i="1"/>
  <c r="K12" i="1"/>
  <c r="K20" i="1" s="1"/>
  <c r="L12" i="1"/>
  <c r="L20" i="1" s="1"/>
  <c r="M12" i="1"/>
  <c r="M20" i="1" s="1"/>
  <c r="N12" i="1"/>
  <c r="O12" i="1"/>
  <c r="O20" i="1" s="1"/>
  <c r="P12" i="1"/>
  <c r="I12" i="1"/>
  <c r="I20" i="1" s="1"/>
  <c r="H12" i="1"/>
  <c r="J6" i="1"/>
  <c r="K6" i="1"/>
  <c r="L6" i="1"/>
  <c r="M6" i="1"/>
  <c r="N6" i="1"/>
  <c r="O6" i="1"/>
  <c r="P6" i="1"/>
  <c r="I6" i="1"/>
  <c r="H5" i="1"/>
  <c r="H18" i="1" s="1"/>
  <c r="F4" i="1"/>
  <c r="B13" i="1"/>
  <c r="F24" i="1" l="1"/>
  <c r="H16" i="1"/>
  <c r="I5" i="1"/>
  <c r="H17" i="1"/>
  <c r="J5" i="1" l="1"/>
  <c r="I14" i="1"/>
  <c r="I19" i="1" s="1"/>
  <c r="I18" i="1"/>
  <c r="I17" i="1"/>
  <c r="I16" i="1"/>
  <c r="K5" i="1" l="1"/>
  <c r="J18" i="1"/>
  <c r="J17" i="1"/>
  <c r="J16" i="1"/>
  <c r="J14" i="1"/>
  <c r="J19" i="1" s="1"/>
  <c r="L5" i="1" l="1"/>
  <c r="K17" i="1"/>
  <c r="K18" i="1"/>
  <c r="K16" i="1"/>
  <c r="K14" i="1"/>
  <c r="K19" i="1" s="1"/>
  <c r="L14" i="1" l="1"/>
  <c r="L19" i="1" s="1"/>
  <c r="M5" i="1"/>
  <c r="L18" i="1"/>
  <c r="L17" i="1"/>
  <c r="L16" i="1"/>
  <c r="M16" i="1" l="1"/>
  <c r="M14" i="1"/>
  <c r="M19" i="1" s="1"/>
  <c r="M18" i="1"/>
  <c r="M17" i="1"/>
  <c r="N5" i="1"/>
  <c r="O5" i="1" l="1"/>
  <c r="N18" i="1"/>
  <c r="N17" i="1"/>
  <c r="N16" i="1"/>
  <c r="N14" i="1"/>
  <c r="N19" i="1" s="1"/>
  <c r="P5" i="1" l="1"/>
  <c r="O18" i="1"/>
  <c r="O17" i="1"/>
  <c r="O16" i="1"/>
  <c r="O14" i="1"/>
  <c r="O19" i="1" s="1"/>
  <c r="P18" i="1" l="1"/>
  <c r="P17" i="1"/>
  <c r="P16" i="1"/>
  <c r="P19" i="1"/>
  <c r="P21" i="1" s="1"/>
</calcChain>
</file>

<file path=xl/sharedStrings.xml><?xml version="1.0" encoding="utf-8"?>
<sst xmlns="http://schemas.openxmlformats.org/spreadsheetml/2006/main" count="207" uniqueCount="127">
  <si>
    <t>años</t>
  </si>
  <si>
    <t>(1 de construcción)</t>
  </si>
  <si>
    <t>precio/ton</t>
  </si>
  <si>
    <t>venta/año</t>
  </si>
  <si>
    <t>inc/ventas</t>
  </si>
  <si>
    <t>2-5 año</t>
  </si>
  <si>
    <t>a partir del año 2</t>
  </si>
  <si>
    <t>inversiones:</t>
  </si>
  <si>
    <t>Terreno</t>
  </si>
  <si>
    <t>Construcc</t>
  </si>
  <si>
    <t>Maquinaria</t>
  </si>
  <si>
    <t>Mobiliario</t>
  </si>
  <si>
    <t>rescate</t>
  </si>
  <si>
    <t>Costos:</t>
  </si>
  <si>
    <t>mano/ton</t>
  </si>
  <si>
    <t>material</t>
  </si>
  <si>
    <t>gasto de venta</t>
  </si>
  <si>
    <t>comisión sobre la venta</t>
  </si>
  <si>
    <t>gastos admin</t>
  </si>
  <si>
    <t>(1 er año)</t>
  </si>
  <si>
    <t>(a partir del año 2)</t>
  </si>
  <si>
    <t>tasa</t>
  </si>
  <si>
    <t>c indir</t>
  </si>
  <si>
    <t>construc</t>
  </si>
  <si>
    <t>año 1 de op</t>
  </si>
  <si>
    <t>Total</t>
  </si>
  <si>
    <t>inversión</t>
  </si>
  <si>
    <t>Q vendida</t>
  </si>
  <si>
    <t>Costos</t>
  </si>
  <si>
    <t>mano</t>
  </si>
  <si>
    <t>indirecto</t>
  </si>
  <si>
    <t>g de venta</t>
  </si>
  <si>
    <t>g admin</t>
  </si>
  <si>
    <t>ingreso</t>
  </si>
  <si>
    <t>g venta</t>
  </si>
  <si>
    <t>egresos:</t>
  </si>
  <si>
    <t>total</t>
  </si>
  <si>
    <t>total egr</t>
  </si>
  <si>
    <t>flujo neto</t>
  </si>
  <si>
    <t>flujo desc</t>
  </si>
  <si>
    <t>VPN</t>
  </si>
  <si>
    <t>TIR</t>
  </si>
  <si>
    <t>Con solver</t>
  </si>
  <si>
    <t>PayBack (flujo neto)</t>
  </si>
  <si>
    <t>PB (flujo desc)</t>
  </si>
  <si>
    <t>PB (neto)</t>
  </si>
  <si>
    <t>PB (desc)</t>
  </si>
  <si>
    <t>entre el 4 y 5 año a partir del momento de la inversión, o entre el 3 y 4 año de operación</t>
  </si>
  <si>
    <t>entre el 7 y 8 año a partir de la inversión, o entre el 6 y 7 año de operación</t>
  </si>
  <si>
    <t>meses</t>
  </si>
  <si>
    <t>pzas/hr</t>
  </si>
  <si>
    <t>hr/día</t>
  </si>
  <si>
    <t>días/mes</t>
  </si>
  <si>
    <t>sin curso</t>
  </si>
  <si>
    <t>con curso</t>
  </si>
  <si>
    <t>piezas</t>
  </si>
  <si>
    <t>precio/pza</t>
  </si>
  <si>
    <t>SIN</t>
  </si>
  <si>
    <t>CON</t>
  </si>
  <si>
    <t>incr/prod</t>
  </si>
  <si>
    <t>curso</t>
  </si>
  <si>
    <t>pzas</t>
  </si>
  <si>
    <t>$/pza</t>
  </si>
  <si>
    <t>rendim</t>
  </si>
  <si>
    <t>Con-sin</t>
  </si>
  <si>
    <t>No hay</t>
  </si>
  <si>
    <t>dudas</t>
  </si>
  <si>
    <t>50% de su capacidad en el mes del curso: 50% de lo q produciría sin curso en el mes 1 o 50% del 100% de su capacidad?</t>
  </si>
  <si>
    <t>Incrementos de prod con respecto al anterior o porcentaje rendimiento con respecto al total</t>
  </si>
  <si>
    <t>sueldo/mes</t>
  </si>
  <si>
    <t>servicio</t>
  </si>
  <si>
    <t>inversión:</t>
  </si>
  <si>
    <t>a fijo</t>
  </si>
  <si>
    <t>cap trab</t>
  </si>
  <si>
    <t>permiso</t>
  </si>
  <si>
    <t>g de op</t>
  </si>
  <si>
    <t>t</t>
  </si>
  <si>
    <t>por año(?)</t>
  </si>
  <si>
    <t>sueldo al año</t>
  </si>
  <si>
    <t>grado de concentración</t>
  </si>
  <si>
    <t>1a capa</t>
  </si>
  <si>
    <t>2nda capa</t>
  </si>
  <si>
    <t>3a capa</t>
  </si>
  <si>
    <t>duración</t>
  </si>
  <si>
    <t>ton/día</t>
  </si>
  <si>
    <t>2 años</t>
  </si>
  <si>
    <t>1 año</t>
  </si>
  <si>
    <t>Ley</t>
  </si>
  <si>
    <t>Desde</t>
  </si>
  <si>
    <t>Hasta</t>
  </si>
  <si>
    <t>A</t>
  </si>
  <si>
    <t>B</t>
  </si>
  <si>
    <t>C</t>
  </si>
  <si>
    <t>Más</t>
  </si>
  <si>
    <t>Precio (ton)</t>
  </si>
  <si>
    <t>maquinas</t>
  </si>
  <si>
    <t>trasl</t>
  </si>
  <si>
    <t>camiones</t>
  </si>
  <si>
    <t>edif(2)</t>
  </si>
  <si>
    <t>costo op</t>
  </si>
  <si>
    <t>costo op/ton</t>
  </si>
  <si>
    <t>1-3 año</t>
  </si>
  <si>
    <t>4 año</t>
  </si>
  <si>
    <t>5 año</t>
  </si>
  <si>
    <t>ingresos</t>
  </si>
  <si>
    <t>días/año</t>
  </si>
  <si>
    <t>ton/año</t>
  </si>
  <si>
    <t>conc</t>
  </si>
  <si>
    <t xml:space="preserve">ingresos </t>
  </si>
  <si>
    <t>ingreso tot</t>
  </si>
  <si>
    <t>gastos</t>
  </si>
  <si>
    <t>cost tot</t>
  </si>
  <si>
    <t>lo va a pagar, invierta o no, porque es para decidir</t>
  </si>
  <si>
    <t>con</t>
  </si>
  <si>
    <t>inv</t>
  </si>
  <si>
    <t>seguir c/sueldo</t>
  </si>
  <si>
    <t>desc</t>
  </si>
  <si>
    <t>seguir la empresa?</t>
  </si>
  <si>
    <t>gasto de op</t>
  </si>
  <si>
    <t>data&gt;goal seek&gt; set cell (IRR)&gt; to value 0.12 (para q convenga)&gt;by changing cell(ingreso)</t>
  </si>
  <si>
    <t>pzs/hr</t>
  </si>
  <si>
    <t>pzs/mes</t>
  </si>
  <si>
    <t>pvu</t>
  </si>
  <si>
    <t>suponiendo q su capacidad mientras se toma el curso es de 20 pzs por hora</t>
  </si>
  <si>
    <t>suponiendo la tasa</t>
  </si>
  <si>
    <t>CON-SIN</t>
  </si>
  <si>
    <t>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</si>
</sst>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3">
    <xf numFmtId="0" fontId="0" fillId="0" borderId="0" xfId="0"/>
    <xf numFmtId="9" fontId="0" fillId="0" borderId="0" xfId="0" applyNumberFormat="1"/>
    <xf numFmtId="0" fontId="2" fillId="2" borderId="0" xfId="1"/>
    <xf numFmtId="0" fontId="1" fillId="6" borderId="0" xfId="5"/>
    <xf numFmtId="0" fontId="1" fillId="8" borderId="0" xfId="7"/>
    <xf numFmtId="0" fontId="1" fillId="7" borderId="0" xfId="6"/>
    <xf numFmtId="0" fontId="1" fillId="5" borderId="0" xfId="4"/>
    <xf numFmtId="9" fontId="2" fillId="2" borderId="0" xfId="1" applyNumberFormat="1"/>
    <xf numFmtId="10" fontId="0" fillId="0" borderId="0" xfId="0" applyNumberFormat="1"/>
    <xf numFmtId="10" fontId="2" fillId="2" borderId="0" xfId="1" applyNumberFormat="1"/>
    <xf numFmtId="0" fontId="3" fillId="3" borderId="0" xfId="2"/>
    <xf numFmtId="0" fontId="0" fillId="6" borderId="0" xfId="5" applyFont="1"/>
    <xf numFmtId="0" fontId="4" fillId="4" borderId="0" xfId="3"/>
  </cellXfs>
  <cellStyles count="8">
    <cellStyle name="20% - Accent1" xfId="4" builtinId="30"/>
    <cellStyle name="20% - Accent3" xfId="5" builtinId="38"/>
    <cellStyle name="40% - Accent4" xfId="6" builtinId="43"/>
    <cellStyle name="40% - Accent6" xfId="7" builtinId="51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83A4-4E8E-4C2E-AEEA-673FAFA924C9}">
  <dimension ref="A2:P31"/>
  <sheetViews>
    <sheetView zoomScale="145" zoomScaleNormal="145" workbookViewId="0">
      <selection activeCell="L18" sqref="L18"/>
    </sheetView>
  </sheetViews>
  <sheetFormatPr defaultRowHeight="15" x14ac:dyDescent="0.25"/>
  <cols>
    <col min="5" max="5" width="9.42578125" customWidth="1"/>
    <col min="8" max="8" width="11.7109375" customWidth="1"/>
  </cols>
  <sheetData>
    <row r="2" spans="1:16" x14ac:dyDescent="0.25">
      <c r="G2" t="s">
        <v>23</v>
      </c>
      <c r="H2" t="s">
        <v>24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</row>
    <row r="3" spans="1:16" x14ac:dyDescent="0.25">
      <c r="A3" t="s">
        <v>0</v>
      </c>
      <c r="B3">
        <v>10</v>
      </c>
      <c r="C3" t="s">
        <v>1</v>
      </c>
      <c r="F3">
        <v>0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</row>
    <row r="4" spans="1:16" x14ac:dyDescent="0.25">
      <c r="A4" t="s">
        <v>2</v>
      </c>
      <c r="B4">
        <v>0.95</v>
      </c>
      <c r="E4" s="10" t="s">
        <v>26</v>
      </c>
      <c r="F4" s="10">
        <f>-1*B13</f>
        <v>-21100</v>
      </c>
      <c r="G4" s="10">
        <v>0</v>
      </c>
      <c r="H4" s="10"/>
      <c r="I4" s="10"/>
      <c r="J4" s="10"/>
      <c r="K4" s="10"/>
      <c r="L4" s="10"/>
      <c r="M4" s="10"/>
      <c r="N4" s="10"/>
      <c r="O4" s="10"/>
      <c r="P4" s="10"/>
    </row>
    <row r="5" spans="1:16" x14ac:dyDescent="0.25">
      <c r="A5" t="s">
        <v>3</v>
      </c>
      <c r="B5">
        <v>35000</v>
      </c>
      <c r="E5" s="6" t="s">
        <v>27</v>
      </c>
      <c r="F5" s="6"/>
      <c r="G5" s="6"/>
      <c r="H5" s="6">
        <f>B5</f>
        <v>35000</v>
      </c>
      <c r="I5" s="6">
        <f>H5*(1+$B$6)</f>
        <v>36750</v>
      </c>
      <c r="J5" s="6">
        <f t="shared" ref="J5:L5" si="0">I5*(1+$B$6)</f>
        <v>38587.5</v>
      </c>
      <c r="K5" s="6">
        <f t="shared" si="0"/>
        <v>40516.875</v>
      </c>
      <c r="L5" s="6">
        <f t="shared" si="0"/>
        <v>42542.71875</v>
      </c>
      <c r="M5" s="6">
        <f>L5</f>
        <v>42542.71875</v>
      </c>
      <c r="N5" s="6">
        <f t="shared" ref="N5:P5" si="1">M5</f>
        <v>42542.71875</v>
      </c>
      <c r="O5" s="6">
        <f t="shared" si="1"/>
        <v>42542.71875</v>
      </c>
      <c r="P5" s="6">
        <f t="shared" si="1"/>
        <v>42542.71875</v>
      </c>
    </row>
    <row r="6" spans="1:16" x14ac:dyDescent="0.25">
      <c r="A6" t="s">
        <v>4</v>
      </c>
      <c r="B6" s="1">
        <v>0.05</v>
      </c>
      <c r="C6" t="s">
        <v>5</v>
      </c>
      <c r="E6" t="s">
        <v>2</v>
      </c>
      <c r="H6">
        <v>0.95</v>
      </c>
      <c r="I6">
        <f>$B$7</f>
        <v>1.05</v>
      </c>
      <c r="J6">
        <f t="shared" ref="J6:P6" si="2">$B$7</f>
        <v>1.05</v>
      </c>
      <c r="K6">
        <f t="shared" si="2"/>
        <v>1.05</v>
      </c>
      <c r="L6">
        <f t="shared" si="2"/>
        <v>1.05</v>
      </c>
      <c r="M6">
        <f t="shared" si="2"/>
        <v>1.05</v>
      </c>
      <c r="N6">
        <f t="shared" si="2"/>
        <v>1.05</v>
      </c>
      <c r="O6">
        <f t="shared" si="2"/>
        <v>1.05</v>
      </c>
      <c r="P6">
        <f t="shared" si="2"/>
        <v>1.05</v>
      </c>
    </row>
    <row r="7" spans="1:16" x14ac:dyDescent="0.25">
      <c r="A7" t="s">
        <v>2</v>
      </c>
      <c r="B7">
        <v>1.05</v>
      </c>
      <c r="C7" t="s">
        <v>6</v>
      </c>
      <c r="E7" s="3" t="s">
        <v>28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t="s">
        <v>7</v>
      </c>
      <c r="E8" t="s">
        <v>29</v>
      </c>
      <c r="H8">
        <v>0.25</v>
      </c>
      <c r="I8">
        <v>0.25</v>
      </c>
      <c r="J8">
        <v>0.25</v>
      </c>
      <c r="K8">
        <v>0.25</v>
      </c>
      <c r="L8">
        <v>0.25</v>
      </c>
      <c r="M8">
        <v>0.25</v>
      </c>
      <c r="N8">
        <v>0.25</v>
      </c>
      <c r="O8">
        <v>0.25</v>
      </c>
      <c r="P8">
        <v>0.25</v>
      </c>
    </row>
    <row r="9" spans="1:16" x14ac:dyDescent="0.25">
      <c r="A9" t="s">
        <v>8</v>
      </c>
      <c r="B9">
        <v>4150</v>
      </c>
      <c r="E9" t="s">
        <v>15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  <c r="N9">
        <v>0.3</v>
      </c>
      <c r="O9">
        <v>0.3</v>
      </c>
      <c r="P9">
        <v>0.3</v>
      </c>
    </row>
    <row r="10" spans="1:16" x14ac:dyDescent="0.25">
      <c r="A10" t="s">
        <v>9</v>
      </c>
      <c r="B10">
        <v>8800</v>
      </c>
      <c r="E10" t="s">
        <v>30</v>
      </c>
      <c r="H10">
        <v>0.18</v>
      </c>
      <c r="I10">
        <v>0.18</v>
      </c>
      <c r="J10">
        <v>0.18</v>
      </c>
      <c r="K10">
        <v>0.18</v>
      </c>
      <c r="L10">
        <v>0.18</v>
      </c>
      <c r="M10">
        <v>0.18</v>
      </c>
      <c r="N10">
        <v>0.18</v>
      </c>
      <c r="O10">
        <v>0.18</v>
      </c>
      <c r="P10">
        <v>0.18</v>
      </c>
    </row>
    <row r="11" spans="1:16" x14ac:dyDescent="0.25">
      <c r="A11" t="s">
        <v>10</v>
      </c>
      <c r="B11">
        <v>8000</v>
      </c>
      <c r="E11" t="s">
        <v>31</v>
      </c>
      <c r="H11" s="1">
        <v>0.05</v>
      </c>
      <c r="I11" s="1">
        <v>0.05</v>
      </c>
      <c r="J11" s="1">
        <v>0.05</v>
      </c>
      <c r="K11" s="1">
        <v>0.05</v>
      </c>
      <c r="L11" s="1">
        <v>0.05</v>
      </c>
      <c r="M11" s="1">
        <v>0.05</v>
      </c>
      <c r="N11" s="1">
        <v>0.05</v>
      </c>
      <c r="O11" s="1">
        <v>0.05</v>
      </c>
      <c r="P11" s="1">
        <v>0.05</v>
      </c>
    </row>
    <row r="12" spans="1:16" x14ac:dyDescent="0.25">
      <c r="A12" t="s">
        <v>11</v>
      </c>
      <c r="B12">
        <v>150</v>
      </c>
      <c r="E12" t="s">
        <v>32</v>
      </c>
      <c r="H12">
        <f>B21</f>
        <v>2200</v>
      </c>
      <c r="I12">
        <f>$B$22</f>
        <v>3500</v>
      </c>
      <c r="J12">
        <f t="shared" ref="J12:P12" si="3">$B$22</f>
        <v>3500</v>
      </c>
      <c r="K12">
        <f t="shared" si="3"/>
        <v>3500</v>
      </c>
      <c r="L12">
        <f t="shared" si="3"/>
        <v>3500</v>
      </c>
      <c r="M12">
        <f t="shared" si="3"/>
        <v>3500</v>
      </c>
      <c r="N12">
        <f t="shared" si="3"/>
        <v>3500</v>
      </c>
      <c r="O12">
        <f t="shared" si="3"/>
        <v>3500</v>
      </c>
      <c r="P12">
        <f t="shared" si="3"/>
        <v>3500</v>
      </c>
    </row>
    <row r="13" spans="1:16" x14ac:dyDescent="0.25">
      <c r="A13" t="s">
        <v>25</v>
      </c>
      <c r="B13">
        <f>SUM(B9:B12)</f>
        <v>21100</v>
      </c>
      <c r="E13" t="s">
        <v>12</v>
      </c>
      <c r="P13">
        <v>10000</v>
      </c>
    </row>
    <row r="14" spans="1:16" x14ac:dyDescent="0.25">
      <c r="A14" t="s">
        <v>12</v>
      </c>
      <c r="B14">
        <v>10000</v>
      </c>
      <c r="E14" s="4" t="s">
        <v>33</v>
      </c>
      <c r="F14" s="4"/>
      <c r="G14" s="4"/>
      <c r="H14" s="4">
        <f>H5*H6</f>
        <v>33250</v>
      </c>
      <c r="I14" s="4">
        <f t="shared" ref="I14:O14" si="4">I5*I6</f>
        <v>38587.5</v>
      </c>
      <c r="J14" s="4">
        <f t="shared" si="4"/>
        <v>40516.875</v>
      </c>
      <c r="K14" s="4">
        <f t="shared" si="4"/>
        <v>42542.71875</v>
      </c>
      <c r="L14" s="4">
        <f t="shared" si="4"/>
        <v>44669.854687500003</v>
      </c>
      <c r="M14" s="4">
        <f t="shared" si="4"/>
        <v>44669.854687500003</v>
      </c>
      <c r="N14" s="4">
        <f t="shared" si="4"/>
        <v>44669.854687500003</v>
      </c>
      <c r="O14" s="4">
        <f t="shared" si="4"/>
        <v>44669.854687500003</v>
      </c>
      <c r="P14" s="4">
        <f>P5*P6+P13</f>
        <v>54669.854687500003</v>
      </c>
    </row>
    <row r="15" spans="1:16" x14ac:dyDescent="0.25">
      <c r="E15" s="3" t="s">
        <v>35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t="s">
        <v>13</v>
      </c>
      <c r="E16" s="5" t="s">
        <v>29</v>
      </c>
      <c r="F16" s="5"/>
      <c r="G16" s="5"/>
      <c r="H16" s="5">
        <f>H8*H5</f>
        <v>8750</v>
      </c>
      <c r="I16" s="5">
        <f t="shared" ref="I16:P16" si="5">I8*I5</f>
        <v>9187.5</v>
      </c>
      <c r="J16" s="5">
        <f t="shared" si="5"/>
        <v>9646.875</v>
      </c>
      <c r="K16" s="5">
        <f t="shared" si="5"/>
        <v>10129.21875</v>
      </c>
      <c r="L16" s="5">
        <f t="shared" si="5"/>
        <v>10635.6796875</v>
      </c>
      <c r="M16" s="5">
        <f t="shared" si="5"/>
        <v>10635.6796875</v>
      </c>
      <c r="N16" s="5">
        <f t="shared" si="5"/>
        <v>10635.6796875</v>
      </c>
      <c r="O16" s="5">
        <f t="shared" si="5"/>
        <v>10635.6796875</v>
      </c>
      <c r="P16" s="5">
        <f t="shared" si="5"/>
        <v>10635.6796875</v>
      </c>
    </row>
    <row r="17" spans="1:16" x14ac:dyDescent="0.25">
      <c r="A17" t="s">
        <v>14</v>
      </c>
      <c r="B17">
        <v>0.25</v>
      </c>
      <c r="E17" s="5" t="s">
        <v>15</v>
      </c>
      <c r="F17" s="5"/>
      <c r="G17" s="5"/>
      <c r="H17" s="5">
        <f>H9*H5</f>
        <v>10500</v>
      </c>
      <c r="I17" s="5">
        <f t="shared" ref="I17:P17" si="6">I9*I5</f>
        <v>11025</v>
      </c>
      <c r="J17" s="5">
        <f t="shared" si="6"/>
        <v>11576.25</v>
      </c>
      <c r="K17" s="5">
        <f t="shared" si="6"/>
        <v>12155.0625</v>
      </c>
      <c r="L17" s="5">
        <f t="shared" si="6"/>
        <v>12762.815624999999</v>
      </c>
      <c r="M17" s="5">
        <f t="shared" si="6"/>
        <v>12762.815624999999</v>
      </c>
      <c r="N17" s="5">
        <f t="shared" si="6"/>
        <v>12762.815624999999</v>
      </c>
      <c r="O17" s="5">
        <f t="shared" si="6"/>
        <v>12762.815624999999</v>
      </c>
      <c r="P17" s="5">
        <f t="shared" si="6"/>
        <v>12762.815624999999</v>
      </c>
    </row>
    <row r="18" spans="1:16" x14ac:dyDescent="0.25">
      <c r="A18" t="s">
        <v>15</v>
      </c>
      <c r="B18">
        <v>0.3</v>
      </c>
      <c r="E18" s="5" t="s">
        <v>30</v>
      </c>
      <c r="F18" s="5"/>
      <c r="G18" s="5"/>
      <c r="H18" s="5">
        <f>H10*H5</f>
        <v>6300</v>
      </c>
      <c r="I18" s="5">
        <f t="shared" ref="I18:P18" si="7">I10*I5</f>
        <v>6615</v>
      </c>
      <c r="J18" s="5">
        <f t="shared" si="7"/>
        <v>6945.75</v>
      </c>
      <c r="K18" s="5">
        <f t="shared" si="7"/>
        <v>7293.0374999999995</v>
      </c>
      <c r="L18" s="5">
        <f t="shared" si="7"/>
        <v>7657.6893749999999</v>
      </c>
      <c r="M18" s="5">
        <f t="shared" si="7"/>
        <v>7657.6893749999999</v>
      </c>
      <c r="N18" s="5">
        <f t="shared" si="7"/>
        <v>7657.6893749999999</v>
      </c>
      <c r="O18" s="5">
        <f t="shared" si="7"/>
        <v>7657.6893749999999</v>
      </c>
      <c r="P18" s="5">
        <f t="shared" si="7"/>
        <v>7657.6893749999999</v>
      </c>
    </row>
    <row r="19" spans="1:16" x14ac:dyDescent="0.25">
      <c r="A19" t="s">
        <v>22</v>
      </c>
      <c r="B19">
        <v>0.18</v>
      </c>
      <c r="E19" s="5" t="s">
        <v>34</v>
      </c>
      <c r="F19" s="5"/>
      <c r="G19" s="5"/>
      <c r="H19" s="5">
        <f>H14*H11</f>
        <v>1662.5</v>
      </c>
      <c r="I19" s="5">
        <f t="shared" ref="I19:P19" si="8">I14*I11</f>
        <v>1929.375</v>
      </c>
      <c r="J19" s="5">
        <f t="shared" si="8"/>
        <v>2025.84375</v>
      </c>
      <c r="K19" s="5">
        <f t="shared" si="8"/>
        <v>2127.1359375000002</v>
      </c>
      <c r="L19" s="5">
        <f t="shared" si="8"/>
        <v>2233.4927343750001</v>
      </c>
      <c r="M19" s="5">
        <f t="shared" si="8"/>
        <v>2233.4927343750001</v>
      </c>
      <c r="N19" s="5">
        <f t="shared" si="8"/>
        <v>2233.4927343750001</v>
      </c>
      <c r="O19" s="5">
        <f t="shared" si="8"/>
        <v>2233.4927343750001</v>
      </c>
      <c r="P19" s="5">
        <f t="shared" si="8"/>
        <v>2733.4927343750005</v>
      </c>
    </row>
    <row r="20" spans="1:16" x14ac:dyDescent="0.25">
      <c r="A20" t="s">
        <v>16</v>
      </c>
      <c r="B20" s="1">
        <v>0.05</v>
      </c>
      <c r="C20" t="s">
        <v>17</v>
      </c>
      <c r="E20" s="5" t="s">
        <v>32</v>
      </c>
      <c r="F20" s="5"/>
      <c r="G20" s="5"/>
      <c r="H20" s="5">
        <f>H12</f>
        <v>2200</v>
      </c>
      <c r="I20" s="5">
        <f t="shared" ref="I20:P20" si="9">I12</f>
        <v>3500</v>
      </c>
      <c r="J20" s="5">
        <f t="shared" si="9"/>
        <v>3500</v>
      </c>
      <c r="K20" s="5">
        <f t="shared" si="9"/>
        <v>3500</v>
      </c>
      <c r="L20" s="5">
        <f t="shared" si="9"/>
        <v>3500</v>
      </c>
      <c r="M20" s="5">
        <f t="shared" si="9"/>
        <v>3500</v>
      </c>
      <c r="N20" s="5">
        <f t="shared" si="9"/>
        <v>3500</v>
      </c>
      <c r="O20" s="5">
        <f t="shared" si="9"/>
        <v>3500</v>
      </c>
      <c r="P20" s="5">
        <f t="shared" si="9"/>
        <v>3500</v>
      </c>
    </row>
    <row r="21" spans="1:16" x14ac:dyDescent="0.25">
      <c r="A21" t="s">
        <v>18</v>
      </c>
      <c r="B21">
        <v>2200</v>
      </c>
      <c r="C21" t="s">
        <v>19</v>
      </c>
      <c r="E21" s="5" t="s">
        <v>37</v>
      </c>
      <c r="F21" s="5"/>
      <c r="G21" s="5"/>
      <c r="H21" s="5">
        <f>SUM(H16:H20)</f>
        <v>29412.5</v>
      </c>
      <c r="I21" s="5">
        <f t="shared" ref="I21:P21" si="10">SUM(I16:I20)</f>
        <v>32256.875</v>
      </c>
      <c r="J21" s="5">
        <f t="shared" si="10"/>
        <v>33694.71875</v>
      </c>
      <c r="K21" s="5">
        <f t="shared" si="10"/>
        <v>35204.454687499994</v>
      </c>
      <c r="L21" s="5">
        <f t="shared" si="10"/>
        <v>36789.677421875</v>
      </c>
      <c r="M21" s="5">
        <f t="shared" si="10"/>
        <v>36789.677421875</v>
      </c>
      <c r="N21" s="5">
        <f t="shared" si="10"/>
        <v>36789.677421875</v>
      </c>
      <c r="O21" s="5">
        <f t="shared" si="10"/>
        <v>36789.677421875</v>
      </c>
      <c r="P21" s="5">
        <f t="shared" si="10"/>
        <v>37289.677421875</v>
      </c>
    </row>
    <row r="22" spans="1:16" x14ac:dyDescent="0.25">
      <c r="B22">
        <v>3500</v>
      </c>
      <c r="C22" t="s">
        <v>20</v>
      </c>
      <c r="E22" s="3" t="s">
        <v>38</v>
      </c>
      <c r="F22" s="3">
        <f>F4</f>
        <v>-21100</v>
      </c>
      <c r="G22" s="3">
        <f>G4</f>
        <v>0</v>
      </c>
      <c r="H22" s="3">
        <f>H14-H21</f>
        <v>3837.5</v>
      </c>
      <c r="I22" s="3">
        <f t="shared" ref="I22:P22" si="11">I14-I21</f>
        <v>6330.625</v>
      </c>
      <c r="J22" s="3">
        <f t="shared" si="11"/>
        <v>6822.15625</v>
      </c>
      <c r="K22" s="3">
        <f t="shared" si="11"/>
        <v>7338.2640625000058</v>
      </c>
      <c r="L22" s="3">
        <f t="shared" si="11"/>
        <v>7880.1772656250032</v>
      </c>
      <c r="M22" s="3">
        <f t="shared" si="11"/>
        <v>7880.1772656250032</v>
      </c>
      <c r="N22" s="3">
        <f t="shared" si="11"/>
        <v>7880.1772656250032</v>
      </c>
      <c r="O22" s="3">
        <f t="shared" si="11"/>
        <v>7880.1772656250032</v>
      </c>
      <c r="P22" s="3">
        <f t="shared" si="11"/>
        <v>17380.177265625003</v>
      </c>
    </row>
    <row r="23" spans="1:16" x14ac:dyDescent="0.25">
      <c r="A23" t="s">
        <v>21</v>
      </c>
      <c r="B23" s="1">
        <v>0.15</v>
      </c>
      <c r="E23" s="3" t="s">
        <v>39</v>
      </c>
      <c r="F23" s="3">
        <f>F22/(1+$B$23)^(F3)</f>
        <v>-21100</v>
      </c>
      <c r="G23" s="3">
        <f t="shared" ref="G23:P23" si="12">G22/(1+$B$23)^(G3)</f>
        <v>0</v>
      </c>
      <c r="H23" s="3">
        <f>H22/(1+$B$23)^(H3)</f>
        <v>2901.7013232514182</v>
      </c>
      <c r="I23" s="3">
        <f t="shared" si="12"/>
        <v>4162.4886989397564</v>
      </c>
      <c r="J23" s="3">
        <f t="shared" si="12"/>
        <v>3900.5899778802977</v>
      </c>
      <c r="K23" s="3">
        <f t="shared" si="12"/>
        <v>3648.4141693505189</v>
      </c>
      <c r="L23" s="3">
        <f t="shared" si="12"/>
        <v>3406.8180926045602</v>
      </c>
      <c r="M23" s="3">
        <f t="shared" si="12"/>
        <v>2962.4505153083142</v>
      </c>
      <c r="N23" s="3">
        <f t="shared" si="12"/>
        <v>2576.0439263550556</v>
      </c>
      <c r="O23" s="3">
        <f t="shared" si="12"/>
        <v>2240.0381968304837</v>
      </c>
      <c r="P23" s="3">
        <f t="shared" si="12"/>
        <v>4296.1140097494508</v>
      </c>
    </row>
    <row r="24" spans="1:16" x14ac:dyDescent="0.25">
      <c r="E24" t="s">
        <v>40</v>
      </c>
      <c r="F24" s="2">
        <f>SUM(F23:P23)</f>
        <v>8994.6589102698563</v>
      </c>
    </row>
    <row r="25" spans="1:16" x14ac:dyDescent="0.25">
      <c r="E25" t="s">
        <v>41</v>
      </c>
      <c r="F25" s="7">
        <f>IRR(F22:P22)</f>
        <v>0.2242862864350903</v>
      </c>
      <c r="G25" t="s">
        <v>42</v>
      </c>
      <c r="H25" s="9">
        <v>0.224</v>
      </c>
    </row>
    <row r="27" spans="1:16" x14ac:dyDescent="0.25">
      <c r="E27" t="s">
        <v>43</v>
      </c>
      <c r="F27">
        <f>F4</f>
        <v>-21100</v>
      </c>
      <c r="G27">
        <f>F27+G22</f>
        <v>-21100</v>
      </c>
      <c r="H27">
        <f>G27+H22</f>
        <v>-17262.5</v>
      </c>
      <c r="I27">
        <f t="shared" ref="I27:P27" si="13">H27+I22</f>
        <v>-10931.875</v>
      </c>
      <c r="J27" s="2">
        <f t="shared" si="13"/>
        <v>-4109.71875</v>
      </c>
      <c r="K27" s="2">
        <f t="shared" si="13"/>
        <v>3228.5453125000058</v>
      </c>
      <c r="L27">
        <f t="shared" si="13"/>
        <v>11108.722578125009</v>
      </c>
      <c r="M27">
        <f t="shared" si="13"/>
        <v>18988.899843750012</v>
      </c>
      <c r="N27">
        <f t="shared" si="13"/>
        <v>26869.077109375015</v>
      </c>
      <c r="O27">
        <f t="shared" si="13"/>
        <v>34749.254375000019</v>
      </c>
      <c r="P27">
        <f t="shared" si="13"/>
        <v>52129.431640625022</v>
      </c>
    </row>
    <row r="28" spans="1:16" x14ac:dyDescent="0.25">
      <c r="E28" t="s">
        <v>44</v>
      </c>
      <c r="F28">
        <f>F23</f>
        <v>-21100</v>
      </c>
      <c r="G28">
        <f>F28+G23</f>
        <v>-21100</v>
      </c>
      <c r="H28">
        <f>G28+H23</f>
        <v>-18198.298676748582</v>
      </c>
      <c r="I28">
        <f t="shared" ref="I28:P28" si="14">H28+I23</f>
        <v>-14035.809977808825</v>
      </c>
      <c r="J28">
        <f t="shared" si="14"/>
        <v>-10135.219999928528</v>
      </c>
      <c r="K28">
        <f t="shared" si="14"/>
        <v>-6486.8058305780087</v>
      </c>
      <c r="L28">
        <f t="shared" si="14"/>
        <v>-3079.9877379734485</v>
      </c>
      <c r="M28" s="2">
        <f t="shared" si="14"/>
        <v>-117.53722266513432</v>
      </c>
      <c r="N28" s="2">
        <f t="shared" si="14"/>
        <v>2458.5067036899213</v>
      </c>
      <c r="O28">
        <f t="shared" si="14"/>
        <v>4698.5449005204046</v>
      </c>
      <c r="P28">
        <f t="shared" si="14"/>
        <v>8994.6589102698563</v>
      </c>
    </row>
    <row r="30" spans="1:16" x14ac:dyDescent="0.25">
      <c r="E30" s="2" t="s">
        <v>45</v>
      </c>
      <c r="F30" s="2" t="s">
        <v>47</v>
      </c>
    </row>
    <row r="31" spans="1:16" x14ac:dyDescent="0.25">
      <c r="E31" s="2" t="s">
        <v>46</v>
      </c>
      <c r="F31" s="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FA240-1413-4BE7-9E91-78A487040577}">
  <dimension ref="A1:P69"/>
  <sheetViews>
    <sheetView tabSelected="1" topLeftCell="A39" zoomScale="190" zoomScaleNormal="190" workbookViewId="0">
      <selection activeCell="D43" sqref="D43"/>
    </sheetView>
  </sheetViews>
  <sheetFormatPr defaultRowHeight="15" x14ac:dyDescent="0.25"/>
  <sheetData>
    <row r="1" spans="1:16" x14ac:dyDescent="0.25">
      <c r="A1" t="s">
        <v>21</v>
      </c>
      <c r="B1" s="1">
        <v>0.1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</row>
    <row r="2" spans="1:16" x14ac:dyDescent="0.25">
      <c r="E2" t="s">
        <v>58</v>
      </c>
      <c r="G2" t="s">
        <v>60</v>
      </c>
    </row>
    <row r="3" spans="1:16" x14ac:dyDescent="0.25">
      <c r="A3" t="s">
        <v>26</v>
      </c>
      <c r="B3">
        <v>530000</v>
      </c>
      <c r="F3">
        <v>0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</row>
    <row r="4" spans="1:16" x14ac:dyDescent="0.25">
      <c r="A4" t="s">
        <v>49</v>
      </c>
      <c r="B4">
        <v>10</v>
      </c>
      <c r="E4" t="s">
        <v>26</v>
      </c>
      <c r="F4">
        <f>-1*B3</f>
        <v>-530000</v>
      </c>
    </row>
    <row r="5" spans="1:16" x14ac:dyDescent="0.25">
      <c r="A5" t="s">
        <v>55</v>
      </c>
      <c r="B5" t="s">
        <v>53</v>
      </c>
      <c r="C5" t="s">
        <v>54</v>
      </c>
      <c r="E5" t="s">
        <v>63</v>
      </c>
      <c r="G5" s="1">
        <v>0.25</v>
      </c>
      <c r="H5" s="1">
        <v>0.5</v>
      </c>
      <c r="I5" s="1">
        <v>0.6</v>
      </c>
      <c r="J5" s="1">
        <v>0.7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</row>
    <row r="6" spans="1:16" x14ac:dyDescent="0.25">
      <c r="A6" t="s">
        <v>50</v>
      </c>
      <c r="B6">
        <v>20</v>
      </c>
      <c r="C6">
        <v>40</v>
      </c>
      <c r="E6" t="s">
        <v>61</v>
      </c>
      <c r="G6">
        <f>B6*G5*B7*B8</f>
        <v>3600</v>
      </c>
      <c r="H6">
        <f>$C$6*$C$7*$C$8*(H5)</f>
        <v>14400</v>
      </c>
      <c r="I6">
        <f t="shared" ref="I6:P6" si="0">$C$6*$C$7*$C$8*(I5)</f>
        <v>17280</v>
      </c>
      <c r="J6">
        <f t="shared" si="0"/>
        <v>20160</v>
      </c>
      <c r="K6">
        <f t="shared" si="0"/>
        <v>28800</v>
      </c>
      <c r="L6">
        <f t="shared" si="0"/>
        <v>28800</v>
      </c>
      <c r="M6">
        <f t="shared" si="0"/>
        <v>28800</v>
      </c>
      <c r="N6">
        <f t="shared" si="0"/>
        <v>28800</v>
      </c>
      <c r="O6">
        <f t="shared" si="0"/>
        <v>28800</v>
      </c>
      <c r="P6">
        <f t="shared" si="0"/>
        <v>28800</v>
      </c>
    </row>
    <row r="7" spans="1:16" x14ac:dyDescent="0.25">
      <c r="A7" t="s">
        <v>51</v>
      </c>
      <c r="B7">
        <v>24</v>
      </c>
      <c r="C7">
        <v>24</v>
      </c>
      <c r="E7" t="s">
        <v>62</v>
      </c>
      <c r="G7">
        <f>$B$9</f>
        <v>10</v>
      </c>
      <c r="H7">
        <f t="shared" ref="H7:P7" si="1">$B$9</f>
        <v>10</v>
      </c>
      <c r="I7">
        <f t="shared" si="1"/>
        <v>10</v>
      </c>
      <c r="J7">
        <f t="shared" si="1"/>
        <v>10</v>
      </c>
      <c r="K7">
        <f t="shared" si="1"/>
        <v>10</v>
      </c>
      <c r="L7">
        <f t="shared" si="1"/>
        <v>10</v>
      </c>
      <c r="M7">
        <f t="shared" si="1"/>
        <v>10</v>
      </c>
      <c r="N7">
        <f t="shared" si="1"/>
        <v>10</v>
      </c>
      <c r="O7">
        <f t="shared" si="1"/>
        <v>10</v>
      </c>
      <c r="P7">
        <f t="shared" si="1"/>
        <v>10</v>
      </c>
    </row>
    <row r="8" spans="1:16" x14ac:dyDescent="0.25">
      <c r="A8" t="s">
        <v>52</v>
      </c>
      <c r="B8">
        <v>30</v>
      </c>
      <c r="C8">
        <v>30</v>
      </c>
      <c r="E8" t="s">
        <v>33</v>
      </c>
      <c r="G8">
        <f>G6*G7</f>
        <v>36000</v>
      </c>
      <c r="H8">
        <f t="shared" ref="H8:P8" si="2">H6*H7</f>
        <v>144000</v>
      </c>
      <c r="I8">
        <f t="shared" si="2"/>
        <v>172800</v>
      </c>
      <c r="J8">
        <f t="shared" si="2"/>
        <v>201600</v>
      </c>
      <c r="K8">
        <f t="shared" si="2"/>
        <v>288000</v>
      </c>
      <c r="L8">
        <f t="shared" si="2"/>
        <v>288000</v>
      </c>
      <c r="M8">
        <f t="shared" si="2"/>
        <v>288000</v>
      </c>
      <c r="N8">
        <f t="shared" si="2"/>
        <v>288000</v>
      </c>
      <c r="O8">
        <f t="shared" si="2"/>
        <v>288000</v>
      </c>
      <c r="P8">
        <f t="shared" si="2"/>
        <v>288000</v>
      </c>
    </row>
    <row r="9" spans="1:16" x14ac:dyDescent="0.25">
      <c r="A9" t="s">
        <v>56</v>
      </c>
      <c r="B9">
        <v>10</v>
      </c>
      <c r="E9" t="s">
        <v>38</v>
      </c>
      <c r="F9">
        <f>F4</f>
        <v>-530000</v>
      </c>
      <c r="G9">
        <f>G8</f>
        <v>36000</v>
      </c>
      <c r="H9">
        <f t="shared" ref="H9:P9" si="3">H8</f>
        <v>144000</v>
      </c>
      <c r="I9">
        <f t="shared" si="3"/>
        <v>172800</v>
      </c>
      <c r="J9">
        <f t="shared" si="3"/>
        <v>201600</v>
      </c>
      <c r="K9">
        <f t="shared" si="3"/>
        <v>288000</v>
      </c>
      <c r="L9">
        <f t="shared" si="3"/>
        <v>288000</v>
      </c>
      <c r="M9">
        <f t="shared" si="3"/>
        <v>288000</v>
      </c>
      <c r="N9">
        <f t="shared" si="3"/>
        <v>288000</v>
      </c>
      <c r="O9">
        <f t="shared" si="3"/>
        <v>288000</v>
      </c>
      <c r="P9">
        <f t="shared" si="3"/>
        <v>288000</v>
      </c>
    </row>
    <row r="10" spans="1:16" x14ac:dyDescent="0.25">
      <c r="E10" t="s">
        <v>39</v>
      </c>
      <c r="F10">
        <f>F9/(1+$B$1)^(F3)</f>
        <v>-530000</v>
      </c>
      <c r="G10">
        <f t="shared" ref="G10:P10" si="4">G9/(1+$B$1)^(G3)</f>
        <v>32727.272727272724</v>
      </c>
      <c r="H10">
        <f t="shared" si="4"/>
        <v>119008.26446280989</v>
      </c>
      <c r="I10">
        <f t="shared" si="4"/>
        <v>129827.1975957926</v>
      </c>
      <c r="J10">
        <f t="shared" si="4"/>
        <v>137695.51260159822</v>
      </c>
      <c r="K10">
        <f t="shared" si="4"/>
        <v>178825.34104103662</v>
      </c>
      <c r="L10">
        <f t="shared" si="4"/>
        <v>162568.49185548784</v>
      </c>
      <c r="M10">
        <f t="shared" si="4"/>
        <v>147789.53805044346</v>
      </c>
      <c r="N10">
        <f t="shared" si="4"/>
        <v>134354.12550040314</v>
      </c>
      <c r="O10">
        <f t="shared" si="4"/>
        <v>122140.11409127558</v>
      </c>
      <c r="P10">
        <f t="shared" si="4"/>
        <v>111036.46735570507</v>
      </c>
    </row>
    <row r="11" spans="1:16" x14ac:dyDescent="0.25">
      <c r="E11" t="s">
        <v>40</v>
      </c>
      <c r="F11" s="2">
        <f>SUM(F10:P10)</f>
        <v>745972.32528182515</v>
      </c>
      <c r="G11" t="s">
        <v>41</v>
      </c>
      <c r="H11" s="1">
        <f>IRR(F9:P9)</f>
        <v>0.29929128490097212</v>
      </c>
    </row>
    <row r="13" spans="1:16" x14ac:dyDescent="0.25">
      <c r="E13" t="s">
        <v>57</v>
      </c>
    </row>
    <row r="14" spans="1:16" x14ac:dyDescent="0.25">
      <c r="F14">
        <v>0</v>
      </c>
      <c r="G14">
        <v>1</v>
      </c>
      <c r="H14">
        <v>2</v>
      </c>
      <c r="I14">
        <v>3</v>
      </c>
      <c r="J14">
        <v>4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</row>
    <row r="15" spans="1:16" x14ac:dyDescent="0.25">
      <c r="E15" t="s">
        <v>26</v>
      </c>
      <c r="F15">
        <v>0</v>
      </c>
    </row>
    <row r="16" spans="1:16" x14ac:dyDescent="0.25">
      <c r="E16" t="s">
        <v>59</v>
      </c>
      <c r="G16" s="1">
        <v>0.5</v>
      </c>
      <c r="H16" s="1">
        <v>0.6</v>
      </c>
      <c r="I16" s="1">
        <v>0.7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</row>
    <row r="17" spans="1:16" x14ac:dyDescent="0.25">
      <c r="E17" t="s">
        <v>61</v>
      </c>
      <c r="G17">
        <f>$B$6*$B$7*$B$8*(G16)</f>
        <v>7200</v>
      </c>
      <c r="H17">
        <f t="shared" ref="H17:P17" si="5">$B$6*$B$7*$B$8*(H16)</f>
        <v>8640</v>
      </c>
      <c r="I17">
        <f t="shared" si="5"/>
        <v>10080</v>
      </c>
      <c r="J17">
        <f t="shared" si="5"/>
        <v>14400</v>
      </c>
      <c r="K17">
        <f t="shared" si="5"/>
        <v>14400</v>
      </c>
      <c r="L17">
        <f t="shared" si="5"/>
        <v>14400</v>
      </c>
      <c r="M17">
        <f t="shared" si="5"/>
        <v>14400</v>
      </c>
      <c r="N17">
        <f t="shared" si="5"/>
        <v>14400</v>
      </c>
      <c r="O17">
        <f t="shared" si="5"/>
        <v>14400</v>
      </c>
      <c r="P17">
        <f t="shared" si="5"/>
        <v>14400</v>
      </c>
    </row>
    <row r="18" spans="1:16" x14ac:dyDescent="0.25">
      <c r="E18" t="s">
        <v>62</v>
      </c>
      <c r="G18">
        <f>$B$9</f>
        <v>10</v>
      </c>
      <c r="H18">
        <f t="shared" ref="H18:P18" si="6">$B$9</f>
        <v>10</v>
      </c>
      <c r="I18">
        <f t="shared" si="6"/>
        <v>10</v>
      </c>
      <c r="J18">
        <f t="shared" si="6"/>
        <v>10</v>
      </c>
      <c r="K18">
        <f t="shared" si="6"/>
        <v>10</v>
      </c>
      <c r="L18">
        <f t="shared" si="6"/>
        <v>10</v>
      </c>
      <c r="M18">
        <f t="shared" si="6"/>
        <v>10</v>
      </c>
      <c r="N18">
        <f t="shared" si="6"/>
        <v>10</v>
      </c>
      <c r="O18">
        <f t="shared" si="6"/>
        <v>10</v>
      </c>
      <c r="P18">
        <f t="shared" si="6"/>
        <v>10</v>
      </c>
    </row>
    <row r="19" spans="1:16" x14ac:dyDescent="0.25">
      <c r="E19" t="s">
        <v>33</v>
      </c>
      <c r="G19">
        <f>G17*G18</f>
        <v>72000</v>
      </c>
      <c r="H19">
        <f t="shared" ref="H19:P19" si="7">H17*H18</f>
        <v>86400</v>
      </c>
      <c r="I19">
        <f t="shared" si="7"/>
        <v>100800</v>
      </c>
      <c r="J19">
        <f t="shared" si="7"/>
        <v>144000</v>
      </c>
      <c r="K19">
        <f t="shared" si="7"/>
        <v>144000</v>
      </c>
      <c r="L19">
        <f t="shared" si="7"/>
        <v>144000</v>
      </c>
      <c r="M19">
        <f t="shared" si="7"/>
        <v>144000</v>
      </c>
      <c r="N19">
        <f t="shared" si="7"/>
        <v>144000</v>
      </c>
      <c r="O19">
        <f t="shared" si="7"/>
        <v>144000</v>
      </c>
      <c r="P19">
        <f t="shared" si="7"/>
        <v>144000</v>
      </c>
    </row>
    <row r="20" spans="1:16" x14ac:dyDescent="0.25">
      <c r="E20" t="s">
        <v>38</v>
      </c>
      <c r="F20">
        <f>F15</f>
        <v>0</v>
      </c>
      <c r="G20">
        <f>G19</f>
        <v>72000</v>
      </c>
      <c r="H20">
        <f t="shared" ref="H20:P20" si="8">H19</f>
        <v>86400</v>
      </c>
      <c r="I20">
        <f t="shared" si="8"/>
        <v>100800</v>
      </c>
      <c r="J20">
        <f t="shared" si="8"/>
        <v>144000</v>
      </c>
      <c r="K20">
        <f t="shared" si="8"/>
        <v>144000</v>
      </c>
      <c r="L20">
        <f t="shared" si="8"/>
        <v>144000</v>
      </c>
      <c r="M20">
        <f t="shared" si="8"/>
        <v>144000</v>
      </c>
      <c r="N20">
        <f t="shared" si="8"/>
        <v>144000</v>
      </c>
      <c r="O20">
        <f t="shared" si="8"/>
        <v>144000</v>
      </c>
      <c r="P20">
        <f t="shared" si="8"/>
        <v>144000</v>
      </c>
    </row>
    <row r="21" spans="1:16" x14ac:dyDescent="0.25">
      <c r="E21" t="s">
        <v>39</v>
      </c>
      <c r="F21">
        <f>F20</f>
        <v>0</v>
      </c>
      <c r="G21">
        <f>G20/(1+$B$1)^(G14)</f>
        <v>65454.545454545449</v>
      </c>
      <c r="H21">
        <f t="shared" ref="H21:P21" si="9">H20/(1+$B$1)^(H14)</f>
        <v>71404.958677685936</v>
      </c>
      <c r="I21">
        <f t="shared" si="9"/>
        <v>75732.53193087902</v>
      </c>
      <c r="J21">
        <f t="shared" si="9"/>
        <v>98353.937572570154</v>
      </c>
      <c r="K21">
        <f t="shared" si="9"/>
        <v>89412.67052051831</v>
      </c>
      <c r="L21">
        <f t="shared" si="9"/>
        <v>81284.245927743919</v>
      </c>
      <c r="M21">
        <f t="shared" si="9"/>
        <v>73894.769025221729</v>
      </c>
      <c r="N21">
        <f t="shared" si="9"/>
        <v>67177.06275020157</v>
      </c>
      <c r="O21">
        <f t="shared" si="9"/>
        <v>61070.05704563779</v>
      </c>
      <c r="P21">
        <f t="shared" si="9"/>
        <v>55518.233677852535</v>
      </c>
    </row>
    <row r="22" spans="1:16" x14ac:dyDescent="0.25">
      <c r="E22" t="s">
        <v>40</v>
      </c>
      <c r="F22" s="2">
        <f>SUM(F21:P21)</f>
        <v>739303.01258285635</v>
      </c>
      <c r="G22" t="s">
        <v>41</v>
      </c>
      <c r="H22" t="s">
        <v>65</v>
      </c>
    </row>
    <row r="24" spans="1:16" x14ac:dyDescent="0.25">
      <c r="E24" t="s">
        <v>64</v>
      </c>
    </row>
    <row r="25" spans="1:16" x14ac:dyDescent="0.25">
      <c r="F25">
        <v>0</v>
      </c>
      <c r="G25">
        <v>1</v>
      </c>
      <c r="H25">
        <v>2</v>
      </c>
      <c r="I25">
        <v>3</v>
      </c>
      <c r="J25">
        <v>4</v>
      </c>
      <c r="K25">
        <v>5</v>
      </c>
      <c r="L25">
        <v>6</v>
      </c>
      <c r="M25">
        <v>7</v>
      </c>
      <c r="N25">
        <v>8</v>
      </c>
      <c r="O25">
        <v>9</v>
      </c>
      <c r="P25">
        <v>10</v>
      </c>
    </row>
    <row r="26" spans="1:16" x14ac:dyDescent="0.25">
      <c r="E26" t="s">
        <v>26</v>
      </c>
      <c r="F26">
        <f>F4</f>
        <v>-530000</v>
      </c>
    </row>
    <row r="27" spans="1:16" x14ac:dyDescent="0.25">
      <c r="E27" t="s">
        <v>38</v>
      </c>
      <c r="F27">
        <f>F26</f>
        <v>-530000</v>
      </c>
      <c r="G27">
        <f>G9-G20</f>
        <v>-36000</v>
      </c>
      <c r="H27">
        <f>H9-H20</f>
        <v>57600</v>
      </c>
      <c r="I27">
        <f t="shared" ref="I27:P27" si="10">I9-I20</f>
        <v>72000</v>
      </c>
      <c r="J27">
        <f t="shared" si="10"/>
        <v>57600</v>
      </c>
      <c r="K27">
        <f t="shared" si="10"/>
        <v>144000</v>
      </c>
      <c r="L27">
        <f t="shared" si="10"/>
        <v>144000</v>
      </c>
      <c r="M27">
        <f t="shared" si="10"/>
        <v>144000</v>
      </c>
      <c r="N27">
        <f t="shared" si="10"/>
        <v>144000</v>
      </c>
      <c r="O27">
        <f t="shared" si="10"/>
        <v>144000</v>
      </c>
      <c r="P27">
        <f t="shared" si="10"/>
        <v>144000</v>
      </c>
    </row>
    <row r="28" spans="1:16" x14ac:dyDescent="0.25">
      <c r="E28" t="s">
        <v>39</v>
      </c>
      <c r="F28">
        <f>F26</f>
        <v>-530000</v>
      </c>
      <c r="G28">
        <f>G27/(1+$B$1)^(G25)</f>
        <v>-32727.272727272724</v>
      </c>
      <c r="H28">
        <f t="shared" ref="H28:P28" si="11">H27/(1+$B$1)^(H25)</f>
        <v>47603.305785123957</v>
      </c>
      <c r="I28">
        <f t="shared" si="11"/>
        <v>54094.665664913584</v>
      </c>
      <c r="J28">
        <f t="shared" si="11"/>
        <v>39341.575029028063</v>
      </c>
      <c r="K28">
        <f t="shared" si="11"/>
        <v>89412.67052051831</v>
      </c>
      <c r="L28">
        <f t="shared" si="11"/>
        <v>81284.245927743919</v>
      </c>
      <c r="M28">
        <f t="shared" si="11"/>
        <v>73894.769025221729</v>
      </c>
      <c r="N28">
        <f t="shared" si="11"/>
        <v>67177.06275020157</v>
      </c>
      <c r="O28">
        <f>O27/(1+$B$1)^(O25)</f>
        <v>61070.05704563779</v>
      </c>
      <c r="P28">
        <f t="shared" si="11"/>
        <v>55518.233677852535</v>
      </c>
    </row>
    <row r="29" spans="1:16" x14ac:dyDescent="0.25">
      <c r="E29" t="s">
        <v>40</v>
      </c>
      <c r="F29" s="2">
        <f>SUM(F28:P28)</f>
        <v>6669.3126989687589</v>
      </c>
    </row>
    <row r="30" spans="1:16" x14ac:dyDescent="0.25">
      <c r="E30" t="s">
        <v>41</v>
      </c>
      <c r="F30" s="1">
        <f>IRR(F27:P27)</f>
        <v>0.10212695847343012</v>
      </c>
    </row>
    <row r="32" spans="1:16" x14ac:dyDescent="0.25">
      <c r="A32" t="s">
        <v>66</v>
      </c>
    </row>
    <row r="33" spans="1:14" x14ac:dyDescent="0.25">
      <c r="A33" t="s">
        <v>67</v>
      </c>
    </row>
    <row r="34" spans="1:14" x14ac:dyDescent="0.25">
      <c r="A34" t="s">
        <v>68</v>
      </c>
    </row>
    <row r="35" spans="1:14" x14ac:dyDescent="0.25">
      <c r="A35" t="s">
        <v>126</v>
      </c>
    </row>
    <row r="36" spans="1:14" x14ac:dyDescent="0.25">
      <c r="B36" s="1">
        <v>0.1</v>
      </c>
      <c r="C36" t="s">
        <v>124</v>
      </c>
    </row>
    <row r="37" spans="1:14" x14ac:dyDescent="0.25">
      <c r="B37" t="s">
        <v>58</v>
      </c>
      <c r="C37" t="s">
        <v>123</v>
      </c>
    </row>
    <row r="38" spans="1:14" x14ac:dyDescent="0.25">
      <c r="D38" t="s">
        <v>60</v>
      </c>
      <c r="E38">
        <v>1</v>
      </c>
      <c r="F38">
        <v>2</v>
      </c>
      <c r="G38">
        <v>3</v>
      </c>
      <c r="H38">
        <v>4</v>
      </c>
      <c r="I38">
        <v>5</v>
      </c>
      <c r="J38">
        <v>6</v>
      </c>
      <c r="K38">
        <v>7</v>
      </c>
      <c r="L38">
        <v>8</v>
      </c>
      <c r="M38">
        <v>9</v>
      </c>
    </row>
    <row r="39" spans="1:14" x14ac:dyDescent="0.25">
      <c r="C39">
        <v>0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9</v>
      </c>
      <c r="M39">
        <v>10</v>
      </c>
    </row>
    <row r="40" spans="1:14" x14ac:dyDescent="0.25">
      <c r="C40">
        <v>-530000</v>
      </c>
    </row>
    <row r="41" spans="1:14" x14ac:dyDescent="0.25">
      <c r="D41" s="1">
        <v>0.5</v>
      </c>
      <c r="E41" s="1">
        <v>1.5</v>
      </c>
      <c r="F41" s="1">
        <v>1.6</v>
      </c>
      <c r="G41" s="1">
        <v>1.7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/>
    </row>
    <row r="42" spans="1:14" x14ac:dyDescent="0.25">
      <c r="B42" t="s">
        <v>120</v>
      </c>
      <c r="C42">
        <v>40</v>
      </c>
      <c r="D42">
        <v>10</v>
      </c>
      <c r="E42">
        <f>C42*E41</f>
        <v>60</v>
      </c>
      <c r="F42">
        <f t="shared" ref="F42" si="12">E42*F41</f>
        <v>96</v>
      </c>
      <c r="G42">
        <f>F42*G41</f>
        <v>163.19999999999999</v>
      </c>
      <c r="H42">
        <f>$C$42*H41</f>
        <v>40</v>
      </c>
      <c r="I42">
        <f>$C$42*I41</f>
        <v>40</v>
      </c>
      <c r="J42">
        <f>$C$42*J41</f>
        <v>40</v>
      </c>
      <c r="K42">
        <f>$C$42*K41</f>
        <v>40</v>
      </c>
      <c r="L42">
        <f>$C$42*L41</f>
        <v>40</v>
      </c>
      <c r="M42">
        <f>$C$42*M41</f>
        <v>40</v>
      </c>
    </row>
    <row r="43" spans="1:14" x14ac:dyDescent="0.25">
      <c r="B43" t="s">
        <v>51</v>
      </c>
      <c r="D43">
        <v>24</v>
      </c>
      <c r="E43">
        <v>24</v>
      </c>
      <c r="F43">
        <v>24</v>
      </c>
      <c r="G43">
        <v>24</v>
      </c>
      <c r="H43">
        <v>24</v>
      </c>
      <c r="I43">
        <v>24</v>
      </c>
      <c r="J43">
        <v>24</v>
      </c>
      <c r="K43">
        <v>24</v>
      </c>
      <c r="L43">
        <v>24</v>
      </c>
      <c r="M43">
        <v>24</v>
      </c>
    </row>
    <row r="44" spans="1:14" x14ac:dyDescent="0.25">
      <c r="B44" t="s">
        <v>52</v>
      </c>
      <c r="D44">
        <v>30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  <c r="L44">
        <v>30</v>
      </c>
      <c r="M44">
        <v>30</v>
      </c>
    </row>
    <row r="45" spans="1:14" x14ac:dyDescent="0.25">
      <c r="B45" t="s">
        <v>121</v>
      </c>
      <c r="D45">
        <f>D42*D43*D44</f>
        <v>7200</v>
      </c>
      <c r="E45">
        <f>E42*E43*E44</f>
        <v>43200</v>
      </c>
      <c r="F45">
        <f t="shared" ref="F45:M45" si="13">F42*F43*F44</f>
        <v>69120</v>
      </c>
      <c r="G45">
        <f t="shared" si="13"/>
        <v>117503.99999999999</v>
      </c>
      <c r="H45">
        <f t="shared" si="13"/>
        <v>28800</v>
      </c>
      <c r="I45">
        <f t="shared" si="13"/>
        <v>28800</v>
      </c>
      <c r="J45">
        <f t="shared" si="13"/>
        <v>28800</v>
      </c>
      <c r="K45">
        <f t="shared" si="13"/>
        <v>28800</v>
      </c>
      <c r="L45">
        <f t="shared" si="13"/>
        <v>28800</v>
      </c>
      <c r="M45">
        <f t="shared" si="13"/>
        <v>28800</v>
      </c>
    </row>
    <row r="46" spans="1:14" x14ac:dyDescent="0.25">
      <c r="B46" t="s">
        <v>122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</row>
    <row r="47" spans="1:14" x14ac:dyDescent="0.25">
      <c r="B47" s="2" t="s">
        <v>33</v>
      </c>
      <c r="C47" s="2"/>
      <c r="D47" s="2">
        <f>D45*D46</f>
        <v>72000</v>
      </c>
      <c r="E47" s="2">
        <f>E45*E46</f>
        <v>432000</v>
      </c>
      <c r="F47" s="2">
        <f t="shared" ref="F47:M47" si="14">F45*F46</f>
        <v>691200</v>
      </c>
      <c r="G47" s="2">
        <f t="shared" si="14"/>
        <v>1175039.9999999998</v>
      </c>
      <c r="H47" s="2">
        <f t="shared" si="14"/>
        <v>288000</v>
      </c>
      <c r="I47" s="2">
        <f t="shared" si="14"/>
        <v>288000</v>
      </c>
      <c r="J47" s="2">
        <f t="shared" si="14"/>
        <v>288000</v>
      </c>
      <c r="K47" s="2">
        <f t="shared" si="14"/>
        <v>288000</v>
      </c>
      <c r="L47" s="2">
        <f t="shared" si="14"/>
        <v>288000</v>
      </c>
      <c r="M47" s="2">
        <f t="shared" si="14"/>
        <v>288000</v>
      </c>
    </row>
    <row r="48" spans="1:14" x14ac:dyDescent="0.25">
      <c r="B48" t="s">
        <v>38</v>
      </c>
      <c r="C48">
        <f>C40</f>
        <v>-530000</v>
      </c>
      <c r="D48">
        <f>D47</f>
        <v>72000</v>
      </c>
      <c r="E48">
        <f>E47</f>
        <v>432000</v>
      </c>
      <c r="F48">
        <f>F47</f>
        <v>691200</v>
      </c>
      <c r="G48">
        <f>G47</f>
        <v>1175039.9999999998</v>
      </c>
      <c r="H48">
        <f>H47</f>
        <v>288000</v>
      </c>
      <c r="I48">
        <f>I47</f>
        <v>288000</v>
      </c>
      <c r="J48">
        <f>J47</f>
        <v>288000</v>
      </c>
      <c r="K48">
        <f>K47</f>
        <v>288000</v>
      </c>
      <c r="L48">
        <f>L47</f>
        <v>288000</v>
      </c>
      <c r="M48">
        <f>M47</f>
        <v>288000</v>
      </c>
    </row>
    <row r="49" spans="2:13" x14ac:dyDescent="0.25">
      <c r="B49" s="3" t="s">
        <v>39</v>
      </c>
      <c r="C49" s="3">
        <f>C48</f>
        <v>-530000</v>
      </c>
      <c r="D49" s="3">
        <f>D48/(1+$B$36)^(D39)</f>
        <v>65454.545454545449</v>
      </c>
      <c r="E49" s="3">
        <f t="shared" ref="E49:M49" si="15">E48/(1+$B$36)^(E39)</f>
        <v>357024.79338842968</v>
      </c>
      <c r="F49" s="3">
        <f t="shared" si="15"/>
        <v>519308.79038317042</v>
      </c>
      <c r="G49" s="3">
        <f t="shared" si="15"/>
        <v>802568.13059217227</v>
      </c>
      <c r="H49" s="3">
        <f t="shared" si="15"/>
        <v>178825.34104103662</v>
      </c>
      <c r="I49" s="3">
        <f t="shared" si="15"/>
        <v>162568.49185548784</v>
      </c>
      <c r="J49" s="3">
        <f t="shared" si="15"/>
        <v>147789.53805044346</v>
      </c>
      <c r="K49" s="3">
        <f t="shared" si="15"/>
        <v>134354.12550040314</v>
      </c>
      <c r="L49" s="3">
        <f t="shared" si="15"/>
        <v>122140.11409127558</v>
      </c>
      <c r="M49" s="3">
        <f t="shared" si="15"/>
        <v>111036.46735570507</v>
      </c>
    </row>
    <row r="50" spans="2:13" x14ac:dyDescent="0.25">
      <c r="B50" t="s">
        <v>40</v>
      </c>
      <c r="C50" s="2">
        <f>SUM(C49:M49)</f>
        <v>2071070.3377126695</v>
      </c>
    </row>
    <row r="52" spans="2:13" x14ac:dyDescent="0.25">
      <c r="B52" t="s">
        <v>57</v>
      </c>
      <c r="C52">
        <v>0</v>
      </c>
      <c r="D52">
        <v>1</v>
      </c>
      <c r="E52">
        <v>2</v>
      </c>
      <c r="F52">
        <v>3</v>
      </c>
      <c r="G52">
        <v>4</v>
      </c>
      <c r="H52">
        <v>5</v>
      </c>
      <c r="I52">
        <v>6</v>
      </c>
      <c r="J52">
        <v>7</v>
      </c>
      <c r="K52">
        <v>8</v>
      </c>
      <c r="L52">
        <v>9</v>
      </c>
      <c r="M52">
        <v>10</v>
      </c>
    </row>
    <row r="53" spans="2:13" x14ac:dyDescent="0.25">
      <c r="C53">
        <v>0</v>
      </c>
    </row>
    <row r="54" spans="2:13" x14ac:dyDescent="0.25">
      <c r="D54" s="1">
        <v>1.5</v>
      </c>
      <c r="E54" s="1">
        <v>1.6</v>
      </c>
      <c r="F54" s="1">
        <v>1.7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</row>
    <row r="55" spans="2:13" x14ac:dyDescent="0.25">
      <c r="B55" t="s">
        <v>120</v>
      </c>
      <c r="C55">
        <v>20</v>
      </c>
      <c r="D55">
        <f>C55*D54</f>
        <v>30</v>
      </c>
      <c r="E55">
        <f t="shared" ref="E55:F55" si="16">D55*E54</f>
        <v>48</v>
      </c>
      <c r="F55">
        <f t="shared" si="16"/>
        <v>81.599999999999994</v>
      </c>
      <c r="G55">
        <f>$C$55*G54</f>
        <v>20</v>
      </c>
      <c r="H55">
        <f t="shared" ref="H55:M55" si="17">$C$55*H54</f>
        <v>20</v>
      </c>
      <c r="I55">
        <f t="shared" si="17"/>
        <v>20</v>
      </c>
      <c r="J55">
        <f t="shared" si="17"/>
        <v>20</v>
      </c>
      <c r="K55">
        <f t="shared" si="17"/>
        <v>20</v>
      </c>
      <c r="L55">
        <f t="shared" si="17"/>
        <v>20</v>
      </c>
      <c r="M55">
        <f t="shared" si="17"/>
        <v>20</v>
      </c>
    </row>
    <row r="56" spans="2:13" x14ac:dyDescent="0.25">
      <c r="B56" t="s">
        <v>51</v>
      </c>
      <c r="D56">
        <v>24</v>
      </c>
      <c r="E56">
        <v>24</v>
      </c>
      <c r="F56">
        <v>24</v>
      </c>
      <c r="G56">
        <v>24</v>
      </c>
      <c r="H56">
        <v>24</v>
      </c>
      <c r="I56">
        <v>24</v>
      </c>
      <c r="J56">
        <v>24</v>
      </c>
      <c r="K56">
        <v>24</v>
      </c>
      <c r="L56">
        <v>24</v>
      </c>
      <c r="M56">
        <v>24</v>
      </c>
    </row>
    <row r="57" spans="2:13" x14ac:dyDescent="0.25">
      <c r="B57" t="s">
        <v>52</v>
      </c>
      <c r="D57">
        <v>30</v>
      </c>
      <c r="E57">
        <v>30</v>
      </c>
      <c r="F57">
        <v>30</v>
      </c>
      <c r="G57">
        <v>30</v>
      </c>
      <c r="H57">
        <v>30</v>
      </c>
      <c r="I57">
        <v>30</v>
      </c>
      <c r="J57">
        <v>30</v>
      </c>
      <c r="K57">
        <v>30</v>
      </c>
      <c r="L57">
        <v>30</v>
      </c>
      <c r="M57">
        <v>30</v>
      </c>
    </row>
    <row r="58" spans="2:13" x14ac:dyDescent="0.25">
      <c r="B58" t="s">
        <v>121</v>
      </c>
      <c r="D58">
        <f>D55*D56*D57</f>
        <v>21600</v>
      </c>
      <c r="E58">
        <f t="shared" ref="E58:M58" si="18">E55*E56*E57</f>
        <v>34560</v>
      </c>
      <c r="F58">
        <f t="shared" si="18"/>
        <v>58751.999999999993</v>
      </c>
      <c r="G58">
        <f t="shared" si="18"/>
        <v>14400</v>
      </c>
      <c r="H58">
        <f t="shared" si="18"/>
        <v>14400</v>
      </c>
      <c r="I58">
        <f t="shared" si="18"/>
        <v>14400</v>
      </c>
      <c r="J58">
        <f t="shared" si="18"/>
        <v>14400</v>
      </c>
      <c r="K58">
        <f t="shared" si="18"/>
        <v>14400</v>
      </c>
      <c r="L58">
        <f t="shared" si="18"/>
        <v>14400</v>
      </c>
      <c r="M58">
        <f t="shared" si="18"/>
        <v>14400</v>
      </c>
    </row>
    <row r="59" spans="2:13" x14ac:dyDescent="0.25">
      <c r="B59" t="s">
        <v>122</v>
      </c>
      <c r="D59">
        <v>10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</row>
    <row r="60" spans="2:13" x14ac:dyDescent="0.25">
      <c r="B60" s="2" t="s">
        <v>33</v>
      </c>
      <c r="C60" s="2"/>
      <c r="D60" s="2">
        <f>D58*D59</f>
        <v>216000</v>
      </c>
      <c r="E60" s="2">
        <f t="shared" ref="E60:M60" si="19">E58*E59</f>
        <v>345600</v>
      </c>
      <c r="F60" s="2">
        <f t="shared" si="19"/>
        <v>587519.99999999988</v>
      </c>
      <c r="G60" s="2">
        <f t="shared" si="19"/>
        <v>144000</v>
      </c>
      <c r="H60" s="2">
        <f t="shared" si="19"/>
        <v>144000</v>
      </c>
      <c r="I60" s="2">
        <f t="shared" si="19"/>
        <v>144000</v>
      </c>
      <c r="J60" s="2">
        <f t="shared" si="19"/>
        <v>144000</v>
      </c>
      <c r="K60" s="2">
        <f t="shared" si="19"/>
        <v>144000</v>
      </c>
      <c r="L60" s="2">
        <f t="shared" si="19"/>
        <v>144000</v>
      </c>
      <c r="M60" s="2">
        <f t="shared" si="19"/>
        <v>144000</v>
      </c>
    </row>
    <row r="61" spans="2:13" x14ac:dyDescent="0.25">
      <c r="B61" t="s">
        <v>38</v>
      </c>
      <c r="C61">
        <v>0</v>
      </c>
      <c r="D61">
        <f>D60</f>
        <v>216000</v>
      </c>
      <c r="E61">
        <f t="shared" ref="E61:M61" si="20">E60</f>
        <v>345600</v>
      </c>
      <c r="F61">
        <f t="shared" si="20"/>
        <v>587519.99999999988</v>
      </c>
      <c r="G61">
        <f t="shared" si="20"/>
        <v>144000</v>
      </c>
      <c r="H61">
        <f t="shared" si="20"/>
        <v>144000</v>
      </c>
      <c r="I61">
        <f t="shared" si="20"/>
        <v>144000</v>
      </c>
      <c r="J61">
        <f t="shared" si="20"/>
        <v>144000</v>
      </c>
      <c r="K61">
        <f t="shared" si="20"/>
        <v>144000</v>
      </c>
      <c r="L61">
        <f t="shared" si="20"/>
        <v>144000</v>
      </c>
      <c r="M61">
        <f t="shared" si="20"/>
        <v>144000</v>
      </c>
    </row>
    <row r="62" spans="2:13" x14ac:dyDescent="0.25">
      <c r="B62" s="3" t="s">
        <v>39</v>
      </c>
      <c r="C62" s="3">
        <v>0</v>
      </c>
      <c r="D62" s="3">
        <f>D61/(1+$B$36)^(D52)</f>
        <v>196363.63636363635</v>
      </c>
      <c r="E62" s="3">
        <f t="shared" ref="E62:M62" si="21">E61/(1+$B$36)^(E52)</f>
        <v>285619.83471074374</v>
      </c>
      <c r="F62" s="3">
        <f t="shared" si="21"/>
        <v>441412.47182569472</v>
      </c>
      <c r="G62" s="3">
        <f t="shared" si="21"/>
        <v>98353.937572570154</v>
      </c>
      <c r="H62" s="3">
        <f t="shared" si="21"/>
        <v>89412.67052051831</v>
      </c>
      <c r="I62" s="3">
        <f t="shared" si="21"/>
        <v>81284.245927743919</v>
      </c>
      <c r="J62" s="3">
        <f t="shared" si="21"/>
        <v>73894.769025221729</v>
      </c>
      <c r="K62" s="3">
        <f t="shared" si="21"/>
        <v>67177.06275020157</v>
      </c>
      <c r="L62" s="3">
        <f t="shared" si="21"/>
        <v>61070.05704563779</v>
      </c>
      <c r="M62" s="3">
        <f t="shared" si="21"/>
        <v>55518.233677852535</v>
      </c>
    </row>
    <row r="63" spans="2:13" x14ac:dyDescent="0.25">
      <c r="B63" t="s">
        <v>40</v>
      </c>
      <c r="C63" s="2">
        <f>SUM(D62:M62)</f>
        <v>1450106.9194198209</v>
      </c>
    </row>
    <row r="65" spans="2:13" x14ac:dyDescent="0.25">
      <c r="B65" t="s">
        <v>125</v>
      </c>
    </row>
    <row r="66" spans="2:13" x14ac:dyDescent="0.25">
      <c r="C66">
        <v>0</v>
      </c>
      <c r="D66">
        <v>1</v>
      </c>
      <c r="E66">
        <v>2</v>
      </c>
      <c r="F66">
        <v>3</v>
      </c>
      <c r="G66">
        <v>4</v>
      </c>
      <c r="H66">
        <v>5</v>
      </c>
      <c r="I66">
        <v>6</v>
      </c>
      <c r="J66">
        <v>7</v>
      </c>
      <c r="K66">
        <v>8</v>
      </c>
      <c r="L66">
        <v>9</v>
      </c>
      <c r="M66">
        <v>10</v>
      </c>
    </row>
    <row r="67" spans="2:13" x14ac:dyDescent="0.25">
      <c r="B67" t="s">
        <v>38</v>
      </c>
      <c r="C67">
        <f>C48-C61</f>
        <v>-530000</v>
      </c>
      <c r="D67">
        <f t="shared" ref="D67:M67" si="22">D48-D61</f>
        <v>-144000</v>
      </c>
      <c r="E67">
        <f t="shared" si="22"/>
        <v>86400</v>
      </c>
      <c r="F67">
        <f t="shared" si="22"/>
        <v>103680.00000000012</v>
      </c>
      <c r="G67">
        <f t="shared" si="22"/>
        <v>1031039.9999999998</v>
      </c>
      <c r="H67">
        <f t="shared" si="22"/>
        <v>144000</v>
      </c>
      <c r="I67">
        <f t="shared" si="22"/>
        <v>144000</v>
      </c>
      <c r="J67">
        <f t="shared" si="22"/>
        <v>144000</v>
      </c>
      <c r="K67">
        <f t="shared" si="22"/>
        <v>144000</v>
      </c>
      <c r="L67">
        <f t="shared" si="22"/>
        <v>144000</v>
      </c>
      <c r="M67">
        <f t="shared" si="22"/>
        <v>144000</v>
      </c>
    </row>
    <row r="68" spans="2:13" x14ac:dyDescent="0.25">
      <c r="B68" t="s">
        <v>39</v>
      </c>
      <c r="C68">
        <f>C67/(1+$B$36)^(C66)</f>
        <v>-530000</v>
      </c>
      <c r="D68">
        <f>D67/(1+$B$36)^(D66)</f>
        <v>-130909.0909090909</v>
      </c>
      <c r="E68">
        <f>E67/(1+$B$36)^(E66)</f>
        <v>71404.958677685936</v>
      </c>
      <c r="F68">
        <f>F67/(1+$B$36)^(F66)</f>
        <v>77896.31855747565</v>
      </c>
      <c r="G68">
        <f>G67/(1+$B$36)^(G66)</f>
        <v>704214.1930196021</v>
      </c>
      <c r="H68">
        <f>H67/(1+$B$36)^(H66)</f>
        <v>89412.67052051831</v>
      </c>
      <c r="I68">
        <f>I67/(1+$B$36)^(I66)</f>
        <v>81284.245927743919</v>
      </c>
      <c r="J68">
        <f>J67/(1+$B$36)^(J66)</f>
        <v>73894.769025221729</v>
      </c>
      <c r="K68">
        <f>K67/(1+$B$36)^(K66)</f>
        <v>67177.06275020157</v>
      </c>
      <c r="L68">
        <f>L67/(1+$B$36)^(L66)</f>
        <v>61070.05704563779</v>
      </c>
      <c r="M68">
        <f>M67/(1+$B$36)^(M66)</f>
        <v>55518.233677852535</v>
      </c>
    </row>
    <row r="69" spans="2:13" x14ac:dyDescent="0.25">
      <c r="B69" t="s">
        <v>40</v>
      </c>
      <c r="C69" s="2">
        <f>SUM(C68:M68)</f>
        <v>620963.41829284851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0F410-CBAB-4935-9D37-209453F84C0A}">
  <dimension ref="A2:G31"/>
  <sheetViews>
    <sheetView topLeftCell="A16" zoomScale="205" zoomScaleNormal="205" workbookViewId="0">
      <selection activeCell="D26" sqref="D26"/>
    </sheetView>
  </sheetViews>
  <sheetFormatPr defaultRowHeight="15" x14ac:dyDescent="0.25"/>
  <sheetData>
    <row r="2" spans="1:7" x14ac:dyDescent="0.25">
      <c r="A2" t="s">
        <v>69</v>
      </c>
      <c r="B2">
        <v>300000</v>
      </c>
      <c r="C2" t="s">
        <v>78</v>
      </c>
      <c r="D2">
        <f>B2*12</f>
        <v>3600000</v>
      </c>
    </row>
    <row r="3" spans="1:7" x14ac:dyDescent="0.25">
      <c r="A3" t="s">
        <v>70</v>
      </c>
      <c r="B3">
        <v>150000</v>
      </c>
      <c r="C3" t="s">
        <v>112</v>
      </c>
    </row>
    <row r="4" spans="1:7" x14ac:dyDescent="0.25">
      <c r="A4" t="s">
        <v>71</v>
      </c>
    </row>
    <row r="5" spans="1:7" x14ac:dyDescent="0.25">
      <c r="A5" t="s">
        <v>72</v>
      </c>
      <c r="B5">
        <v>1140000</v>
      </c>
    </row>
    <row r="6" spans="1:7" x14ac:dyDescent="0.25">
      <c r="A6" t="s">
        <v>73</v>
      </c>
      <c r="B6">
        <v>240000</v>
      </c>
    </row>
    <row r="7" spans="1:7" x14ac:dyDescent="0.25">
      <c r="A7" t="s">
        <v>74</v>
      </c>
      <c r="B7">
        <v>120000</v>
      </c>
    </row>
    <row r="8" spans="1:7" x14ac:dyDescent="0.25">
      <c r="A8" t="s">
        <v>75</v>
      </c>
      <c r="B8">
        <v>480000</v>
      </c>
      <c r="C8" t="s">
        <v>77</v>
      </c>
    </row>
    <row r="9" spans="1:7" x14ac:dyDescent="0.25">
      <c r="A9" t="s">
        <v>12</v>
      </c>
      <c r="B9">
        <v>600000</v>
      </c>
    </row>
    <row r="10" spans="1:7" x14ac:dyDescent="0.25">
      <c r="A10" t="s">
        <v>76</v>
      </c>
      <c r="B10" s="1">
        <v>0.12</v>
      </c>
    </row>
    <row r="12" spans="1:7" x14ac:dyDescent="0.25">
      <c r="A12" t="s">
        <v>113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</row>
    <row r="13" spans="1:7" x14ac:dyDescent="0.25">
      <c r="A13" t="s">
        <v>114</v>
      </c>
      <c r="B13">
        <f>-1*(SUM(B5:B7))</f>
        <v>-1500000</v>
      </c>
    </row>
    <row r="14" spans="1:7" x14ac:dyDescent="0.25">
      <c r="A14" s="1" t="s">
        <v>38</v>
      </c>
      <c r="B14">
        <f>B13</f>
        <v>-1500000</v>
      </c>
      <c r="C14">
        <f>-1*B8</f>
        <v>-480000</v>
      </c>
      <c r="D14">
        <f>C14</f>
        <v>-480000</v>
      </c>
      <c r="E14">
        <f t="shared" ref="E14:G14" si="0">D14</f>
        <v>-480000</v>
      </c>
      <c r="F14">
        <f t="shared" si="0"/>
        <v>-480000</v>
      </c>
      <c r="G14">
        <f t="shared" si="0"/>
        <v>-480000</v>
      </c>
    </row>
    <row r="15" spans="1:7" x14ac:dyDescent="0.25">
      <c r="A15" t="s">
        <v>39</v>
      </c>
      <c r="B15">
        <f>B14/(1+$B$10)^(B12)</f>
        <v>-1500000</v>
      </c>
      <c r="C15">
        <f t="shared" ref="C15:G15" si="1">C14/(1+$B$10)^(C12)</f>
        <v>-428571.42857142852</v>
      </c>
      <c r="D15">
        <f t="shared" si="1"/>
        <v>-382653.06122448976</v>
      </c>
      <c r="E15">
        <f t="shared" si="1"/>
        <v>-341654.5189504372</v>
      </c>
      <c r="F15">
        <f t="shared" si="1"/>
        <v>-305048.67763431894</v>
      </c>
      <c r="G15">
        <f t="shared" si="1"/>
        <v>-272364.89074492763</v>
      </c>
    </row>
    <row r="16" spans="1:7" x14ac:dyDescent="0.25">
      <c r="A16" t="s">
        <v>40</v>
      </c>
      <c r="B16" s="2">
        <f>SUM(B15:G15)</f>
        <v>-3230292.5771256024</v>
      </c>
    </row>
    <row r="18" spans="1:7" x14ac:dyDescent="0.25">
      <c r="A18" t="s">
        <v>115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</row>
    <row r="19" spans="1:7" x14ac:dyDescent="0.25">
      <c r="A19" t="s">
        <v>38</v>
      </c>
      <c r="C19">
        <f>D2</f>
        <v>3600000</v>
      </c>
      <c r="D19">
        <f>C19</f>
        <v>3600000</v>
      </c>
      <c r="E19">
        <f t="shared" ref="E19:G19" si="2">D19</f>
        <v>3600000</v>
      </c>
      <c r="F19">
        <f t="shared" si="2"/>
        <v>3600000</v>
      </c>
      <c r="G19">
        <f t="shared" si="2"/>
        <v>3600000</v>
      </c>
    </row>
    <row r="20" spans="1:7" x14ac:dyDescent="0.25">
      <c r="A20" t="s">
        <v>116</v>
      </c>
      <c r="C20">
        <f>C19/(1+$B$10)^(C12)</f>
        <v>3214285.7142857141</v>
      </c>
      <c r="D20">
        <f t="shared" ref="D20:G20" si="3">D19/(1+$B$10)^(D12)</f>
        <v>2869897.9591836729</v>
      </c>
      <c r="E20">
        <f t="shared" si="3"/>
        <v>2562408.892128279</v>
      </c>
      <c r="F20">
        <f t="shared" si="3"/>
        <v>2287865.0822573924</v>
      </c>
      <c r="G20">
        <f t="shared" si="3"/>
        <v>2042736.6805869571</v>
      </c>
    </row>
    <row r="21" spans="1:7" x14ac:dyDescent="0.25">
      <c r="A21" t="s">
        <v>40</v>
      </c>
      <c r="B21" s="2">
        <f>SUM(C20:G20)</f>
        <v>12977194.328442015</v>
      </c>
    </row>
    <row r="23" spans="1:7" x14ac:dyDescent="0.25">
      <c r="A23" t="s">
        <v>117</v>
      </c>
      <c r="C23" t="s">
        <v>33</v>
      </c>
      <c r="D23" s="2">
        <v>905735.72943157807</v>
      </c>
    </row>
    <row r="24" spans="1:7" x14ac:dyDescent="0.25">
      <c r="A24" s="1"/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</row>
    <row r="25" spans="1:7" x14ac:dyDescent="0.25">
      <c r="A25" t="s">
        <v>114</v>
      </c>
      <c r="B25">
        <f>B13</f>
        <v>-1500000</v>
      </c>
    </row>
    <row r="26" spans="1:7" x14ac:dyDescent="0.25">
      <c r="A26" t="s">
        <v>104</v>
      </c>
      <c r="C26">
        <f>$D$23</f>
        <v>905735.72943157807</v>
      </c>
      <c r="D26">
        <f t="shared" ref="D26:F26" si="4">$D$23</f>
        <v>905735.72943157807</v>
      </c>
      <c r="E26">
        <f t="shared" si="4"/>
        <v>905735.72943157807</v>
      </c>
      <c r="F26">
        <f t="shared" si="4"/>
        <v>905735.72943157807</v>
      </c>
      <c r="G26">
        <f>$D$23</f>
        <v>905735.72943157807</v>
      </c>
    </row>
    <row r="27" spans="1:7" x14ac:dyDescent="0.25">
      <c r="A27" t="s">
        <v>118</v>
      </c>
      <c r="C27">
        <f>-1*$B$8</f>
        <v>-480000</v>
      </c>
      <c r="D27">
        <f t="shared" ref="D27:G27" si="5">-1*$B$8</f>
        <v>-480000</v>
      </c>
      <c r="E27">
        <f t="shared" si="5"/>
        <v>-480000</v>
      </c>
      <c r="F27">
        <f t="shared" si="5"/>
        <v>-480000</v>
      </c>
      <c r="G27">
        <f t="shared" si="5"/>
        <v>-480000</v>
      </c>
    </row>
    <row r="28" spans="1:7" x14ac:dyDescent="0.25">
      <c r="A28" t="s">
        <v>38</v>
      </c>
      <c r="B28">
        <f>B25</f>
        <v>-1500000</v>
      </c>
      <c r="C28">
        <f>C26+C27</f>
        <v>425735.72943157807</v>
      </c>
      <c r="D28">
        <f t="shared" ref="D28:G28" si="6">D26+D27</f>
        <v>425735.72943157807</v>
      </c>
      <c r="E28">
        <f t="shared" si="6"/>
        <v>425735.72943157807</v>
      </c>
      <c r="F28">
        <f t="shared" si="6"/>
        <v>425735.72943157807</v>
      </c>
      <c r="G28">
        <f t="shared" si="6"/>
        <v>425735.72943157807</v>
      </c>
    </row>
    <row r="29" spans="1:7" x14ac:dyDescent="0.25">
      <c r="A29" t="s">
        <v>39</v>
      </c>
      <c r="B29">
        <f>B28/(1+$B$10)^(B24)</f>
        <v>-1500000</v>
      </c>
      <c r="C29">
        <f t="shared" ref="C29:G29" si="7">C28/(1+$B$10)^(C24)</f>
        <v>380121.18699248036</v>
      </c>
      <c r="D29">
        <f t="shared" si="7"/>
        <v>339393.91695757175</v>
      </c>
      <c r="E29">
        <f t="shared" si="7"/>
        <v>303030.28299783188</v>
      </c>
      <c r="F29">
        <f t="shared" si="7"/>
        <v>270562.75267663563</v>
      </c>
      <c r="G29">
        <f t="shared" si="7"/>
        <v>241573.88631842466</v>
      </c>
    </row>
    <row r="30" spans="1:7" x14ac:dyDescent="0.25">
      <c r="A30" t="s">
        <v>40</v>
      </c>
      <c r="B30">
        <f>SUM(B29:G29)</f>
        <v>34682.025942944339</v>
      </c>
    </row>
    <row r="31" spans="1:7" x14ac:dyDescent="0.25">
      <c r="A31" t="s">
        <v>41</v>
      </c>
      <c r="B31" s="1">
        <f>IRR(B28:G28)</f>
        <v>0.12929237854349851</v>
      </c>
      <c r="C31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3C3E-75F9-4A8F-856B-C0807736CACC}">
  <dimension ref="A2:K27"/>
  <sheetViews>
    <sheetView topLeftCell="A4" zoomScale="235" zoomScaleNormal="235" workbookViewId="0">
      <selection activeCell="K5" sqref="K5"/>
    </sheetView>
  </sheetViews>
  <sheetFormatPr defaultRowHeight="15" x14ac:dyDescent="0.25"/>
  <cols>
    <col min="2" max="2" width="13.28515625" bestFit="1" customWidth="1"/>
  </cols>
  <sheetData>
    <row r="2" spans="1:11" x14ac:dyDescent="0.25">
      <c r="A2" t="s">
        <v>105</v>
      </c>
      <c r="B2">
        <v>365</v>
      </c>
      <c r="F2">
        <v>0</v>
      </c>
      <c r="G2">
        <v>1</v>
      </c>
      <c r="H2">
        <v>2</v>
      </c>
      <c r="I2">
        <v>3</v>
      </c>
      <c r="J2">
        <v>4</v>
      </c>
      <c r="K2">
        <v>5</v>
      </c>
    </row>
    <row r="3" spans="1:11" x14ac:dyDescent="0.25">
      <c r="A3" t="s">
        <v>79</v>
      </c>
      <c r="B3" s="8">
        <v>3.2000000000000001E-2</v>
      </c>
      <c r="C3" t="s">
        <v>80</v>
      </c>
      <c r="E3" s="10" t="s">
        <v>26</v>
      </c>
      <c r="F3" s="10">
        <f>-1*B22</f>
        <v>-680000</v>
      </c>
      <c r="G3" s="10"/>
      <c r="H3" s="10"/>
      <c r="I3" s="10"/>
      <c r="J3" s="10"/>
      <c r="K3" s="10"/>
    </row>
    <row r="4" spans="1:11" x14ac:dyDescent="0.25">
      <c r="B4" s="8">
        <v>3.7999999999999999E-2</v>
      </c>
      <c r="C4" t="s">
        <v>81</v>
      </c>
      <c r="E4" s="11" t="s">
        <v>108</v>
      </c>
      <c r="F4" s="3"/>
      <c r="G4" s="3"/>
      <c r="H4" s="3"/>
      <c r="I4" s="3"/>
      <c r="J4" s="3"/>
      <c r="K4" s="3"/>
    </row>
    <row r="5" spans="1:11" x14ac:dyDescent="0.25">
      <c r="B5" s="8">
        <v>2.5000000000000001E-2</v>
      </c>
      <c r="C5" t="s">
        <v>82</v>
      </c>
      <c r="E5" t="s">
        <v>84</v>
      </c>
      <c r="F5">
        <v>0</v>
      </c>
      <c r="G5">
        <f>B7</f>
        <v>30</v>
      </c>
      <c r="H5">
        <f>B7</f>
        <v>30</v>
      </c>
      <c r="I5">
        <f>B8</f>
        <v>25</v>
      </c>
      <c r="J5">
        <f>B8</f>
        <v>25</v>
      </c>
      <c r="K5">
        <f>B9</f>
        <v>35</v>
      </c>
    </row>
    <row r="6" spans="1:11" x14ac:dyDescent="0.25">
      <c r="A6" t="s">
        <v>83</v>
      </c>
      <c r="B6">
        <v>5</v>
      </c>
      <c r="C6" t="s">
        <v>0</v>
      </c>
      <c r="E6" t="s">
        <v>106</v>
      </c>
      <c r="G6">
        <f>G5*$B$2</f>
        <v>10950</v>
      </c>
      <c r="H6">
        <f t="shared" ref="H6:K6" si="0">H5*$B$2</f>
        <v>10950</v>
      </c>
      <c r="I6">
        <f t="shared" si="0"/>
        <v>9125</v>
      </c>
      <c r="J6">
        <f t="shared" si="0"/>
        <v>9125</v>
      </c>
      <c r="K6">
        <f t="shared" si="0"/>
        <v>12775</v>
      </c>
    </row>
    <row r="7" spans="1:11" x14ac:dyDescent="0.25">
      <c r="A7" t="s">
        <v>84</v>
      </c>
      <c r="B7">
        <v>30</v>
      </c>
      <c r="C7" t="s">
        <v>80</v>
      </c>
      <c r="D7" t="s">
        <v>85</v>
      </c>
      <c r="E7" t="s">
        <v>107</v>
      </c>
      <c r="G7" s="8">
        <f>B3</f>
        <v>3.2000000000000001E-2</v>
      </c>
      <c r="H7" s="8">
        <f>B3</f>
        <v>3.2000000000000001E-2</v>
      </c>
      <c r="I7" s="8">
        <f>B4</f>
        <v>3.7999999999999999E-2</v>
      </c>
      <c r="J7" s="8">
        <f>B4</f>
        <v>3.7999999999999999E-2</v>
      </c>
      <c r="K7" s="8">
        <f>B5</f>
        <v>2.5000000000000001E-2</v>
      </c>
    </row>
    <row r="8" spans="1:11" x14ac:dyDescent="0.25">
      <c r="B8">
        <v>25</v>
      </c>
      <c r="C8" t="s">
        <v>81</v>
      </c>
      <c r="D8" t="s">
        <v>85</v>
      </c>
      <c r="E8" t="s">
        <v>2</v>
      </c>
      <c r="G8">
        <f>D13</f>
        <v>30</v>
      </c>
      <c r="H8">
        <f>D13</f>
        <v>30</v>
      </c>
      <c r="I8">
        <f>D14</f>
        <v>50</v>
      </c>
      <c r="J8">
        <f>D14</f>
        <v>50</v>
      </c>
      <c r="K8">
        <f>D12</f>
        <v>20</v>
      </c>
    </row>
    <row r="9" spans="1:11" x14ac:dyDescent="0.25">
      <c r="B9">
        <v>35</v>
      </c>
      <c r="C9" t="s">
        <v>82</v>
      </c>
      <c r="D9" t="s">
        <v>86</v>
      </c>
      <c r="E9" s="2" t="s">
        <v>109</v>
      </c>
      <c r="F9" s="2"/>
      <c r="G9" s="2">
        <f>G6*G8</f>
        <v>328500</v>
      </c>
      <c r="H9" s="2">
        <f t="shared" ref="H9:K9" si="1">H6*H8</f>
        <v>328500</v>
      </c>
      <c r="I9" s="2">
        <f t="shared" si="1"/>
        <v>456250</v>
      </c>
      <c r="J9" s="2">
        <f t="shared" si="1"/>
        <v>456250</v>
      </c>
      <c r="K9" s="2">
        <f t="shared" si="1"/>
        <v>255500</v>
      </c>
    </row>
    <row r="10" spans="1:11" x14ac:dyDescent="0.25">
      <c r="E10" s="3" t="s">
        <v>110</v>
      </c>
      <c r="F10" s="3"/>
      <c r="G10" s="3"/>
      <c r="H10" s="3"/>
      <c r="I10" s="3"/>
      <c r="J10" s="3"/>
      <c r="K10" s="3"/>
    </row>
    <row r="11" spans="1:11" x14ac:dyDescent="0.25">
      <c r="A11" t="s">
        <v>87</v>
      </c>
      <c r="B11" t="s">
        <v>88</v>
      </c>
      <c r="C11" t="s">
        <v>89</v>
      </c>
      <c r="D11" t="s">
        <v>94</v>
      </c>
      <c r="E11" t="s">
        <v>18</v>
      </c>
      <c r="G11">
        <f>$B$23</f>
        <v>20000</v>
      </c>
      <c r="H11">
        <f t="shared" ref="H11:K11" si="2">$B$23</f>
        <v>20000</v>
      </c>
      <c r="I11">
        <f t="shared" si="2"/>
        <v>20000</v>
      </c>
      <c r="J11">
        <f t="shared" si="2"/>
        <v>20000</v>
      </c>
      <c r="K11">
        <f t="shared" si="2"/>
        <v>20000</v>
      </c>
    </row>
    <row r="12" spans="1:11" x14ac:dyDescent="0.25">
      <c r="A12" t="s">
        <v>90</v>
      </c>
      <c r="B12" s="8">
        <v>2.01E-2</v>
      </c>
      <c r="C12" s="8">
        <v>2.5000000000000001E-2</v>
      </c>
      <c r="D12">
        <v>20</v>
      </c>
      <c r="E12" t="s">
        <v>100</v>
      </c>
      <c r="G12">
        <f>B24</f>
        <v>12</v>
      </c>
      <c r="H12">
        <f>B24</f>
        <v>12</v>
      </c>
      <c r="I12">
        <f>B24</f>
        <v>12</v>
      </c>
      <c r="J12">
        <f>B25</f>
        <v>10</v>
      </c>
      <c r="K12">
        <f>B26</f>
        <v>8</v>
      </c>
    </row>
    <row r="13" spans="1:11" x14ac:dyDescent="0.25">
      <c r="A13" t="s">
        <v>91</v>
      </c>
      <c r="B13" s="8">
        <v>2.5100000000000001E-2</v>
      </c>
      <c r="C13" s="8">
        <v>3.5000000000000003E-2</v>
      </c>
      <c r="D13">
        <v>30</v>
      </c>
      <c r="E13" t="s">
        <v>99</v>
      </c>
      <c r="G13">
        <f>G6*G12</f>
        <v>131400</v>
      </c>
      <c r="H13">
        <f t="shared" ref="H13:K13" si="3">H6*H12</f>
        <v>131400</v>
      </c>
      <c r="I13">
        <f t="shared" si="3"/>
        <v>109500</v>
      </c>
      <c r="J13">
        <f t="shared" si="3"/>
        <v>91250</v>
      </c>
      <c r="K13">
        <f t="shared" si="3"/>
        <v>102200</v>
      </c>
    </row>
    <row r="14" spans="1:11" x14ac:dyDescent="0.25">
      <c r="A14" t="s">
        <v>92</v>
      </c>
      <c r="B14" s="8">
        <v>3.5099999999999999E-2</v>
      </c>
      <c r="C14" t="s">
        <v>93</v>
      </c>
      <c r="D14">
        <v>50</v>
      </c>
      <c r="E14" s="12" t="s">
        <v>111</v>
      </c>
      <c r="F14" s="12"/>
      <c r="G14" s="12">
        <f>G11+G13</f>
        <v>151400</v>
      </c>
      <c r="H14" s="12">
        <f t="shared" ref="H14:K14" si="4">H11+H13</f>
        <v>151400</v>
      </c>
      <c r="I14" s="12">
        <f t="shared" si="4"/>
        <v>129500</v>
      </c>
      <c r="J14" s="12">
        <f t="shared" si="4"/>
        <v>111250</v>
      </c>
      <c r="K14" s="12">
        <f t="shared" si="4"/>
        <v>122200</v>
      </c>
    </row>
    <row r="15" spans="1:11" x14ac:dyDescent="0.25">
      <c r="E15" t="s">
        <v>38</v>
      </c>
      <c r="F15">
        <f>F3</f>
        <v>-680000</v>
      </c>
      <c r="G15">
        <f>G9-G14</f>
        <v>177100</v>
      </c>
      <c r="H15">
        <f t="shared" ref="H15:K15" si="5">H9-H14</f>
        <v>177100</v>
      </c>
      <c r="I15">
        <f t="shared" si="5"/>
        <v>326750</v>
      </c>
      <c r="J15">
        <f t="shared" si="5"/>
        <v>345000</v>
      </c>
      <c r="K15">
        <f t="shared" si="5"/>
        <v>133300</v>
      </c>
    </row>
    <row r="16" spans="1:11" x14ac:dyDescent="0.25">
      <c r="A16" t="s">
        <v>26</v>
      </c>
      <c r="E16" t="s">
        <v>39</v>
      </c>
      <c r="F16">
        <f>F15</f>
        <v>-680000</v>
      </c>
      <c r="G16">
        <f>G15/(1+$B$27)^(G2)</f>
        <v>154000</v>
      </c>
      <c r="H16">
        <f t="shared" ref="H16:K16" si="6">H15/(1+$B$27)^(H2)</f>
        <v>133913.04347826089</v>
      </c>
      <c r="I16">
        <f t="shared" si="6"/>
        <v>214843.42894715219</v>
      </c>
      <c r="J16">
        <f t="shared" si="6"/>
        <v>197254.86972959651</v>
      </c>
      <c r="K16">
        <f t="shared" si="6"/>
        <v>66273.658815262039</v>
      </c>
    </row>
    <row r="17" spans="1:6" x14ac:dyDescent="0.25">
      <c r="A17" t="s">
        <v>95</v>
      </c>
      <c r="B17">
        <v>300000</v>
      </c>
      <c r="E17" t="s">
        <v>40</v>
      </c>
      <c r="F17" s="2">
        <f>SUM(F16:K16)</f>
        <v>86285.000970271605</v>
      </c>
    </row>
    <row r="18" spans="1:6" x14ac:dyDescent="0.25">
      <c r="A18" t="s">
        <v>96</v>
      </c>
      <c r="B18">
        <v>25000</v>
      </c>
      <c r="E18" t="s">
        <v>41</v>
      </c>
      <c r="F18" s="7">
        <f>IRR(F15:K15)</f>
        <v>0.19975207393196914</v>
      </c>
    </row>
    <row r="19" spans="1:6" x14ac:dyDescent="0.25">
      <c r="A19" t="s">
        <v>97</v>
      </c>
      <c r="B19">
        <v>90000</v>
      </c>
    </row>
    <row r="20" spans="1:6" x14ac:dyDescent="0.25">
      <c r="A20" t="s">
        <v>98</v>
      </c>
      <c r="B20">
        <v>250000</v>
      </c>
    </row>
    <row r="21" spans="1:6" x14ac:dyDescent="0.25">
      <c r="A21" t="s">
        <v>73</v>
      </c>
      <c r="B21">
        <v>15000</v>
      </c>
    </row>
    <row r="22" spans="1:6" x14ac:dyDescent="0.25">
      <c r="B22">
        <f>B17+B18+B19+B20+B21</f>
        <v>680000</v>
      </c>
      <c r="C22" t="s">
        <v>36</v>
      </c>
    </row>
    <row r="23" spans="1:6" x14ac:dyDescent="0.25">
      <c r="A23" t="s">
        <v>18</v>
      </c>
      <c r="B23">
        <v>20000</v>
      </c>
    </row>
    <row r="24" spans="1:6" x14ac:dyDescent="0.25">
      <c r="A24" t="s">
        <v>100</v>
      </c>
      <c r="B24">
        <v>12</v>
      </c>
      <c r="C24" t="s">
        <v>101</v>
      </c>
    </row>
    <row r="25" spans="1:6" x14ac:dyDescent="0.25">
      <c r="B25">
        <v>10</v>
      </c>
      <c r="C25" t="s">
        <v>102</v>
      </c>
    </row>
    <row r="26" spans="1:6" x14ac:dyDescent="0.25">
      <c r="B26">
        <v>8</v>
      </c>
      <c r="C26" t="s">
        <v>103</v>
      </c>
    </row>
    <row r="27" spans="1:6" x14ac:dyDescent="0.25">
      <c r="A27" t="s">
        <v>76</v>
      </c>
      <c r="B27" s="1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ex3-class</vt:lpstr>
      <vt:lpstr>ex1</vt:lpstr>
      <vt:lpstr>ex2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2023-03-26T13:54:03Z</dcterms:created>
  <dcterms:modified xsi:type="dcterms:W3CDTF">2023-03-28T04:27:35Z</dcterms:modified>
</cp:coreProperties>
</file>