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ocuments\github-mariana\pm\PM2\econ\week1\"/>
    </mc:Choice>
  </mc:AlternateContent>
  <xr:revisionPtr revIDLastSave="0" documentId="13_ncr:1_{63A1597A-4B7E-4C2C-B031-6ABAB7C4E35C}" xr6:coauthVersionLast="47" xr6:coauthVersionMax="47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Valor Futuro" sheetId="1" r:id="rId1"/>
    <sheet name="Valor Presente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7" i="3" l="1"/>
  <c r="D27" i="3"/>
  <c r="C25" i="3"/>
  <c r="D24" i="3"/>
  <c r="C24" i="3"/>
  <c r="B15" i="1"/>
  <c r="F18" i="3"/>
  <c r="E18" i="3"/>
  <c r="F20" i="3"/>
  <c r="F19" i="3"/>
  <c r="D20" i="3"/>
  <c r="D19" i="3"/>
  <c r="D18" i="3"/>
  <c r="E17" i="3"/>
  <c r="D17" i="3"/>
  <c r="C17" i="3"/>
  <c r="B17" i="3"/>
  <c r="B14" i="3"/>
  <c r="B12" i="3"/>
  <c r="D11" i="3"/>
  <c r="B10" i="3"/>
  <c r="B5" i="3"/>
  <c r="C7" i="3"/>
  <c r="C6" i="3"/>
  <c r="C64" i="2"/>
  <c r="C63" i="2"/>
  <c r="D63" i="2"/>
  <c r="E63" i="2"/>
  <c r="C53" i="2"/>
  <c r="E10" i="1"/>
  <c r="I15" i="1"/>
  <c r="H15" i="1"/>
  <c r="G15" i="1"/>
  <c r="F15" i="1"/>
  <c r="E15" i="1"/>
  <c r="D15" i="1"/>
  <c r="C15" i="1"/>
  <c r="D5" i="1"/>
  <c r="E5" i="1" s="1"/>
  <c r="F5" i="1" s="1"/>
  <c r="G5" i="1" s="1"/>
  <c r="H5" i="1" s="1"/>
  <c r="I5" i="1" s="1"/>
  <c r="J5" i="1" s="1"/>
  <c r="K5" i="1" s="1"/>
  <c r="B59" i="2"/>
  <c r="B56" i="2"/>
  <c r="D53" i="2"/>
  <c r="B50" i="2"/>
  <c r="B48" i="2"/>
  <c r="B49" i="2" s="1"/>
  <c r="B45" i="2"/>
  <c r="B46" i="2" s="1"/>
  <c r="B43" i="2"/>
  <c r="B38" i="2"/>
  <c r="B39" i="2" s="1"/>
  <c r="B40" i="2" s="1"/>
  <c r="A37" i="2"/>
  <c r="D34" i="2"/>
  <c r="F30" i="2"/>
  <c r="F27" i="2"/>
  <c r="C9" i="2"/>
  <c r="E9" i="2" s="1"/>
  <c r="K7" i="2"/>
  <c r="J7" i="2"/>
  <c r="I7" i="2"/>
  <c r="H7" i="2"/>
  <c r="G7" i="2"/>
  <c r="F7" i="2"/>
  <c r="E7" i="2"/>
  <c r="D7" i="2"/>
  <c r="D10" i="1"/>
  <c r="F10" i="1" l="1"/>
  <c r="G10" i="1" s="1"/>
  <c r="H10" i="1" s="1"/>
  <c r="I10" i="1" s="1"/>
  <c r="J10" i="1" s="1"/>
  <c r="K10" i="1" s="1"/>
</calcChain>
</file>

<file path=xl/sharedStrings.xml><?xml version="1.0" encoding="utf-8"?>
<sst xmlns="http://schemas.openxmlformats.org/spreadsheetml/2006/main" count="66" uniqueCount="44">
  <si>
    <t>tasa/costo de oportunidad</t>
  </si>
  <si>
    <t>Periodo</t>
  </si>
  <si>
    <t>Puedo comparar esta con 300.10 porque son en el mismo momento</t>
  </si>
  <si>
    <t xml:space="preserve">El 0 (llevado al valor futuro) y 1 sumados </t>
  </si>
  <si>
    <t>Valor futuro</t>
  </si>
  <si>
    <t>si el costo de oportunidad es 0, al 8 da 32.6*9</t>
  </si>
  <si>
    <t>Cuanto vale 140 en 8 años futuros con costo de o de 10%?</t>
  </si>
  <si>
    <t>Dalia</t>
  </si>
  <si>
    <t>Renata</t>
  </si>
  <si>
    <t>Mariana (cetes)</t>
  </si>
  <si>
    <t>Majo</t>
  </si>
  <si>
    <t>Aldo</t>
  </si>
  <si>
    <t>Olivia</t>
  </si>
  <si>
    <t>Jorge</t>
  </si>
  <si>
    <t>Talco</t>
  </si>
  <si>
    <t>si vas poniendo esto, las dif entre arriba y abajo, es cada vez más pequeña y luego negativa despues de olivia (25%)</t>
  </si>
  <si>
    <t>si tienes una inversión pensada con c.o. de 25 o +, te conviene 2nda opción, si no es mejor la 1ra opción.</t>
  </si>
  <si>
    <t>Puedo comparar valor futuro o presente</t>
  </si>
  <si>
    <t>Tasa</t>
  </si>
  <si>
    <t>valor presente</t>
  </si>
  <si>
    <t>comparación</t>
  </si>
  <si>
    <t>porque no hay más pagos</t>
  </si>
  <si>
    <t>en proyectos el valor presente se compara, pero mentalmente es más facil comparar valor futuro</t>
  </si>
  <si>
    <t>Compuesto</t>
  </si>
  <si>
    <t>capitalizable es que se reinvierte cada periodo</t>
  </si>
  <si>
    <t>VP</t>
  </si>
  <si>
    <t>Simple</t>
  </si>
  <si>
    <t>Ej 1</t>
  </si>
  <si>
    <t>Ej 2</t>
  </si>
  <si>
    <t>Solo puedes sumar cantidades en años iguales</t>
  </si>
  <si>
    <t>Ej 3</t>
  </si>
  <si>
    <t>Ej 4</t>
  </si>
  <si>
    <t>Despejas valor presente</t>
  </si>
  <si>
    <t>Ej 5</t>
  </si>
  <si>
    <t>Ej 6</t>
  </si>
  <si>
    <t>Ej 7</t>
  </si>
  <si>
    <t>fin</t>
  </si>
  <si>
    <t>inicio</t>
  </si>
  <si>
    <t>para fin e inicio del 2014, es lo mismo pq es anual. Tendría que decir fines del 2013 para tener que hacerlo again</t>
  </si>
  <si>
    <t>Ej</t>
  </si>
  <si>
    <t xml:space="preserve">Ej </t>
  </si>
  <si>
    <t>$</t>
  </si>
  <si>
    <t>hoy</t>
  </si>
  <si>
    <t>1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</si>
</sst>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3" borderId="0" xfId="0" applyFill="1"/>
    <xf numFmtId="9" fontId="0" fillId="0" borderId="0" xfId="0" applyNumberForma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'Valor Futuro'!$B$15:$I$15</c:f>
              <c:numCache>
                <c:formatCode>General</c:formatCode>
                <c:ptCount val="8"/>
                <c:pt idx="0">
                  <c:v>153.39999999999998</c:v>
                </c:pt>
                <c:pt idx="1">
                  <c:v>153.79999999999998</c:v>
                </c:pt>
                <c:pt idx="2">
                  <c:v>142.59999999999997</c:v>
                </c:pt>
                <c:pt idx="3">
                  <c:v>135.09999999999997</c:v>
                </c:pt>
                <c:pt idx="4">
                  <c:v>118.90000000000003</c:v>
                </c:pt>
                <c:pt idx="5">
                  <c:v>6.6599999999999682</c:v>
                </c:pt>
                <c:pt idx="6">
                  <c:v>-1146.7999999999997</c:v>
                </c:pt>
                <c:pt idx="7">
                  <c:v>-19181.400000000001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DD-41C7-8F06-0D1A764A4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862368"/>
        <c:axId val="1450863200"/>
      </c:lineChart>
      <c:catAx>
        <c:axId val="145086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450863200"/>
        <c:crosses val="autoZero"/>
        <c:auto val="1"/>
        <c:lblAlgn val="ctr"/>
        <c:lblOffset val="100"/>
        <c:noMultiLvlLbl val="0"/>
      </c:catAx>
      <c:valAx>
        <c:axId val="14508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45086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612321</xdr:colOff>
      <xdr:row>18</xdr:row>
      <xdr:rowOff>114980</xdr:rowOff>
    </xdr:from>
    <xdr:to>
      <xdr:col>8</xdr:col>
      <xdr:colOff>312964</xdr:colOff>
      <xdr:row>35</xdr:row>
      <xdr:rowOff>82323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8105B2-38EC-0228-2C78-7DF09386C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408215</xdr:colOff>
      <xdr:row>24</xdr:row>
      <xdr:rowOff>32450</xdr:rowOff>
    </xdr:from>
    <xdr:to>
      <xdr:col>14</xdr:col>
      <xdr:colOff>193167</xdr:colOff>
      <xdr:row>36</xdr:row>
      <xdr:rowOff>124696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16D4DE-1CF8-BDC6-60E0-C7160E557A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5554" y="3951307"/>
          <a:ext cx="5935381" cy="2051675"/>
        </a:xfrm>
        <a:prstGeom prst="rect">
          <a:avLst/>
        </a:prstGeom>
      </xdr:spPr>
    </xdr:pic>
    <xdr:clientData/>
  </xdr:twoCellAnchor>
  <xdr:twoCellAnchor editAs="oneCell">
    <xdr:from>
      <xdr:col>6</xdr:col>
      <xdr:colOff>95251</xdr:colOff>
      <xdr:row>57</xdr:row>
      <xdr:rowOff>49943</xdr:rowOff>
    </xdr:from>
    <xdr:to>
      <xdr:col>13</xdr:col>
      <xdr:colOff>413362</xdr:colOff>
      <xdr:row>66</xdr:row>
      <xdr:rowOff>89367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95ABB0-927B-AC96-C6A3-5AAEE0EDDF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32590" y="9357229"/>
          <a:ext cx="5699736" cy="15089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0"/>
  <sheetViews>
    <sheetView zoomScale="140" zoomScaleNormal="140" workbookViewId="0">
      <selection activeCell="D5" sqref="D5"/>
    </sheetView>
  </sheetViews>
  <sheetFormatPr defaultColWidth="11.5703125" defaultRowHeight="12.75" x14ac:dyDescent="0.2"/>
  <cols>
    <col min="1" max="1" width="22.85546875" customWidth="1"/>
    <col min="4" max="4" width="15.42578125" customWidth="1"/>
  </cols>
  <sheetData>
    <row r="2" spans="1:12" x14ac:dyDescent="0.2">
      <c r="A2" t="s">
        <v>0</v>
      </c>
      <c r="B2" s="1">
        <v>0.1</v>
      </c>
    </row>
    <row r="3" spans="1:12" x14ac:dyDescent="0.2">
      <c r="B3" t="s">
        <v>1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</row>
    <row r="4" spans="1:12" x14ac:dyDescent="0.2">
      <c r="C4">
        <v>32.6</v>
      </c>
      <c r="D4">
        <v>32.6</v>
      </c>
      <c r="E4">
        <v>32.6</v>
      </c>
      <c r="F4">
        <v>32.6</v>
      </c>
      <c r="G4">
        <v>32.6</v>
      </c>
      <c r="H4">
        <v>32.6</v>
      </c>
      <c r="I4">
        <v>32.6</v>
      </c>
      <c r="J4">
        <v>32.6</v>
      </c>
      <c r="K4">
        <v>32.6</v>
      </c>
    </row>
    <row r="5" spans="1:12" x14ac:dyDescent="0.2">
      <c r="D5">
        <f>C4*(1+B2)+D4</f>
        <v>68.460000000000008</v>
      </c>
      <c r="E5">
        <f>D5*(1+$B$2)+E4</f>
        <v>107.90600000000001</v>
      </c>
      <c r="F5">
        <f t="shared" ref="F5:K5" si="0">E5*(1+$B$2)+F4</f>
        <v>151.29660000000001</v>
      </c>
      <c r="G5">
        <f t="shared" si="0"/>
        <v>199.02626000000001</v>
      </c>
      <c r="H5">
        <f t="shared" si="0"/>
        <v>251.52888600000003</v>
      </c>
      <c r="I5">
        <f t="shared" si="0"/>
        <v>309.28177460000006</v>
      </c>
      <c r="J5">
        <f t="shared" si="0"/>
        <v>372.80995206000011</v>
      </c>
      <c r="K5">
        <f t="shared" si="0"/>
        <v>442.69094726600019</v>
      </c>
      <c r="L5" t="s">
        <v>2</v>
      </c>
    </row>
    <row r="6" spans="1:12" x14ac:dyDescent="0.2">
      <c r="D6" t="s">
        <v>3</v>
      </c>
      <c r="K6" t="s">
        <v>4</v>
      </c>
    </row>
    <row r="7" spans="1:12" x14ac:dyDescent="0.2">
      <c r="D7" t="s">
        <v>5</v>
      </c>
    </row>
    <row r="9" spans="1:12" x14ac:dyDescent="0.2">
      <c r="B9" t="s">
        <v>1</v>
      </c>
      <c r="C9">
        <v>0</v>
      </c>
      <c r="D9">
        <v>1</v>
      </c>
      <c r="E9">
        <v>2</v>
      </c>
      <c r="F9">
        <v>3</v>
      </c>
      <c r="G9">
        <v>4</v>
      </c>
      <c r="H9">
        <v>5</v>
      </c>
      <c r="I9">
        <v>6</v>
      </c>
      <c r="J9">
        <v>7</v>
      </c>
      <c r="K9">
        <v>8</v>
      </c>
    </row>
    <row r="10" spans="1:12" x14ac:dyDescent="0.2">
      <c r="C10">
        <v>140</v>
      </c>
      <c r="D10">
        <f t="shared" ref="D10:K10" si="1">C10*(1+$B$2)</f>
        <v>154</v>
      </c>
      <c r="E10">
        <f>D10*(1+$B$2)</f>
        <v>169.4</v>
      </c>
      <c r="F10">
        <f t="shared" si="1"/>
        <v>186.34000000000003</v>
      </c>
      <c r="G10">
        <f t="shared" si="1"/>
        <v>204.97400000000005</v>
      </c>
      <c r="H10">
        <f t="shared" si="1"/>
        <v>225.47140000000007</v>
      </c>
      <c r="I10">
        <f t="shared" si="1"/>
        <v>248.01854000000012</v>
      </c>
      <c r="J10">
        <f t="shared" si="1"/>
        <v>272.82039400000014</v>
      </c>
      <c r="K10">
        <f t="shared" si="1"/>
        <v>300.10243340000017</v>
      </c>
    </row>
    <row r="11" spans="1:12" x14ac:dyDescent="0.2">
      <c r="K11" t="s">
        <v>6</v>
      </c>
    </row>
    <row r="13" spans="1:12" x14ac:dyDescent="0.2">
      <c r="B13" t="s">
        <v>7</v>
      </c>
      <c r="C13" t="s">
        <v>8</v>
      </c>
      <c r="D13" t="s">
        <v>9</v>
      </c>
      <c r="E13" t="s">
        <v>10</v>
      </c>
      <c r="F13" t="s">
        <v>11</v>
      </c>
      <c r="G13" t="s">
        <v>12</v>
      </c>
      <c r="H13" t="s">
        <v>13</v>
      </c>
      <c r="I13" t="s">
        <v>14</v>
      </c>
    </row>
    <row r="14" spans="1:12" x14ac:dyDescent="0.2">
      <c r="B14" s="1">
        <v>0</v>
      </c>
      <c r="C14" s="1">
        <v>0.01</v>
      </c>
      <c r="D14" s="1">
        <v>0.1</v>
      </c>
      <c r="E14" s="1">
        <v>0.12</v>
      </c>
      <c r="F14" s="1">
        <v>0.15</v>
      </c>
      <c r="G14" s="1">
        <v>0.25</v>
      </c>
      <c r="H14" s="1">
        <v>0.5</v>
      </c>
      <c r="I14" s="1">
        <v>1</v>
      </c>
    </row>
    <row r="15" spans="1:12" x14ac:dyDescent="0.2">
      <c r="B15">
        <f>293.4-140</f>
        <v>153.39999999999998</v>
      </c>
      <c r="C15">
        <f>305.4-151.6</f>
        <v>153.79999999999998</v>
      </c>
      <c r="D15">
        <f>442.7-300.1</f>
        <v>142.59999999999997</v>
      </c>
      <c r="E15">
        <f>481.7-346.6</f>
        <v>135.09999999999997</v>
      </c>
      <c r="F15">
        <f>547.2-428.3</f>
        <v>118.90000000000003</v>
      </c>
      <c r="G15">
        <f>841.16-834.5</f>
        <v>6.6599999999999682</v>
      </c>
      <c r="H15">
        <f>2441.3-3588.1</f>
        <v>-1146.7999999999997</v>
      </c>
      <c r="I15">
        <f>16658.6-35840</f>
        <v>-19181.400000000001</v>
      </c>
    </row>
    <row r="16" spans="1:12" x14ac:dyDescent="0.2">
      <c r="B16" t="s">
        <v>15</v>
      </c>
    </row>
    <row r="17" spans="1:2" x14ac:dyDescent="0.2">
      <c r="B17" t="s">
        <v>16</v>
      </c>
    </row>
    <row r="19" spans="1:2" x14ac:dyDescent="0.2">
      <c r="A19" t="s">
        <v>17</v>
      </c>
    </row>
    <row r="21" spans="1:2" x14ac:dyDescent="0.2">
      <c r="B21">
        <v>160</v>
      </c>
    </row>
    <row r="22" spans="1:2" x14ac:dyDescent="0.2">
      <c r="B22">
        <v>150</v>
      </c>
    </row>
    <row r="23" spans="1:2" x14ac:dyDescent="0.2">
      <c r="B23">
        <v>140</v>
      </c>
    </row>
    <row r="24" spans="1:2" x14ac:dyDescent="0.2">
      <c r="B24">
        <v>130</v>
      </c>
    </row>
    <row r="25" spans="1:2" x14ac:dyDescent="0.2">
      <c r="B25">
        <v>120</v>
      </c>
    </row>
    <row r="26" spans="1:2" x14ac:dyDescent="0.2">
      <c r="B26">
        <v>110</v>
      </c>
    </row>
    <row r="27" spans="1:2" x14ac:dyDescent="0.2">
      <c r="B27">
        <v>100</v>
      </c>
    </row>
    <row r="28" spans="1:2" x14ac:dyDescent="0.2">
      <c r="B28">
        <v>10</v>
      </c>
    </row>
    <row r="29" spans="1:2" x14ac:dyDescent="0.2">
      <c r="B29">
        <v>-1000</v>
      </c>
    </row>
    <row r="30" spans="1:2" x14ac:dyDescent="0.2">
      <c r="B30">
        <v>-2000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68"/>
  <sheetViews>
    <sheetView zoomScale="140" zoomScaleNormal="140" workbookViewId="0">
      <selection activeCell="G9" sqref="G9"/>
    </sheetView>
  </sheetViews>
  <sheetFormatPr defaultColWidth="11.5703125" defaultRowHeight="12.75" x14ac:dyDescent="0.2"/>
  <cols>
    <col min="2" max="2" width="14.85546875" customWidth="1"/>
  </cols>
  <sheetData>
    <row r="2" spans="2:11" x14ac:dyDescent="0.2">
      <c r="B2" t="s">
        <v>18</v>
      </c>
      <c r="C2" s="1">
        <v>0.1</v>
      </c>
    </row>
    <row r="5" spans="2:11" x14ac:dyDescent="0.2">
      <c r="B5" t="s">
        <v>1</v>
      </c>
      <c r="C5">
        <v>0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</row>
    <row r="6" spans="2:11" x14ac:dyDescent="0.2">
      <c r="C6">
        <v>32.6</v>
      </c>
      <c r="D6">
        <v>32.6</v>
      </c>
      <c r="E6">
        <v>32.6</v>
      </c>
      <c r="F6">
        <v>32.6</v>
      </c>
      <c r="G6">
        <v>32.6</v>
      </c>
      <c r="H6">
        <v>32.6</v>
      </c>
      <c r="I6">
        <v>32.6</v>
      </c>
      <c r="J6">
        <v>32.6</v>
      </c>
      <c r="K6">
        <v>32.6</v>
      </c>
    </row>
    <row r="7" spans="2:11" x14ac:dyDescent="0.2">
      <c r="C7">
        <v>32.6</v>
      </c>
      <c r="D7">
        <f t="shared" ref="D7:K7" si="0">D6/(1+$C$2)^D5</f>
        <v>29.636363636363637</v>
      </c>
      <c r="E7">
        <f t="shared" si="0"/>
        <v>26.942148760330575</v>
      </c>
      <c r="F7">
        <f t="shared" si="0"/>
        <v>24.492862509391429</v>
      </c>
      <c r="G7">
        <f t="shared" si="0"/>
        <v>22.2662386449013</v>
      </c>
      <c r="H7">
        <f t="shared" si="0"/>
        <v>20.242035131728453</v>
      </c>
      <c r="I7">
        <f t="shared" si="0"/>
        <v>18.401850119753135</v>
      </c>
      <c r="J7">
        <f t="shared" si="0"/>
        <v>16.728954654321029</v>
      </c>
      <c r="K7">
        <f t="shared" si="0"/>
        <v>15.208140594837301</v>
      </c>
    </row>
    <row r="9" spans="2:11" x14ac:dyDescent="0.2">
      <c r="B9" t="s">
        <v>19</v>
      </c>
      <c r="C9">
        <f>SUM(C7:K7)</f>
        <v>206.51859405162682</v>
      </c>
      <c r="D9" t="s">
        <v>20</v>
      </c>
      <c r="E9">
        <f>C9-C13</f>
        <v>66.51859405162682</v>
      </c>
    </row>
    <row r="12" spans="2:11" x14ac:dyDescent="0.2">
      <c r="B12" t="s">
        <v>1</v>
      </c>
      <c r="C12">
        <v>0</v>
      </c>
      <c r="D12">
        <v>1</v>
      </c>
      <c r="E12">
        <v>2</v>
      </c>
      <c r="F12">
        <v>3</v>
      </c>
      <c r="G12">
        <v>4</v>
      </c>
      <c r="H12">
        <v>5</v>
      </c>
      <c r="I12">
        <v>6</v>
      </c>
      <c r="J12">
        <v>7</v>
      </c>
      <c r="K12">
        <v>8</v>
      </c>
    </row>
    <row r="13" spans="2:11" x14ac:dyDescent="0.2">
      <c r="B13" t="s">
        <v>19</v>
      </c>
      <c r="C13">
        <v>140</v>
      </c>
    </row>
    <row r="14" spans="2:11" x14ac:dyDescent="0.2">
      <c r="C14" t="s">
        <v>21</v>
      </c>
    </row>
    <row r="16" spans="2:11" x14ac:dyDescent="0.2">
      <c r="B16" t="s">
        <v>7</v>
      </c>
      <c r="C16" t="s">
        <v>8</v>
      </c>
      <c r="D16" t="s">
        <v>9</v>
      </c>
      <c r="E16" t="s">
        <v>10</v>
      </c>
      <c r="F16" t="s">
        <v>11</v>
      </c>
      <c r="G16" t="s">
        <v>12</v>
      </c>
      <c r="H16" t="s">
        <v>13</v>
      </c>
      <c r="I16" t="s">
        <v>14</v>
      </c>
    </row>
    <row r="17" spans="1:9" x14ac:dyDescent="0.2">
      <c r="B17" s="1">
        <v>0</v>
      </c>
      <c r="C17" s="1">
        <v>0.01</v>
      </c>
      <c r="D17" s="1">
        <v>0.1</v>
      </c>
      <c r="E17" s="1">
        <v>0.12</v>
      </c>
      <c r="F17" s="1">
        <v>0.15</v>
      </c>
      <c r="G17" s="1">
        <v>0.25</v>
      </c>
      <c r="H17" s="1">
        <v>0.5</v>
      </c>
      <c r="I17" s="1">
        <v>1</v>
      </c>
    </row>
    <row r="20" spans="1:9" x14ac:dyDescent="0.2">
      <c r="B20" t="s">
        <v>22</v>
      </c>
    </row>
    <row r="24" spans="1:9" x14ac:dyDescent="0.2">
      <c r="B24" t="s">
        <v>23</v>
      </c>
      <c r="H24" t="s">
        <v>24</v>
      </c>
    </row>
    <row r="25" spans="1:9" x14ac:dyDescent="0.2">
      <c r="C25" s="1">
        <v>0.22</v>
      </c>
      <c r="D25" s="1">
        <v>0.22</v>
      </c>
      <c r="E25" s="1">
        <v>0.22</v>
      </c>
    </row>
    <row r="26" spans="1:9" x14ac:dyDescent="0.2">
      <c r="B26" t="s">
        <v>1</v>
      </c>
      <c r="C26">
        <v>0</v>
      </c>
      <c r="D26">
        <v>1</v>
      </c>
      <c r="E26">
        <v>2</v>
      </c>
    </row>
    <row r="27" spans="1:9" x14ac:dyDescent="0.2">
      <c r="A27" t="s">
        <v>25</v>
      </c>
      <c r="B27">
        <v>1000</v>
      </c>
      <c r="F27" s="2">
        <f>B27*(1+C25)*(1+C25)*(1+C25)</f>
        <v>1815.8479999999997</v>
      </c>
    </row>
    <row r="28" spans="1:9" x14ac:dyDescent="0.2">
      <c r="C28" s="1">
        <v>0.25</v>
      </c>
      <c r="D28" s="1">
        <v>0.22</v>
      </c>
      <c r="E28" s="1">
        <v>0.2</v>
      </c>
    </row>
    <row r="29" spans="1:9" x14ac:dyDescent="0.2">
      <c r="C29">
        <v>0</v>
      </c>
      <c r="D29">
        <v>1</v>
      </c>
      <c r="E29">
        <v>2</v>
      </c>
    </row>
    <row r="30" spans="1:9" x14ac:dyDescent="0.2">
      <c r="A30" t="s">
        <v>25</v>
      </c>
      <c r="B30">
        <v>1000</v>
      </c>
      <c r="F30" s="2">
        <f>B30*(1+C28)*(1+D28)*(1+E28)</f>
        <v>1830</v>
      </c>
    </row>
    <row r="33" spans="1:4" x14ac:dyDescent="0.2">
      <c r="B33" t="s">
        <v>26</v>
      </c>
    </row>
    <row r="34" spans="1:4" x14ac:dyDescent="0.2">
      <c r="B34">
        <v>1000</v>
      </c>
      <c r="C34" s="1">
        <v>0.25</v>
      </c>
      <c r="D34" s="2">
        <f>B34*(1 + C34*3)</f>
        <v>1750</v>
      </c>
    </row>
    <row r="36" spans="1:4" x14ac:dyDescent="0.2">
      <c r="A36" t="s">
        <v>27</v>
      </c>
    </row>
    <row r="37" spans="1:4" x14ac:dyDescent="0.2">
      <c r="A37">
        <f>100*(1+0.08)^(50)</f>
        <v>4690.1612513231312</v>
      </c>
    </row>
    <row r="38" spans="1:4" x14ac:dyDescent="0.2">
      <c r="B38">
        <f>1000*(1+0.05)^(10)</f>
        <v>1628.8946267774415</v>
      </c>
    </row>
    <row r="39" spans="1:4" x14ac:dyDescent="0.2">
      <c r="A39" t="s">
        <v>28</v>
      </c>
      <c r="B39">
        <f>B38+1000</f>
        <v>2628.8946267774418</v>
      </c>
      <c r="C39" t="s">
        <v>29</v>
      </c>
    </row>
    <row r="40" spans="1:4" x14ac:dyDescent="0.2">
      <c r="B40" s="2">
        <f>B39*(1+0.05)^(40)</f>
        <v>18507.388497878332</v>
      </c>
    </row>
    <row r="41" spans="1:4" x14ac:dyDescent="0.2">
      <c r="A41" t="s">
        <v>30</v>
      </c>
    </row>
    <row r="42" spans="1:4" x14ac:dyDescent="0.2">
      <c r="B42">
        <v>0.8</v>
      </c>
    </row>
    <row r="43" spans="1:4" x14ac:dyDescent="0.2">
      <c r="B43" s="2">
        <f>0.8*(1+0.06)^(20)</f>
        <v>2.5657083777702785</v>
      </c>
    </row>
    <row r="44" spans="1:4" x14ac:dyDescent="0.2">
      <c r="A44" t="s">
        <v>31</v>
      </c>
      <c r="B44" t="s">
        <v>32</v>
      </c>
    </row>
    <row r="45" spans="1:4" x14ac:dyDescent="0.2">
      <c r="B45">
        <f>1.08^20</f>
        <v>4.6609571438493065</v>
      </c>
    </row>
    <row r="46" spans="1:4" x14ac:dyDescent="0.2">
      <c r="B46" s="2">
        <f>20000/B45</f>
        <v>4290.9641480811306</v>
      </c>
    </row>
    <row r="47" spans="1:4" x14ac:dyDescent="0.2">
      <c r="A47" t="s">
        <v>33</v>
      </c>
      <c r="B47">
        <v>20000</v>
      </c>
    </row>
    <row r="48" spans="1:4" x14ac:dyDescent="0.2">
      <c r="B48">
        <f>1.15^(10)</f>
        <v>4.0455577357079067</v>
      </c>
    </row>
    <row r="49" spans="1:6" x14ac:dyDescent="0.2">
      <c r="B49" s="2">
        <f>20000/B48</f>
        <v>4943.6941224373177</v>
      </c>
    </row>
    <row r="50" spans="1:6" x14ac:dyDescent="0.2">
      <c r="A50" t="s">
        <v>34</v>
      </c>
      <c r="B50" s="2">
        <f>20000*(1+0.08)^(10)</f>
        <v>43178.499945455755</v>
      </c>
    </row>
    <row r="52" spans="1:6" x14ac:dyDescent="0.2">
      <c r="A52" t="s">
        <v>35</v>
      </c>
      <c r="B52">
        <v>2400</v>
      </c>
      <c r="C52" t="s">
        <v>26</v>
      </c>
      <c r="D52" t="s">
        <v>23</v>
      </c>
    </row>
    <row r="53" spans="1:6" x14ac:dyDescent="0.2">
      <c r="B53">
        <v>0.05</v>
      </c>
      <c r="C53" s="3">
        <f>B52*(1+B54*B53)</f>
        <v>2880</v>
      </c>
      <c r="D53" s="3">
        <f>B52*(1+B53)^(B54)</f>
        <v>2917.2150000000001</v>
      </c>
    </row>
    <row r="54" spans="1:6" x14ac:dyDescent="0.2">
      <c r="B54">
        <v>4</v>
      </c>
    </row>
    <row r="56" spans="1:6" x14ac:dyDescent="0.2">
      <c r="B56">
        <f>1.06^(20)</f>
        <v>3.207135472212848</v>
      </c>
    </row>
    <row r="58" spans="1:6" x14ac:dyDescent="0.2">
      <c r="B58">
        <v>1500</v>
      </c>
    </row>
    <row r="59" spans="1:6" x14ac:dyDescent="0.2">
      <c r="B59">
        <f>3000/1.1</f>
        <v>2727.272727272727</v>
      </c>
    </row>
    <row r="60" spans="1:6" x14ac:dyDescent="0.2">
      <c r="C60" t="s">
        <v>36</v>
      </c>
      <c r="D60" t="s">
        <v>36</v>
      </c>
      <c r="E60" t="s">
        <v>36</v>
      </c>
      <c r="F60" t="s">
        <v>37</v>
      </c>
    </row>
    <row r="61" spans="1:6" x14ac:dyDescent="0.2">
      <c r="C61">
        <v>2014</v>
      </c>
      <c r="D61">
        <v>2015</v>
      </c>
      <c r="E61">
        <v>2016</v>
      </c>
      <c r="F61">
        <v>2017</v>
      </c>
    </row>
    <row r="62" spans="1:6" x14ac:dyDescent="0.2">
      <c r="C62" s="1">
        <v>9.9000000000000005E-2</v>
      </c>
      <c r="D62" s="1">
        <v>8.6999999999999994E-2</v>
      </c>
      <c r="E62" s="1">
        <v>0.107</v>
      </c>
    </row>
    <row r="63" spans="1:6" x14ac:dyDescent="0.2">
      <c r="C63">
        <f>D63/(1+C62)</f>
        <v>189423.07079583826</v>
      </c>
      <c r="D63">
        <f>E63/(1+D62)</f>
        <v>208175.95480462624</v>
      </c>
      <c r="E63">
        <f>250500/(1+0.107)</f>
        <v>226287.26287262872</v>
      </c>
      <c r="F63">
        <v>250500</v>
      </c>
    </row>
    <row r="64" spans="1:6" x14ac:dyDescent="0.2">
      <c r="C64">
        <f>250500/((1+E62)*(1+D62)*(1+C62))</f>
        <v>189423.07079583826</v>
      </c>
    </row>
    <row r="65" spans="3:3" x14ac:dyDescent="0.2">
      <c r="C65" s="1"/>
    </row>
    <row r="68" spans="3:3" x14ac:dyDescent="0.2">
      <c r="C68" t="s">
        <v>38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D708-FB60-4AFC-B160-D336DC608D69}">
  <dimension ref="A3:F27"/>
  <sheetViews>
    <sheetView tabSelected="1" topLeftCell="A13" zoomScale="175" zoomScaleNormal="175" workbookViewId="0">
      <selection activeCell="F30" sqref="F30"/>
    </sheetView>
  </sheetViews>
  <sheetFormatPr defaultRowHeight="12.75" x14ac:dyDescent="0.2"/>
  <sheetData>
    <row r="3" spans="1:4" x14ac:dyDescent="0.2">
      <c r="A3" t="s">
        <v>39</v>
      </c>
      <c r="C3" s="4">
        <v>0.25</v>
      </c>
      <c r="D3" s="4">
        <v>0.2</v>
      </c>
    </row>
    <row r="4" spans="1:4" x14ac:dyDescent="0.2">
      <c r="B4">
        <v>0</v>
      </c>
      <c r="C4">
        <v>1</v>
      </c>
      <c r="D4">
        <v>2</v>
      </c>
    </row>
    <row r="5" spans="1:4" x14ac:dyDescent="0.2">
      <c r="B5" s="5">
        <f>C7/(1+C3)</f>
        <v>2866.666666666667</v>
      </c>
      <c r="C5">
        <v>1500</v>
      </c>
      <c r="D5">
        <v>2500</v>
      </c>
    </row>
    <row r="6" spans="1:4" x14ac:dyDescent="0.2">
      <c r="C6">
        <f>D5/(1+D3)</f>
        <v>2083.3333333333335</v>
      </c>
    </row>
    <row r="7" spans="1:4" x14ac:dyDescent="0.2">
      <c r="C7">
        <f>C5+C6</f>
        <v>3583.3333333333335</v>
      </c>
    </row>
    <row r="9" spans="1:4" x14ac:dyDescent="0.2">
      <c r="A9" t="s">
        <v>39</v>
      </c>
    </row>
    <row r="10" spans="1:4" x14ac:dyDescent="0.2">
      <c r="B10" s="5">
        <f>1.008^6</f>
        <v>1.0489703016368703</v>
      </c>
    </row>
    <row r="11" spans="1:4" x14ac:dyDescent="0.2">
      <c r="A11" t="s">
        <v>40</v>
      </c>
      <c r="D11">
        <f>12.69/6</f>
        <v>2.1149999999999998</v>
      </c>
    </row>
    <row r="12" spans="1:4" x14ac:dyDescent="0.2">
      <c r="B12">
        <f>40000/(1.02115)^5</f>
        <v>36025.687951611988</v>
      </c>
    </row>
    <row r="14" spans="1:4" x14ac:dyDescent="0.2">
      <c r="A14" t="s">
        <v>39</v>
      </c>
      <c r="B14" s="5">
        <f>65000*(1.05)^6</f>
        <v>87106.216640625003</v>
      </c>
    </row>
    <row r="16" spans="1:4" x14ac:dyDescent="0.2">
      <c r="A16" t="s">
        <v>39</v>
      </c>
    </row>
    <row r="17" spans="2:6" x14ac:dyDescent="0.2">
      <c r="B17">
        <f>22.2/12</f>
        <v>1.8499999999999999</v>
      </c>
      <c r="C17">
        <f>4000/(1.0185)</f>
        <v>3927.3441335297007</v>
      </c>
      <c r="D17">
        <f>3927.34*100/25</f>
        <v>15709.36</v>
      </c>
      <c r="E17">
        <f>D17*0.15</f>
        <v>2356.404</v>
      </c>
    </row>
    <row r="18" spans="2:6" x14ac:dyDescent="0.2">
      <c r="D18">
        <f>D17*0.3</f>
        <v>4712.808</v>
      </c>
      <c r="E18">
        <f>15709.4*(1.0185)^2</f>
        <v>16296.02434215</v>
      </c>
      <c r="F18">
        <f>E18*0.3</f>
        <v>4888.8073026450002</v>
      </c>
    </row>
    <row r="19" spans="2:6" x14ac:dyDescent="0.2">
      <c r="D19">
        <f>D18*(1.0185)^2</f>
        <v>4888.7948545380004</v>
      </c>
      <c r="F19">
        <f>(4000*100)/25</f>
        <v>16000</v>
      </c>
    </row>
    <row r="20" spans="2:6" x14ac:dyDescent="0.2">
      <c r="D20">
        <f>D18*(1.0185)^(3)</f>
        <v>4979.2375593469533</v>
      </c>
      <c r="F20">
        <f>16000/(1.0185)</f>
        <v>15709.376534118803</v>
      </c>
    </row>
    <row r="22" spans="2:6" x14ac:dyDescent="0.2">
      <c r="B22" t="s">
        <v>42</v>
      </c>
      <c r="C22" t="s">
        <v>43</v>
      </c>
    </row>
    <row r="23" spans="2:6" x14ac:dyDescent="0.2">
      <c r="B23" t="s">
        <v>41</v>
      </c>
      <c r="C23" t="s">
        <v>41</v>
      </c>
    </row>
    <row r="24" spans="2:6" x14ac:dyDescent="0.2">
      <c r="B24">
        <v>1</v>
      </c>
      <c r="C24">
        <f>1*(1+16.8%)</f>
        <v>1.1679999999999999</v>
      </c>
      <c r="D24">
        <f>16.8/12</f>
        <v>1.4000000000000001</v>
      </c>
    </row>
    <row r="25" spans="2:6" x14ac:dyDescent="0.2">
      <c r="B25">
        <v>1</v>
      </c>
      <c r="C25">
        <f>B25*(1+1.4%)^(360)</f>
        <v>149.16392378391404</v>
      </c>
    </row>
    <row r="27" spans="2:6" x14ac:dyDescent="0.2">
      <c r="C27" s="4">
        <v>4.32275595605619E-4</v>
      </c>
      <c r="D27">
        <f>B24*(1+C27)^(360)</f>
        <v>1.1683419289046044</v>
      </c>
      <c r="E27">
        <f>16.8/12</f>
        <v>1.4000000000000001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Valor Futuro</vt:lpstr>
      <vt:lpstr>Valor Presente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</dc:creator>
  <dc:description/>
  <cp:lastModifiedBy>mariana</cp:lastModifiedBy>
  <cp:revision>17</cp:revision>
  <dcterms:created xsi:type="dcterms:W3CDTF">2023-02-03T17:47:35Z</dcterms:created>
  <dcterms:modified xsi:type="dcterms:W3CDTF">2023-03-17T01:14:58Z</dcterms:modified>
  <dc:language>en-US</dc:language>
</cp:coreProperties>
</file>