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navarro\Documents\Impartación Clases\EIGP (POSG-Ingenierías)\Material\"/>
    </mc:Choice>
  </mc:AlternateContent>
  <xr:revisionPtr revIDLastSave="0" documentId="13_ncr:1_{78BCF10E-721D-4376-B0E0-A4F0257FA4BF}" xr6:coauthVersionLast="36" xr6:coauthVersionMax="36" xr10:uidLastSave="{00000000-0000-0000-0000-000000000000}"/>
  <bookViews>
    <workbookView xWindow="240" yWindow="48" windowWidth="8652" windowHeight="6072" tabRatio="841" firstSheet="16" activeTab="20" xr2:uid="{00000000-000D-0000-FFFF-FFFF00000000}"/>
  </bookViews>
  <sheets>
    <sheet name="Loteria VF" sheetId="14" r:id="rId1"/>
    <sheet name="Hoja8" sheetId="32" r:id="rId2"/>
    <sheet name="Loteria VP" sheetId="13" r:id="rId3"/>
    <sheet name="Hoja9" sheetId="33" r:id="rId4"/>
    <sheet name="Hoja7" sheetId="31" r:id="rId5"/>
    <sheet name="Hoja1" sheetId="19" r:id="rId6"/>
    <sheet name="Tía" sheetId="18" r:id="rId7"/>
    <sheet name="Hoja2" sheetId="20" r:id="rId8"/>
    <sheet name="Hoja3" sheetId="21" r:id="rId9"/>
    <sheet name="Hoja4" sheetId="22" r:id="rId10"/>
    <sheet name="Hoja5" sheetId="23" r:id="rId11"/>
    <sheet name="Hoja6" sheetId="24" r:id="rId12"/>
    <sheet name="VP y VF (1)" sheetId="15" r:id="rId13"/>
    <sheet name="VP y VF (2)" sheetId="16" r:id="rId14"/>
    <sheet name="Hoja10" sheetId="34" r:id="rId15"/>
    <sheet name="VP y VF (3)" sheetId="25" r:id="rId16"/>
    <sheet name="Hoja11" sheetId="35" r:id="rId17"/>
    <sheet name="Amot. Auto (nivelado)" sheetId="28" r:id="rId18"/>
    <sheet name="Amot. Auto (capital)" sheetId="29" r:id="rId19"/>
    <sheet name="Ej. Tabla Amort" sheetId="1" r:id="rId20"/>
    <sheet name="Ej. Tablas de Amorti" sheetId="6" r:id="rId21"/>
    <sheet name="Ej. Tabla Amort (2)" sheetId="26" r:id="rId22"/>
    <sheet name="Amot. hipote (nivelado)" sheetId="30" r:id="rId23"/>
    <sheet name="Ej. Tablas de Amorti (2)" sheetId="27" r:id="rId24"/>
  </sheets>
  <calcPr calcId="191029"/>
</workbook>
</file>

<file path=xl/calcChain.xml><?xml version="1.0" encoding="utf-8"?>
<calcChain xmlns="http://schemas.openxmlformats.org/spreadsheetml/2006/main">
  <c r="V15" i="6" l="1"/>
  <c r="R15" i="6"/>
  <c r="T16" i="6"/>
  <c r="R16" i="6"/>
  <c r="S21" i="6"/>
  <c r="S12" i="6"/>
  <c r="S17" i="6"/>
  <c r="S18" i="6"/>
  <c r="S19" i="6"/>
  <c r="S16" i="6"/>
  <c r="L17" i="6"/>
  <c r="T14" i="6"/>
  <c r="O15" i="6" s="1"/>
  <c r="P15" i="6" l="1"/>
  <c r="Q15" i="6" s="1"/>
  <c r="D14" i="35"/>
  <c r="AA5" i="35"/>
  <c r="D5" i="35"/>
  <c r="D6" i="35" s="1"/>
  <c r="E5" i="35"/>
  <c r="E6" i="35" s="1"/>
  <c r="F5" i="35"/>
  <c r="F6" i="35" s="1"/>
  <c r="G5" i="35"/>
  <c r="G6" i="35" s="1"/>
  <c r="H5" i="35"/>
  <c r="H6" i="35" s="1"/>
  <c r="I5" i="35"/>
  <c r="I6" i="35" s="1"/>
  <c r="J5" i="35"/>
  <c r="J6" i="35" s="1"/>
  <c r="K5" i="35"/>
  <c r="K6" i="35" s="1"/>
  <c r="L5" i="35"/>
  <c r="L6" i="35" s="1"/>
  <c r="M5" i="35"/>
  <c r="M6" i="35" s="1"/>
  <c r="N5" i="35"/>
  <c r="N6" i="35" s="1"/>
  <c r="O5" i="35"/>
  <c r="O6" i="35" s="1"/>
  <c r="P5" i="35"/>
  <c r="P6" i="35" s="1"/>
  <c r="Q5" i="35"/>
  <c r="Q6" i="35" s="1"/>
  <c r="R5" i="35"/>
  <c r="R6" i="35" s="1"/>
  <c r="S5" i="35"/>
  <c r="S6" i="35" s="1"/>
  <c r="T5" i="35"/>
  <c r="T6" i="35" s="1"/>
  <c r="U5" i="35"/>
  <c r="U6" i="35" s="1"/>
  <c r="V5" i="35"/>
  <c r="V6" i="35" s="1"/>
  <c r="W5" i="35"/>
  <c r="W6" i="35" s="1"/>
  <c r="X5" i="35"/>
  <c r="X6" i="35" s="1"/>
  <c r="Y5" i="35"/>
  <c r="Y6" i="35" s="1"/>
  <c r="Z5" i="35"/>
  <c r="Z6" i="35" s="1"/>
  <c r="AA6" i="35"/>
  <c r="C5" i="35"/>
  <c r="C6" i="35" s="1"/>
  <c r="D4" i="35"/>
  <c r="E4" i="35" s="1"/>
  <c r="F4" i="35" s="1"/>
  <c r="G4" i="35" s="1"/>
  <c r="H4" i="35" s="1"/>
  <c r="I4" i="35" s="1"/>
  <c r="J4" i="35" s="1"/>
  <c r="K4" i="35" s="1"/>
  <c r="L4" i="35" s="1"/>
  <c r="M4" i="35" s="1"/>
  <c r="N4" i="35" s="1"/>
  <c r="O4" i="35" s="1"/>
  <c r="P4" i="35" s="1"/>
  <c r="Q4" i="35" s="1"/>
  <c r="R4" i="35" s="1"/>
  <c r="S4" i="35" s="1"/>
  <c r="T4" i="35" s="1"/>
  <c r="U4" i="35" s="1"/>
  <c r="V4" i="35" s="1"/>
  <c r="W4" i="35" s="1"/>
  <c r="X4" i="35" s="1"/>
  <c r="Y4" i="35" s="1"/>
  <c r="Z4" i="35" s="1"/>
  <c r="AA4" i="35" s="1"/>
  <c r="S28" i="16"/>
  <c r="C26" i="16"/>
  <c r="G28" i="16"/>
  <c r="I24" i="16"/>
  <c r="C18" i="15"/>
  <c r="D26" i="15"/>
  <c r="F26" i="15"/>
  <c r="X17" i="15"/>
  <c r="C15" i="15"/>
  <c r="C11" i="34"/>
  <c r="I13" i="34" s="1"/>
  <c r="C10" i="34"/>
  <c r="Z5" i="34"/>
  <c r="Z6" i="34" s="1"/>
  <c r="C5" i="34"/>
  <c r="C6" i="34" s="1"/>
  <c r="D5" i="34"/>
  <c r="D6" i="34" s="1"/>
  <c r="E5" i="34"/>
  <c r="E6" i="34" s="1"/>
  <c r="F5" i="34"/>
  <c r="F6" i="34" s="1"/>
  <c r="G5" i="34"/>
  <c r="G6" i="34" s="1"/>
  <c r="H5" i="34"/>
  <c r="H6" i="34" s="1"/>
  <c r="I5" i="34"/>
  <c r="I6" i="34" s="1"/>
  <c r="J5" i="34"/>
  <c r="J6" i="34" s="1"/>
  <c r="K5" i="34"/>
  <c r="K6" i="34" s="1"/>
  <c r="L5" i="34"/>
  <c r="L6" i="34" s="1"/>
  <c r="M5" i="34"/>
  <c r="M6" i="34" s="1"/>
  <c r="N5" i="34"/>
  <c r="N6" i="34" s="1"/>
  <c r="O5" i="34"/>
  <c r="O6" i="34" s="1"/>
  <c r="P5" i="34"/>
  <c r="P6" i="34" s="1"/>
  <c r="Q5" i="34"/>
  <c r="Q6" i="34" s="1"/>
  <c r="R5" i="34"/>
  <c r="R6" i="34" s="1"/>
  <c r="S5" i="34"/>
  <c r="S6" i="34" s="1"/>
  <c r="T5" i="34"/>
  <c r="T6" i="34" s="1"/>
  <c r="U5" i="34"/>
  <c r="U6" i="34" s="1"/>
  <c r="V5" i="34"/>
  <c r="V6" i="34" s="1"/>
  <c r="W5" i="34"/>
  <c r="W6" i="34" s="1"/>
  <c r="X5" i="34"/>
  <c r="X6" i="34" s="1"/>
  <c r="Y5" i="34"/>
  <c r="Y6" i="34" s="1"/>
  <c r="B5" i="34"/>
  <c r="B6" i="34" s="1"/>
  <c r="C14" i="35" l="1"/>
  <c r="E14" i="35" s="1"/>
  <c r="F14" i="35" s="1"/>
  <c r="G14" i="35" s="1"/>
  <c r="H14" i="35" s="1"/>
  <c r="I14" i="35" s="1"/>
  <c r="J14" i="35" s="1"/>
  <c r="K14" i="35" s="1"/>
  <c r="L14" i="35" s="1"/>
  <c r="M14" i="35" s="1"/>
  <c r="N14" i="35" s="1"/>
  <c r="O14" i="35" s="1"/>
  <c r="P14" i="35" s="1"/>
  <c r="Q14" i="35" s="1"/>
  <c r="R14" i="35" s="1"/>
  <c r="S14" i="35" s="1"/>
  <c r="T14" i="35" s="1"/>
  <c r="U14" i="35" s="1"/>
  <c r="V14" i="35" s="1"/>
  <c r="W14" i="35" s="1"/>
  <c r="X14" i="35" s="1"/>
  <c r="Y14" i="35" s="1"/>
  <c r="Z14" i="35" s="1"/>
  <c r="AA14" i="35" s="1"/>
  <c r="AA7" i="35"/>
  <c r="AA9" i="35" s="1"/>
  <c r="I14" i="34"/>
  <c r="N13" i="34"/>
  <c r="N14" i="34" s="1"/>
  <c r="E13" i="34"/>
  <c r="E14" i="34" s="1"/>
  <c r="T13" i="34"/>
  <c r="T14" i="34" s="1"/>
  <c r="L13" i="34"/>
  <c r="L14" i="34" s="1"/>
  <c r="D13" i="34"/>
  <c r="D14" i="34" s="1"/>
  <c r="X13" i="34"/>
  <c r="X14" i="34" s="1"/>
  <c r="G13" i="34"/>
  <c r="G14" i="34" s="1"/>
  <c r="V13" i="34"/>
  <c r="V14" i="34" s="1"/>
  <c r="M13" i="34"/>
  <c r="M14" i="34" s="1"/>
  <c r="B13" i="34"/>
  <c r="S13" i="34"/>
  <c r="S14" i="34" s="1"/>
  <c r="K13" i="34"/>
  <c r="K14" i="34" s="1"/>
  <c r="C13" i="34"/>
  <c r="C14" i="34" s="1"/>
  <c r="H13" i="34"/>
  <c r="H14" i="34" s="1"/>
  <c r="O13" i="34"/>
  <c r="O14" i="34" s="1"/>
  <c r="U13" i="34"/>
  <c r="U14" i="34" s="1"/>
  <c r="Z13" i="34"/>
  <c r="Z14" i="34" s="1"/>
  <c r="R13" i="34"/>
  <c r="R14" i="34" s="1"/>
  <c r="J13" i="34"/>
  <c r="J14" i="34" s="1"/>
  <c r="P13" i="34"/>
  <c r="P14" i="34" s="1"/>
  <c r="W13" i="34"/>
  <c r="W14" i="34" s="1"/>
  <c r="F13" i="34"/>
  <c r="F14" i="34" s="1"/>
  <c r="Y13" i="34"/>
  <c r="Y14" i="34" s="1"/>
  <c r="Q13" i="34"/>
  <c r="Q14" i="34" s="1"/>
  <c r="Z7" i="34"/>
  <c r="Z9" i="34" s="1"/>
  <c r="L6" i="33"/>
  <c r="D6" i="33"/>
  <c r="H6" i="33"/>
  <c r="I6" i="33"/>
  <c r="J6" i="33"/>
  <c r="K6" i="33"/>
  <c r="G6" i="33"/>
  <c r="F6" i="33"/>
  <c r="E6" i="33"/>
  <c r="D9" i="33"/>
  <c r="E12" i="32"/>
  <c r="F12" i="32" s="1"/>
  <c r="G12" i="32" s="1"/>
  <c r="H12" i="32" s="1"/>
  <c r="I12" i="32" s="1"/>
  <c r="J12" i="32" s="1"/>
  <c r="K12" i="32" s="1"/>
  <c r="L12" i="32" s="1"/>
  <c r="E6" i="32"/>
  <c r="F6" i="32" s="1"/>
  <c r="G6" i="32" s="1"/>
  <c r="H6" i="32" s="1"/>
  <c r="I6" i="32" s="1"/>
  <c r="J6" i="32" s="1"/>
  <c r="K6" i="32" s="1"/>
  <c r="L6" i="32" s="1"/>
  <c r="C8" i="32"/>
  <c r="B14" i="34" l="1"/>
  <c r="Z15" i="34" s="1"/>
  <c r="B18" i="34"/>
  <c r="C18" i="34" s="1"/>
  <c r="D18" i="34" s="1"/>
  <c r="E18" i="34" s="1"/>
  <c r="F18" i="34" s="1"/>
  <c r="G18" i="34" s="1"/>
  <c r="H18" i="34" s="1"/>
  <c r="I18" i="34" s="1"/>
  <c r="J18" i="34" s="1"/>
  <c r="K18" i="34" s="1"/>
  <c r="L18" i="34" s="1"/>
  <c r="M18" i="34" s="1"/>
  <c r="N18" i="34" s="1"/>
  <c r="O18" i="34" s="1"/>
  <c r="P18" i="34" s="1"/>
  <c r="Q18" i="34" s="1"/>
  <c r="R18" i="34" s="1"/>
  <c r="S18" i="34" s="1"/>
  <c r="T18" i="34" s="1"/>
  <c r="U18" i="34" s="1"/>
  <c r="V18" i="34" s="1"/>
  <c r="W18" i="34" s="1"/>
  <c r="X18" i="34" s="1"/>
  <c r="Y18" i="34" s="1"/>
  <c r="Z18" i="34" s="1"/>
  <c r="D7" i="33"/>
  <c r="N12" i="32"/>
  <c r="G11" i="31"/>
  <c r="J12" i="31"/>
  <c r="K12" i="31" s="1"/>
  <c r="J13" i="31"/>
  <c r="K13" i="31"/>
  <c r="J14" i="31"/>
  <c r="K14" i="31" s="1"/>
  <c r="J15" i="31"/>
  <c r="K15" i="31"/>
  <c r="J16" i="31"/>
  <c r="K16" i="31" s="1"/>
  <c r="J17" i="31"/>
  <c r="K17" i="31"/>
  <c r="J18" i="31"/>
  <c r="K18" i="31" s="1"/>
  <c r="J19" i="31"/>
  <c r="K19" i="31"/>
  <c r="J20" i="31"/>
  <c r="K20" i="31" s="1"/>
  <c r="J21" i="31"/>
  <c r="K21" i="31"/>
  <c r="J22" i="31"/>
  <c r="K22" i="31" s="1"/>
  <c r="J23" i="31"/>
  <c r="K23" i="31"/>
  <c r="J24" i="31"/>
  <c r="K24" i="31" s="1"/>
  <c r="J25" i="31"/>
  <c r="K25" i="31"/>
  <c r="J26" i="31"/>
  <c r="K26" i="31" s="1"/>
  <c r="J27" i="31"/>
  <c r="K27" i="31"/>
  <c r="J28" i="31"/>
  <c r="K28" i="31" s="1"/>
  <c r="J29" i="31"/>
  <c r="K29" i="31"/>
  <c r="J30" i="31"/>
  <c r="K30" i="31" s="1"/>
  <c r="J31" i="31"/>
  <c r="K31" i="31"/>
  <c r="J32" i="31"/>
  <c r="K32" i="31" s="1"/>
  <c r="J33" i="31"/>
  <c r="K33" i="31"/>
  <c r="J34" i="31"/>
  <c r="K34" i="31" s="1"/>
  <c r="J35" i="31"/>
  <c r="K35" i="31"/>
  <c r="J36" i="31"/>
  <c r="K36" i="31" s="1"/>
  <c r="J37" i="31"/>
  <c r="K37" i="31"/>
  <c r="J38" i="31"/>
  <c r="K38" i="31" s="1"/>
  <c r="J39" i="31"/>
  <c r="K39" i="31"/>
  <c r="J40" i="31"/>
  <c r="K40" i="31" s="1"/>
  <c r="J41" i="31"/>
  <c r="K41" i="31"/>
  <c r="J42" i="31"/>
  <c r="K42" i="31" s="1"/>
  <c r="J43" i="31"/>
  <c r="K43" i="31"/>
  <c r="J44" i="31"/>
  <c r="K44" i="31" s="1"/>
  <c r="J45" i="31"/>
  <c r="K45" i="31"/>
  <c r="J46" i="31"/>
  <c r="K46" i="31" s="1"/>
  <c r="K11" i="31"/>
  <c r="J11" i="31"/>
  <c r="C13" i="31"/>
  <c r="H13" i="31" s="1"/>
  <c r="C14" i="31" s="1"/>
  <c r="D13" i="31"/>
  <c r="E13" i="31"/>
  <c r="G13" i="31"/>
  <c r="F13" i="31" s="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H12" i="31"/>
  <c r="F12" i="31"/>
  <c r="E12" i="31"/>
  <c r="D12" i="31"/>
  <c r="G12" i="31"/>
  <c r="H11" i="31"/>
  <c r="C12" i="31"/>
  <c r="F11" i="31"/>
  <c r="E11" i="31"/>
  <c r="D11" i="31"/>
  <c r="C11" i="31"/>
  <c r="B12" i="3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C7" i="31"/>
  <c r="C8" i="31" s="1"/>
  <c r="C26" i="15"/>
  <c r="E26" i="15" s="1"/>
  <c r="G26" i="15" s="1"/>
  <c r="H26" i="15" s="1"/>
  <c r="I26" i="15" s="1"/>
  <c r="J26" i="15" s="1"/>
  <c r="K26" i="15" s="1"/>
  <c r="L26" i="15" s="1"/>
  <c r="M26" i="15" s="1"/>
  <c r="N26" i="15" s="1"/>
  <c r="O26" i="15" s="1"/>
  <c r="P26" i="15" s="1"/>
  <c r="Q26" i="15" s="1"/>
  <c r="R26" i="15" s="1"/>
  <c r="S26" i="15" s="1"/>
  <c r="T26" i="15" s="1"/>
  <c r="U26" i="15" s="1"/>
  <c r="V26" i="15" s="1"/>
  <c r="W26" i="15" s="1"/>
  <c r="X26" i="15" s="1"/>
  <c r="D14" i="31" l="1"/>
  <c r="E14" i="31" s="1"/>
  <c r="F14" i="31" s="1"/>
  <c r="H14" i="31" s="1"/>
  <c r="C15" i="31" s="1"/>
  <c r="F10" i="13"/>
  <c r="D10" i="13"/>
  <c r="D12" i="14"/>
  <c r="F12" i="14"/>
  <c r="H10" i="13"/>
  <c r="D6" i="14"/>
  <c r="E6" i="14"/>
  <c r="D15" i="31" l="1"/>
  <c r="E15" i="31" s="1"/>
  <c r="F15" i="31" s="1"/>
  <c r="H15" i="31" s="1"/>
  <c r="C16" i="31" s="1"/>
  <c r="D2" i="30"/>
  <c r="D7" i="30"/>
  <c r="D16" i="31" l="1"/>
  <c r="E16" i="31" s="1"/>
  <c r="F16" i="31" s="1"/>
  <c r="H16" i="31" s="1"/>
  <c r="C17" i="31" s="1"/>
  <c r="T5" i="6"/>
  <c r="Q16" i="1"/>
  <c r="I11" i="1"/>
  <c r="Q13" i="1"/>
  <c r="Q12" i="1"/>
  <c r="G30" i="16"/>
  <c r="H30" i="16" s="1"/>
  <c r="F32" i="16"/>
  <c r="C20" i="15"/>
  <c r="C16" i="15"/>
  <c r="D17" i="31" l="1"/>
  <c r="E17" i="31" s="1"/>
  <c r="F17" i="31" s="1"/>
  <c r="H17" i="31" s="1"/>
  <c r="C18" i="31" s="1"/>
  <c r="I30" i="16"/>
  <c r="H32" i="16"/>
  <c r="G32" i="16"/>
  <c r="D4" i="30"/>
  <c r="D13" i="30" s="1"/>
  <c r="O16" i="1"/>
  <c r="D18" i="31" l="1"/>
  <c r="E18" i="31" s="1"/>
  <c r="F18" i="31" s="1"/>
  <c r="H18" i="31" s="1"/>
  <c r="C19" i="31" s="1"/>
  <c r="J30" i="16"/>
  <c r="I32" i="16"/>
  <c r="E12" i="14"/>
  <c r="C10" i="13"/>
  <c r="K10" i="13"/>
  <c r="C6" i="14"/>
  <c r="D19" i="31" l="1"/>
  <c r="E19" i="31" s="1"/>
  <c r="F19" i="31" s="1"/>
  <c r="H19" i="31"/>
  <c r="C20" i="31" s="1"/>
  <c r="K30" i="16"/>
  <c r="J32" i="16"/>
  <c r="C14" i="30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C63" i="30" s="1"/>
  <c r="C64" i="30" s="1"/>
  <c r="C65" i="30" s="1"/>
  <c r="C66" i="30" s="1"/>
  <c r="C67" i="30" s="1"/>
  <c r="C68" i="30" s="1"/>
  <c r="C69" i="30" s="1"/>
  <c r="C70" i="30" s="1"/>
  <c r="C71" i="30" s="1"/>
  <c r="C72" i="30" s="1"/>
  <c r="C73" i="30" s="1"/>
  <c r="C74" i="30" s="1"/>
  <c r="C75" i="30" s="1"/>
  <c r="C76" i="30" s="1"/>
  <c r="C77" i="30" s="1"/>
  <c r="C78" i="30" s="1"/>
  <c r="C79" i="30" s="1"/>
  <c r="C80" i="30" s="1"/>
  <c r="C81" i="30" s="1"/>
  <c r="C82" i="30" s="1"/>
  <c r="C83" i="30" s="1"/>
  <c r="C84" i="30" s="1"/>
  <c r="C85" i="30" s="1"/>
  <c r="C86" i="30" s="1"/>
  <c r="C87" i="30" s="1"/>
  <c r="C88" i="30" s="1"/>
  <c r="C89" i="30" s="1"/>
  <c r="C90" i="30" s="1"/>
  <c r="C91" i="30" s="1"/>
  <c r="C92" i="30" s="1"/>
  <c r="C93" i="30" s="1"/>
  <c r="C94" i="30" s="1"/>
  <c r="C95" i="30" s="1"/>
  <c r="C96" i="30" s="1"/>
  <c r="C97" i="30" s="1"/>
  <c r="C98" i="30" s="1"/>
  <c r="C99" i="30" s="1"/>
  <c r="C100" i="30" s="1"/>
  <c r="C101" i="30" s="1"/>
  <c r="C102" i="30" s="1"/>
  <c r="C103" i="30" s="1"/>
  <c r="C104" i="30" s="1"/>
  <c r="C105" i="30" s="1"/>
  <c r="C106" i="30" s="1"/>
  <c r="C107" i="30" s="1"/>
  <c r="C108" i="30" s="1"/>
  <c r="C109" i="30" s="1"/>
  <c r="C110" i="30" s="1"/>
  <c r="C111" i="30" s="1"/>
  <c r="C112" i="30" s="1"/>
  <c r="C113" i="30" s="1"/>
  <c r="C114" i="30" s="1"/>
  <c r="C115" i="30" s="1"/>
  <c r="C116" i="30" s="1"/>
  <c r="C117" i="30" s="1"/>
  <c r="C118" i="30" s="1"/>
  <c r="C119" i="30" s="1"/>
  <c r="C120" i="30" s="1"/>
  <c r="C121" i="30" s="1"/>
  <c r="C122" i="30" s="1"/>
  <c r="C123" i="30" s="1"/>
  <c r="C124" i="30" s="1"/>
  <c r="C125" i="30" s="1"/>
  <c r="C126" i="30" s="1"/>
  <c r="C127" i="30" s="1"/>
  <c r="C128" i="30" s="1"/>
  <c r="C129" i="30" s="1"/>
  <c r="C130" i="30" s="1"/>
  <c r="C131" i="30" s="1"/>
  <c r="C132" i="30" s="1"/>
  <c r="C133" i="30" s="1"/>
  <c r="C134" i="30" s="1"/>
  <c r="C135" i="30" s="1"/>
  <c r="C136" i="30" s="1"/>
  <c r="C137" i="30" s="1"/>
  <c r="C138" i="30" s="1"/>
  <c r="C139" i="30" s="1"/>
  <c r="C140" i="30" s="1"/>
  <c r="C141" i="30" s="1"/>
  <c r="C142" i="30" s="1"/>
  <c r="C143" i="30" s="1"/>
  <c r="C144" i="30" s="1"/>
  <c r="C145" i="30" s="1"/>
  <c r="C146" i="30" s="1"/>
  <c r="C147" i="30" s="1"/>
  <c r="C148" i="30" s="1"/>
  <c r="C149" i="30" s="1"/>
  <c r="C150" i="30" s="1"/>
  <c r="C151" i="30" s="1"/>
  <c r="C152" i="30" s="1"/>
  <c r="C153" i="30" s="1"/>
  <c r="C154" i="30" s="1"/>
  <c r="C155" i="30" s="1"/>
  <c r="C156" i="30" s="1"/>
  <c r="C157" i="30" s="1"/>
  <c r="C158" i="30" s="1"/>
  <c r="C159" i="30" s="1"/>
  <c r="C160" i="30" s="1"/>
  <c r="C161" i="30" s="1"/>
  <c r="C162" i="30" s="1"/>
  <c r="C163" i="30" s="1"/>
  <c r="C164" i="30" s="1"/>
  <c r="C165" i="30" s="1"/>
  <c r="C166" i="30" s="1"/>
  <c r="C167" i="30" s="1"/>
  <c r="C168" i="30" s="1"/>
  <c r="C169" i="30" s="1"/>
  <c r="C170" i="30" s="1"/>
  <c r="C171" i="30" s="1"/>
  <c r="C172" i="30" s="1"/>
  <c r="C173" i="30" s="1"/>
  <c r="C174" i="30" s="1"/>
  <c r="C175" i="30" s="1"/>
  <c r="C176" i="30" s="1"/>
  <c r="C177" i="30" s="1"/>
  <c r="C178" i="30" s="1"/>
  <c r="C179" i="30" s="1"/>
  <c r="C180" i="30" s="1"/>
  <c r="C181" i="30" s="1"/>
  <c r="C182" i="30" s="1"/>
  <c r="C183" i="30" s="1"/>
  <c r="C184" i="30" s="1"/>
  <c r="C185" i="30" s="1"/>
  <c r="C186" i="30" s="1"/>
  <c r="C187" i="30" s="1"/>
  <c r="C188" i="30" s="1"/>
  <c r="C189" i="30" s="1"/>
  <c r="C190" i="30" s="1"/>
  <c r="C191" i="30" s="1"/>
  <c r="C192" i="30" s="1"/>
  <c r="C193" i="30" s="1"/>
  <c r="C194" i="30" s="1"/>
  <c r="C195" i="30" s="1"/>
  <c r="C196" i="30" s="1"/>
  <c r="C197" i="30" s="1"/>
  <c r="C198" i="30" s="1"/>
  <c r="C199" i="30" s="1"/>
  <c r="C200" i="30" s="1"/>
  <c r="C201" i="30" s="1"/>
  <c r="C202" i="30" s="1"/>
  <c r="C203" i="30" s="1"/>
  <c r="C204" i="30" s="1"/>
  <c r="C205" i="30" s="1"/>
  <c r="C206" i="30" s="1"/>
  <c r="C207" i="30" s="1"/>
  <c r="C208" i="30" s="1"/>
  <c r="C209" i="30" s="1"/>
  <c r="C210" i="30" s="1"/>
  <c r="C211" i="30" s="1"/>
  <c r="C212" i="30" s="1"/>
  <c r="C213" i="30" s="1"/>
  <c r="C214" i="30" s="1"/>
  <c r="C215" i="30" s="1"/>
  <c r="C216" i="30" s="1"/>
  <c r="C217" i="30" s="1"/>
  <c r="C218" i="30" s="1"/>
  <c r="C219" i="30" s="1"/>
  <c r="C220" i="30" s="1"/>
  <c r="C221" i="30" s="1"/>
  <c r="C222" i="30" s="1"/>
  <c r="C223" i="30" s="1"/>
  <c r="C224" i="30" s="1"/>
  <c r="C225" i="30" s="1"/>
  <c r="C226" i="30" s="1"/>
  <c r="C227" i="30" s="1"/>
  <c r="C228" i="30" s="1"/>
  <c r="C229" i="30" s="1"/>
  <c r="C230" i="30" s="1"/>
  <c r="C231" i="30" s="1"/>
  <c r="C232" i="30" s="1"/>
  <c r="C233" i="30" s="1"/>
  <c r="C234" i="30" s="1"/>
  <c r="C235" i="30" s="1"/>
  <c r="C236" i="30" s="1"/>
  <c r="C237" i="30" s="1"/>
  <c r="C238" i="30" s="1"/>
  <c r="C239" i="30" s="1"/>
  <c r="C240" i="30" s="1"/>
  <c r="C241" i="30" s="1"/>
  <c r="C242" i="30" s="1"/>
  <c r="C243" i="30" s="1"/>
  <c r="C244" i="30" s="1"/>
  <c r="C245" i="30" s="1"/>
  <c r="C246" i="30" s="1"/>
  <c r="C247" i="30" s="1"/>
  <c r="C248" i="30" s="1"/>
  <c r="C249" i="30" s="1"/>
  <c r="C250" i="30" s="1"/>
  <c r="C251" i="30" s="1"/>
  <c r="C252" i="30" s="1"/>
  <c r="M11" i="30"/>
  <c r="D6" i="30"/>
  <c r="M15" i="28"/>
  <c r="M19" i="28"/>
  <c r="M23" i="28"/>
  <c r="M27" i="28"/>
  <c r="M31" i="28"/>
  <c r="M35" i="28"/>
  <c r="M39" i="28"/>
  <c r="M43" i="28"/>
  <c r="M47" i="28"/>
  <c r="M51" i="28"/>
  <c r="M55" i="28"/>
  <c r="M59" i="28"/>
  <c r="M63" i="28"/>
  <c r="M67" i="28"/>
  <c r="M71" i="28"/>
  <c r="M11" i="28"/>
  <c r="M14" i="28" s="1"/>
  <c r="L4" i="29"/>
  <c r="C14" i="29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D6" i="29"/>
  <c r="D4" i="29"/>
  <c r="D9" i="29" s="1"/>
  <c r="C14" i="28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C54" i="28" s="1"/>
  <c r="C55" i="28" s="1"/>
  <c r="C56" i="28" s="1"/>
  <c r="C57" i="28" s="1"/>
  <c r="C58" i="28" s="1"/>
  <c r="C59" i="28" s="1"/>
  <c r="C60" i="28" s="1"/>
  <c r="C61" i="28" s="1"/>
  <c r="C62" i="28" s="1"/>
  <c r="C63" i="28" s="1"/>
  <c r="C64" i="28" s="1"/>
  <c r="C65" i="28" s="1"/>
  <c r="C66" i="28" s="1"/>
  <c r="C67" i="28" s="1"/>
  <c r="C68" i="28" s="1"/>
  <c r="C69" i="28" s="1"/>
  <c r="C70" i="28" s="1"/>
  <c r="C71" i="28" s="1"/>
  <c r="C72" i="28" s="1"/>
  <c r="C73" i="28" s="1"/>
  <c r="D6" i="28"/>
  <c r="E14" i="28" s="1"/>
  <c r="F14" i="28" s="1"/>
  <c r="K14" i="28" s="1"/>
  <c r="D4" i="28"/>
  <c r="I13" i="28" s="1"/>
  <c r="D14" i="28" s="1"/>
  <c r="C21" i="25"/>
  <c r="D21" i="25" s="1"/>
  <c r="C17" i="25"/>
  <c r="C11" i="25"/>
  <c r="D20" i="31" l="1"/>
  <c r="E20" i="31" s="1"/>
  <c r="F20" i="31" s="1"/>
  <c r="H20" i="31" s="1"/>
  <c r="C21" i="31" s="1"/>
  <c r="E10" i="30"/>
  <c r="E9" i="30" s="1"/>
  <c r="K32" i="16"/>
  <c r="L30" i="16"/>
  <c r="G15" i="29"/>
  <c r="G30" i="29"/>
  <c r="G38" i="29"/>
  <c r="G46" i="29"/>
  <c r="G54" i="29"/>
  <c r="G62" i="29"/>
  <c r="G70" i="29"/>
  <c r="G20" i="29"/>
  <c r="G23" i="29"/>
  <c r="G31" i="29"/>
  <c r="G39" i="29"/>
  <c r="G47" i="29"/>
  <c r="G55" i="29"/>
  <c r="G63" i="29"/>
  <c r="G71" i="29"/>
  <c r="G21" i="29"/>
  <c r="G25" i="29"/>
  <c r="G41" i="29"/>
  <c r="G57" i="29"/>
  <c r="G65" i="29"/>
  <c r="G14" i="29"/>
  <c r="G24" i="29"/>
  <c r="G32" i="29"/>
  <c r="G40" i="29"/>
  <c r="G48" i="29"/>
  <c r="G56" i="29"/>
  <c r="G64" i="29"/>
  <c r="G72" i="29"/>
  <c r="G22" i="29"/>
  <c r="G33" i="29"/>
  <c r="G49" i="29"/>
  <c r="G73" i="29"/>
  <c r="G29" i="29"/>
  <c r="G45" i="29"/>
  <c r="G61" i="29"/>
  <c r="G19" i="29"/>
  <c r="G34" i="29"/>
  <c r="G50" i="29"/>
  <c r="G66" i="29"/>
  <c r="G37" i="29"/>
  <c r="G43" i="29"/>
  <c r="G17" i="29"/>
  <c r="G60" i="29"/>
  <c r="G36" i="29"/>
  <c r="G68" i="29"/>
  <c r="G69" i="29"/>
  <c r="G58" i="29"/>
  <c r="G35" i="29"/>
  <c r="G51" i="29"/>
  <c r="G67" i="29"/>
  <c r="G52" i="29"/>
  <c r="G53" i="29"/>
  <c r="G26" i="29"/>
  <c r="G42" i="29"/>
  <c r="G16" i="29"/>
  <c r="G27" i="29"/>
  <c r="G59" i="29"/>
  <c r="G28" i="29"/>
  <c r="G44" i="29"/>
  <c r="G18" i="29"/>
  <c r="E10" i="28"/>
  <c r="E9" i="28" s="1"/>
  <c r="D9" i="28" s="1"/>
  <c r="M33" i="30"/>
  <c r="M38" i="30"/>
  <c r="M40" i="30"/>
  <c r="M42" i="30"/>
  <c r="M44" i="30"/>
  <c r="M16" i="28"/>
  <c r="M18" i="28"/>
  <c r="M20" i="28"/>
  <c r="M22" i="28"/>
  <c r="M24" i="28"/>
  <c r="M26" i="28"/>
  <c r="M28" i="28"/>
  <c r="M30" i="28"/>
  <c r="M32" i="28"/>
  <c r="M34" i="28"/>
  <c r="M36" i="28"/>
  <c r="M38" i="28"/>
  <c r="M40" i="28"/>
  <c r="M42" i="28"/>
  <c r="M44" i="28"/>
  <c r="M46" i="28"/>
  <c r="M48" i="28"/>
  <c r="M50" i="28"/>
  <c r="M52" i="28"/>
  <c r="M54" i="28"/>
  <c r="M56" i="28"/>
  <c r="M58" i="28"/>
  <c r="M60" i="28"/>
  <c r="M62" i="28"/>
  <c r="M64" i="28"/>
  <c r="M66" i="28"/>
  <c r="M68" i="28"/>
  <c r="M70" i="28"/>
  <c r="M72" i="28"/>
  <c r="M17" i="28"/>
  <c r="M73" i="28"/>
  <c r="M69" i="28"/>
  <c r="M65" i="28"/>
  <c r="M61" i="28"/>
  <c r="M57" i="28"/>
  <c r="M53" i="28"/>
  <c r="M49" i="28"/>
  <c r="M45" i="28"/>
  <c r="M41" i="28"/>
  <c r="M37" i="28"/>
  <c r="M33" i="28"/>
  <c r="M29" i="28"/>
  <c r="M25" i="28"/>
  <c r="M21" i="28"/>
  <c r="M46" i="30"/>
  <c r="M47" i="30"/>
  <c r="M45" i="30"/>
  <c r="M43" i="30"/>
  <c r="M41" i="30"/>
  <c r="M39" i="30"/>
  <c r="M48" i="30"/>
  <c r="M37" i="30"/>
  <c r="M17" i="30"/>
  <c r="M21" i="30"/>
  <c r="M13" i="30"/>
  <c r="M34" i="30"/>
  <c r="M30" i="30"/>
  <c r="M26" i="30"/>
  <c r="M35" i="30"/>
  <c r="M31" i="30"/>
  <c r="M36" i="30"/>
  <c r="M32" i="30"/>
  <c r="E13" i="30"/>
  <c r="F13" i="30" s="1"/>
  <c r="K13" i="30" s="1"/>
  <c r="M16" i="30"/>
  <c r="M20" i="30"/>
  <c r="M23" i="30"/>
  <c r="M24" i="30"/>
  <c r="M25" i="30"/>
  <c r="M15" i="30"/>
  <c r="M19" i="30"/>
  <c r="M27" i="30"/>
  <c r="M28" i="30"/>
  <c r="D9" i="30"/>
  <c r="M14" i="30"/>
  <c r="M18" i="30"/>
  <c r="M22" i="30"/>
  <c r="M29" i="30"/>
  <c r="I13" i="29"/>
  <c r="D14" i="29" s="1"/>
  <c r="D21" i="31" l="1"/>
  <c r="E21" i="31" s="1"/>
  <c r="F21" i="31" s="1"/>
  <c r="H21" i="31"/>
  <c r="C22" i="31" s="1"/>
  <c r="H252" i="30"/>
  <c r="H244" i="30"/>
  <c r="H238" i="30"/>
  <c r="H230" i="30"/>
  <c r="H224" i="30"/>
  <c r="H213" i="30"/>
  <c r="H205" i="30"/>
  <c r="H200" i="30"/>
  <c r="H193" i="30"/>
  <c r="H188" i="30"/>
  <c r="H176" i="30"/>
  <c r="H162" i="30"/>
  <c r="H156" i="30"/>
  <c r="H148" i="30"/>
  <c r="H143" i="30"/>
  <c r="H135" i="30"/>
  <c r="H132" i="30"/>
  <c r="H124" i="30"/>
  <c r="H118" i="30"/>
  <c r="H107" i="30"/>
  <c r="H99" i="30"/>
  <c r="H95" i="30"/>
  <c r="H87" i="30"/>
  <c r="H81" i="30"/>
  <c r="H68" i="30"/>
  <c r="H55" i="30"/>
  <c r="H49" i="30"/>
  <c r="H231" i="30"/>
  <c r="H136" i="30"/>
  <c r="H96" i="30"/>
  <c r="H251" i="30"/>
  <c r="H243" i="30"/>
  <c r="H237" i="30"/>
  <c r="H229" i="30"/>
  <c r="H223" i="30"/>
  <c r="H217" i="30"/>
  <c r="H212" i="30"/>
  <c r="H199" i="30"/>
  <c r="H187" i="30"/>
  <c r="H175" i="30"/>
  <c r="H161" i="30"/>
  <c r="H155" i="30"/>
  <c r="H147" i="30"/>
  <c r="H142" i="30"/>
  <c r="H131" i="30"/>
  <c r="H123" i="30"/>
  <c r="H117" i="30"/>
  <c r="H110" i="30"/>
  <c r="H106" i="30"/>
  <c r="H94" i="30"/>
  <c r="H86" i="30"/>
  <c r="H80" i="30"/>
  <c r="H73" i="30"/>
  <c r="H67" i="30"/>
  <c r="H54" i="30"/>
  <c r="H218" i="30"/>
  <c r="H189" i="30"/>
  <c r="H163" i="30"/>
  <c r="H125" i="30"/>
  <c r="H82" i="30"/>
  <c r="H56" i="30"/>
  <c r="H250" i="30"/>
  <c r="H242" i="30"/>
  <c r="H236" i="30"/>
  <c r="H222" i="30"/>
  <c r="H211" i="30"/>
  <c r="H198" i="30"/>
  <c r="H186" i="30"/>
  <c r="H174" i="30"/>
  <c r="H168" i="30"/>
  <c r="H160" i="30"/>
  <c r="H154" i="30"/>
  <c r="H146" i="30"/>
  <c r="H141" i="30"/>
  <c r="H134" i="30"/>
  <c r="H130" i="30"/>
  <c r="H122" i="30"/>
  <c r="H116" i="30"/>
  <c r="H105" i="30"/>
  <c r="H98" i="30"/>
  <c r="H93" i="30"/>
  <c r="H85" i="30"/>
  <c r="H79" i="30"/>
  <c r="H66" i="30"/>
  <c r="H53" i="30"/>
  <c r="H225" i="30"/>
  <c r="H181" i="30"/>
  <c r="H144" i="30"/>
  <c r="H108" i="30"/>
  <c r="H69" i="30"/>
  <c r="H249" i="30"/>
  <c r="H241" i="30"/>
  <c r="H235" i="30"/>
  <c r="H221" i="30"/>
  <c r="H210" i="30"/>
  <c r="H197" i="30"/>
  <c r="H185" i="30"/>
  <c r="H173" i="30"/>
  <c r="H167" i="30"/>
  <c r="H159" i="30"/>
  <c r="H153" i="30"/>
  <c r="H140" i="30"/>
  <c r="H129" i="30"/>
  <c r="H121" i="30"/>
  <c r="H115" i="30"/>
  <c r="H109" i="30"/>
  <c r="H104" i="30"/>
  <c r="H92" i="30"/>
  <c r="H78" i="30"/>
  <c r="H65" i="30"/>
  <c r="H60" i="30"/>
  <c r="H52" i="30"/>
  <c r="H239" i="30"/>
  <c r="H206" i="30"/>
  <c r="H177" i="30"/>
  <c r="H111" i="30"/>
  <c r="H74" i="30"/>
  <c r="H248" i="30"/>
  <c r="H234" i="30"/>
  <c r="H228" i="30"/>
  <c r="H220" i="30"/>
  <c r="H209" i="30"/>
  <c r="H204" i="30"/>
  <c r="H196" i="30"/>
  <c r="H192" i="30"/>
  <c r="H184" i="30"/>
  <c r="H180" i="30"/>
  <c r="H172" i="30"/>
  <c r="H166" i="30"/>
  <c r="H158" i="30"/>
  <c r="H152" i="30"/>
  <c r="H145" i="30"/>
  <c r="H139" i="30"/>
  <c r="H133" i="30"/>
  <c r="H128" i="30"/>
  <c r="H114" i="30"/>
  <c r="H103" i="30"/>
  <c r="H97" i="30"/>
  <c r="H91" i="30"/>
  <c r="H77" i="30"/>
  <c r="H72" i="30"/>
  <c r="H64" i="30"/>
  <c r="H59" i="30"/>
  <c r="H51" i="30"/>
  <c r="H214" i="30"/>
  <c r="H100" i="30"/>
  <c r="H247" i="30"/>
  <c r="H233" i="30"/>
  <c r="H227" i="30"/>
  <c r="H219" i="30"/>
  <c r="H216" i="30"/>
  <c r="H208" i="30"/>
  <c r="H203" i="30"/>
  <c r="H195" i="30"/>
  <c r="H191" i="30"/>
  <c r="H183" i="30"/>
  <c r="H179" i="30"/>
  <c r="H171" i="30"/>
  <c r="H165" i="30"/>
  <c r="H157" i="30"/>
  <c r="H151" i="30"/>
  <c r="H138" i="30"/>
  <c r="H127" i="30"/>
  <c r="H113" i="30"/>
  <c r="H102" i="30"/>
  <c r="H90" i="30"/>
  <c r="H84" i="30"/>
  <c r="H76" i="30"/>
  <c r="H71" i="30"/>
  <c r="H63" i="30"/>
  <c r="H58" i="30"/>
  <c r="H61" i="30"/>
  <c r="H246" i="30"/>
  <c r="H240" i="30"/>
  <c r="H232" i="30"/>
  <c r="H226" i="30"/>
  <c r="H215" i="30"/>
  <c r="H207" i="30"/>
  <c r="H202" i="30"/>
  <c r="H194" i="30"/>
  <c r="H190" i="30"/>
  <c r="H182" i="30"/>
  <c r="H178" i="30"/>
  <c r="H170" i="30"/>
  <c r="H164" i="30"/>
  <c r="H150" i="30"/>
  <c r="H137" i="30"/>
  <c r="H126" i="30"/>
  <c r="H120" i="30"/>
  <c r="H112" i="30"/>
  <c r="H101" i="30"/>
  <c r="H89" i="30"/>
  <c r="H83" i="30"/>
  <c r="H75" i="30"/>
  <c r="H70" i="30"/>
  <c r="H62" i="30"/>
  <c r="H57" i="30"/>
  <c r="H50" i="30"/>
  <c r="H245" i="30"/>
  <c r="H201" i="30"/>
  <c r="H169" i="30"/>
  <c r="H149" i="30"/>
  <c r="H119" i="30"/>
  <c r="H88" i="30"/>
  <c r="M30" i="16"/>
  <c r="L32" i="16"/>
  <c r="H67" i="28"/>
  <c r="H39" i="28"/>
  <c r="H24" i="28"/>
  <c r="H34" i="28"/>
  <c r="H53" i="28"/>
  <c r="H21" i="28"/>
  <c r="H59" i="28"/>
  <c r="H23" i="28"/>
  <c r="H16" i="28"/>
  <c r="H30" i="28"/>
  <c r="H49" i="28"/>
  <c r="H60" i="28"/>
  <c r="H26" i="28"/>
  <c r="H45" i="28"/>
  <c r="H71" i="28"/>
  <c r="H62" i="28"/>
  <c r="H27" i="28"/>
  <c r="H19" i="28"/>
  <c r="H33" i="28"/>
  <c r="H48" i="28"/>
  <c r="H32" i="28"/>
  <c r="H35" i="28"/>
  <c r="H18" i="28"/>
  <c r="H73" i="28"/>
  <c r="H56" i="28"/>
  <c r="H69" i="28"/>
  <c r="H61" i="28"/>
  <c r="H20" i="28"/>
  <c r="H57" i="28"/>
  <c r="H51" i="28"/>
  <c r="H66" i="28"/>
  <c r="H28" i="28"/>
  <c r="H41" i="28"/>
  <c r="H68" i="28"/>
  <c r="H64" i="28"/>
  <c r="H58" i="28"/>
  <c r="H37" i="28"/>
  <c r="H50" i="28"/>
  <c r="H55" i="28"/>
  <c r="H29" i="28"/>
  <c r="H47" i="28"/>
  <c r="H25" i="28"/>
  <c r="H44" i="28"/>
  <c r="H36" i="28"/>
  <c r="H46" i="28"/>
  <c r="H42" i="28"/>
  <c r="I14" i="29"/>
  <c r="D15" i="29" s="1"/>
  <c r="H47" i="30"/>
  <c r="H48" i="30"/>
  <c r="H39" i="30"/>
  <c r="H41" i="30"/>
  <c r="H43" i="30"/>
  <c r="H45" i="30"/>
  <c r="H38" i="30"/>
  <c r="H37" i="30"/>
  <c r="H40" i="30"/>
  <c r="H42" i="30"/>
  <c r="H44" i="30"/>
  <c r="H46" i="30"/>
  <c r="H34" i="30"/>
  <c r="H30" i="30"/>
  <c r="H26" i="30"/>
  <c r="H35" i="30"/>
  <c r="H31" i="30"/>
  <c r="H36" i="30"/>
  <c r="H32" i="30"/>
  <c r="H33" i="30"/>
  <c r="H28" i="30"/>
  <c r="H27" i="30"/>
  <c r="H22" i="30"/>
  <c r="H18" i="30"/>
  <c r="H14" i="30"/>
  <c r="H25" i="30"/>
  <c r="H24" i="30"/>
  <c r="H23" i="30"/>
  <c r="H19" i="30"/>
  <c r="H15" i="30"/>
  <c r="H21" i="30"/>
  <c r="H17" i="30"/>
  <c r="H29" i="30"/>
  <c r="H20" i="30"/>
  <c r="H16" i="30"/>
  <c r="H13" i="30"/>
  <c r="G13" i="30" s="1"/>
  <c r="H17" i="28"/>
  <c r="H14" i="28"/>
  <c r="H65" i="28"/>
  <c r="H22" i="28"/>
  <c r="H38" i="28"/>
  <c r="H54" i="28"/>
  <c r="H70" i="28"/>
  <c r="H40" i="28"/>
  <c r="H72" i="28"/>
  <c r="H31" i="28"/>
  <c r="H63" i="28"/>
  <c r="H43" i="28"/>
  <c r="H15" i="28"/>
  <c r="H52" i="28"/>
  <c r="E14" i="29"/>
  <c r="F14" i="29" s="1"/>
  <c r="H14" i="29" s="1"/>
  <c r="Q11" i="26"/>
  <c r="G15" i="26"/>
  <c r="R23" i="27"/>
  <c r="R22" i="27"/>
  <c r="R21" i="27"/>
  <c r="R20" i="27"/>
  <c r="R19" i="27"/>
  <c r="T18" i="27"/>
  <c r="O19" i="27" s="1"/>
  <c r="R15" i="27"/>
  <c r="L8" i="27"/>
  <c r="S9" i="27" s="1"/>
  <c r="T5" i="27"/>
  <c r="O6" i="27" s="1"/>
  <c r="G16" i="26"/>
  <c r="Y14" i="26"/>
  <c r="P14" i="26"/>
  <c r="Y13" i="26"/>
  <c r="P13" i="26"/>
  <c r="Y12" i="26"/>
  <c r="P12" i="26"/>
  <c r="Z11" i="26"/>
  <c r="U12" i="26" s="1"/>
  <c r="L12" i="26"/>
  <c r="I11" i="26"/>
  <c r="D12" i="26" s="1"/>
  <c r="E21" i="25"/>
  <c r="F21" i="25" s="1"/>
  <c r="D16" i="25"/>
  <c r="E16" i="25" s="1"/>
  <c r="F16" i="25" s="1"/>
  <c r="G16" i="25" s="1"/>
  <c r="H16" i="25" s="1"/>
  <c r="D8" i="25"/>
  <c r="E8" i="25" s="1"/>
  <c r="F8" i="25" s="1"/>
  <c r="D22" i="31" l="1"/>
  <c r="E22" i="31" s="1"/>
  <c r="F22" i="31" s="1"/>
  <c r="H22" i="31" s="1"/>
  <c r="C23" i="31" s="1"/>
  <c r="M32" i="16"/>
  <c r="N30" i="16"/>
  <c r="G14" i="28"/>
  <c r="I14" i="28" s="1"/>
  <c r="D15" i="28" s="1"/>
  <c r="E15" i="28" s="1"/>
  <c r="F15" i="28" s="1"/>
  <c r="L14" i="28"/>
  <c r="N14" i="28" s="1"/>
  <c r="G8" i="25"/>
  <c r="H8" i="25" s="1"/>
  <c r="I8" i="25" s="1"/>
  <c r="J8" i="25" s="1"/>
  <c r="K8" i="25" s="1"/>
  <c r="L8" i="25" s="1"/>
  <c r="M8" i="25" s="1"/>
  <c r="N8" i="25" s="1"/>
  <c r="O8" i="25" s="1"/>
  <c r="P8" i="25" s="1"/>
  <c r="Q8" i="25" s="1"/>
  <c r="R8" i="25" s="1"/>
  <c r="S8" i="25" s="1"/>
  <c r="T8" i="25" s="1"/>
  <c r="U8" i="25" s="1"/>
  <c r="V8" i="25" s="1"/>
  <c r="W8" i="25" s="1"/>
  <c r="X8" i="25" s="1"/>
  <c r="Y8" i="25" s="1"/>
  <c r="Z8" i="25" s="1"/>
  <c r="AA8" i="25" s="1"/>
  <c r="AB8" i="25" s="1"/>
  <c r="F11" i="25"/>
  <c r="G21" i="25"/>
  <c r="H21" i="25" s="1"/>
  <c r="I21" i="25" s="1"/>
  <c r="J21" i="25" s="1"/>
  <c r="K21" i="25" s="1"/>
  <c r="L21" i="25" s="1"/>
  <c r="M21" i="25" s="1"/>
  <c r="N21" i="25" s="1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Z21" i="25" s="1"/>
  <c r="AA21" i="25" s="1"/>
  <c r="AB21" i="25" s="1"/>
  <c r="L13" i="30"/>
  <c r="N13" i="30" s="1"/>
  <c r="I13" i="30"/>
  <c r="D14" i="30" s="1"/>
  <c r="E15" i="29"/>
  <c r="F15" i="29" s="1"/>
  <c r="D17" i="25"/>
  <c r="E17" i="25"/>
  <c r="D11" i="25"/>
  <c r="R24" i="27"/>
  <c r="T19" i="27"/>
  <c r="O20" i="27" s="1"/>
  <c r="P19" i="27"/>
  <c r="Q19" i="27" s="1"/>
  <c r="S19" i="27" s="1"/>
  <c r="S6" i="27"/>
  <c r="P6" i="27"/>
  <c r="Q6" i="27" s="1"/>
  <c r="S8" i="27"/>
  <c r="S7" i="27"/>
  <c r="E12" i="26"/>
  <c r="F12" i="26" s="1"/>
  <c r="I12" i="26"/>
  <c r="D13" i="26" s="1"/>
  <c r="V12" i="26"/>
  <c r="Z12" i="26"/>
  <c r="U13" i="26" s="1"/>
  <c r="M12" i="26"/>
  <c r="Q12" i="26" s="1"/>
  <c r="L13" i="26" s="1"/>
  <c r="I16" i="25"/>
  <c r="J16" i="25" s="1"/>
  <c r="K16" i="25" s="1"/>
  <c r="L16" i="25" s="1"/>
  <c r="H17" i="25"/>
  <c r="G17" i="25"/>
  <c r="F17" i="25"/>
  <c r="J11" i="25"/>
  <c r="Y11" i="25"/>
  <c r="E11" i="25"/>
  <c r="D12" i="23"/>
  <c r="D11" i="22"/>
  <c r="C10" i="21"/>
  <c r="H11" i="18"/>
  <c r="H13" i="18" s="1"/>
  <c r="I13" i="18" s="1"/>
  <c r="E11" i="18"/>
  <c r="D12" i="20"/>
  <c r="J10" i="19"/>
  <c r="K7" i="19"/>
  <c r="AB11" i="25" l="1"/>
  <c r="K25" i="25"/>
  <c r="S25" i="25"/>
  <c r="AA25" i="25"/>
  <c r="L25" i="25"/>
  <c r="T25" i="25"/>
  <c r="AB25" i="25"/>
  <c r="M25" i="25"/>
  <c r="U25" i="25"/>
  <c r="G25" i="25"/>
  <c r="N25" i="25"/>
  <c r="V25" i="25"/>
  <c r="F25" i="25"/>
  <c r="O25" i="25"/>
  <c r="W25" i="25"/>
  <c r="H25" i="25"/>
  <c r="P25" i="25"/>
  <c r="X25" i="25"/>
  <c r="I25" i="25"/>
  <c r="Q25" i="25"/>
  <c r="Y25" i="25"/>
  <c r="J25" i="25"/>
  <c r="R25" i="25"/>
  <c r="Z25" i="25"/>
  <c r="T11" i="25"/>
  <c r="S11" i="25"/>
  <c r="D23" i="31"/>
  <c r="E23" i="31" s="1"/>
  <c r="F23" i="31" s="1"/>
  <c r="H23" i="31" s="1"/>
  <c r="C24" i="31" s="1"/>
  <c r="O30" i="16"/>
  <c r="N32" i="16"/>
  <c r="G15" i="28"/>
  <c r="I15" i="28" s="1"/>
  <c r="D16" i="28" s="1"/>
  <c r="E16" i="28" s="1"/>
  <c r="F16" i="28" s="1"/>
  <c r="K15" i="28"/>
  <c r="L15" i="28" s="1"/>
  <c r="N15" i="28" s="1"/>
  <c r="V11" i="25"/>
  <c r="Z11" i="25"/>
  <c r="W11" i="25"/>
  <c r="AA11" i="25"/>
  <c r="N11" i="25"/>
  <c r="R11" i="25"/>
  <c r="I11" i="25"/>
  <c r="H11" i="25"/>
  <c r="M11" i="25"/>
  <c r="L11" i="25"/>
  <c r="K11" i="25"/>
  <c r="Q11" i="25"/>
  <c r="I15" i="29"/>
  <c r="D16" i="29" s="1"/>
  <c r="H15" i="29"/>
  <c r="X11" i="25"/>
  <c r="G11" i="25"/>
  <c r="P11" i="25"/>
  <c r="O11" i="25"/>
  <c r="U11" i="25"/>
  <c r="E14" i="30"/>
  <c r="F14" i="30" s="1"/>
  <c r="E16" i="29"/>
  <c r="F16" i="29" s="1"/>
  <c r="J17" i="25"/>
  <c r="K17" i="25"/>
  <c r="I17" i="25"/>
  <c r="R6" i="27"/>
  <c r="T6" i="27" s="1"/>
  <c r="O7" i="27" s="1"/>
  <c r="P7" i="27"/>
  <c r="Q7" i="27" s="1"/>
  <c r="R7" i="27" s="1"/>
  <c r="T20" i="27"/>
  <c r="O21" i="27" s="1"/>
  <c r="P20" i="27"/>
  <c r="Q20" i="27" s="1"/>
  <c r="S20" i="27" s="1"/>
  <c r="M13" i="26"/>
  <c r="Q13" i="26" s="1"/>
  <c r="L14" i="26" s="1"/>
  <c r="E13" i="26"/>
  <c r="F13" i="26" s="1"/>
  <c r="H13" i="26" s="1"/>
  <c r="I13" i="26"/>
  <c r="D14" i="26" s="1"/>
  <c r="V13" i="26"/>
  <c r="Z13" i="26"/>
  <c r="U14" i="26" s="1"/>
  <c r="H12" i="26"/>
  <c r="M16" i="25"/>
  <c r="L17" i="25"/>
  <c r="D11" i="15"/>
  <c r="E11" i="15" s="1"/>
  <c r="AB26" i="25" l="1"/>
  <c r="C12" i="25"/>
  <c r="C13" i="25" s="1"/>
  <c r="C14" i="25" s="1"/>
  <c r="D24" i="31"/>
  <c r="E24" i="31" s="1"/>
  <c r="F24" i="31" s="1"/>
  <c r="H24" i="31" s="1"/>
  <c r="C25" i="31" s="1"/>
  <c r="P30" i="16"/>
  <c r="O32" i="16"/>
  <c r="I16" i="29"/>
  <c r="D17" i="29" s="1"/>
  <c r="H16" i="29"/>
  <c r="G16" i="28"/>
  <c r="I16" i="28" s="1"/>
  <c r="D17" i="28" s="1"/>
  <c r="E17" i="28" s="1"/>
  <c r="F17" i="28" s="1"/>
  <c r="K16" i="28"/>
  <c r="L16" i="28" s="1"/>
  <c r="N16" i="28" s="1"/>
  <c r="K14" i="30"/>
  <c r="L14" i="30" s="1"/>
  <c r="N14" i="30" s="1"/>
  <c r="G14" i="30"/>
  <c r="E17" i="29"/>
  <c r="F17" i="29" s="1"/>
  <c r="T7" i="27"/>
  <c r="O8" i="27" s="1"/>
  <c r="T21" i="27"/>
  <c r="O22" i="27" s="1"/>
  <c r="P21" i="27"/>
  <c r="Q21" i="27" s="1"/>
  <c r="S21" i="27" s="1"/>
  <c r="M14" i="26"/>
  <c r="Q14" i="26" s="1"/>
  <c r="L15" i="26" s="1"/>
  <c r="O15" i="26" s="1"/>
  <c r="I14" i="26"/>
  <c r="D15" i="26" s="1"/>
  <c r="E14" i="26"/>
  <c r="F14" i="26" s="1"/>
  <c r="V14" i="26"/>
  <c r="Z14" i="26" s="1"/>
  <c r="U15" i="26" s="1"/>
  <c r="X15" i="26" s="1"/>
  <c r="N16" i="25"/>
  <c r="M17" i="25"/>
  <c r="E16" i="15"/>
  <c r="F11" i="15"/>
  <c r="D16" i="15"/>
  <c r="C13" i="13"/>
  <c r="D25" i="31" l="1"/>
  <c r="E25" i="31" s="1"/>
  <c r="F25" i="31" s="1"/>
  <c r="H25" i="31" s="1"/>
  <c r="C26" i="31" s="1"/>
  <c r="I14" i="30"/>
  <c r="D15" i="30" s="1"/>
  <c r="E15" i="30" s="1"/>
  <c r="F15" i="30" s="1"/>
  <c r="Q30" i="16"/>
  <c r="P32" i="16"/>
  <c r="I17" i="29"/>
  <c r="D18" i="29" s="1"/>
  <c r="H17" i="29"/>
  <c r="G17" i="28"/>
  <c r="I17" i="28" s="1"/>
  <c r="D18" i="28" s="1"/>
  <c r="E18" i="28" s="1"/>
  <c r="F18" i="28" s="1"/>
  <c r="K17" i="28"/>
  <c r="L17" i="28" s="1"/>
  <c r="N17" i="28" s="1"/>
  <c r="E18" i="29"/>
  <c r="F18" i="29" s="1"/>
  <c r="P8" i="27"/>
  <c r="Q8" i="27" s="1"/>
  <c r="R8" i="27" s="1"/>
  <c r="T8" i="27" s="1"/>
  <c r="O9" i="27" s="1"/>
  <c r="T22" i="27"/>
  <c r="O23" i="27" s="1"/>
  <c r="P22" i="27"/>
  <c r="Q22" i="27" s="1"/>
  <c r="S22" i="27" s="1"/>
  <c r="V15" i="26"/>
  <c r="H14" i="26"/>
  <c r="I15" i="26"/>
  <c r="E15" i="26"/>
  <c r="F15" i="26" s="1"/>
  <c r="H15" i="26" s="1"/>
  <c r="M15" i="26"/>
  <c r="O16" i="25"/>
  <c r="N17" i="25"/>
  <c r="G11" i="15"/>
  <c r="F16" i="15"/>
  <c r="H26" i="31" l="1"/>
  <c r="C27" i="31" s="1"/>
  <c r="D26" i="31"/>
  <c r="E26" i="31" s="1"/>
  <c r="F26" i="31" s="1"/>
  <c r="R30" i="16"/>
  <c r="Q32" i="16"/>
  <c r="I18" i="29"/>
  <c r="D19" i="29" s="1"/>
  <c r="H18" i="29"/>
  <c r="G18" i="28"/>
  <c r="I18" i="28" s="1"/>
  <c r="D19" i="28" s="1"/>
  <c r="K18" i="28"/>
  <c r="L18" i="28" s="1"/>
  <c r="N18" i="28" s="1"/>
  <c r="K15" i="30"/>
  <c r="L15" i="30" s="1"/>
  <c r="N15" i="30" s="1"/>
  <c r="G15" i="30"/>
  <c r="I15" i="30" s="1"/>
  <c r="D16" i="30" s="1"/>
  <c r="E19" i="29"/>
  <c r="F19" i="29" s="1"/>
  <c r="W15" i="26"/>
  <c r="Y15" i="26" s="1"/>
  <c r="N15" i="26"/>
  <c r="P15" i="26" s="1"/>
  <c r="P9" i="27"/>
  <c r="Q9" i="27" s="1"/>
  <c r="R9" i="27" s="1"/>
  <c r="T9" i="27" s="1"/>
  <c r="T23" i="27"/>
  <c r="P23" i="27"/>
  <c r="Q23" i="27" s="1"/>
  <c r="S23" i="27" s="1"/>
  <c r="O16" i="26"/>
  <c r="X16" i="26"/>
  <c r="P16" i="25"/>
  <c r="O17" i="25"/>
  <c r="H11" i="15"/>
  <c r="H16" i="15" s="1"/>
  <c r="G16" i="15"/>
  <c r="H27" i="31" l="1"/>
  <c r="C28" i="31" s="1"/>
  <c r="D27" i="31"/>
  <c r="E27" i="31" s="1"/>
  <c r="F27" i="31" s="1"/>
  <c r="S30" i="16"/>
  <c r="R32" i="16"/>
  <c r="I19" i="29"/>
  <c r="D20" i="29" s="1"/>
  <c r="H19" i="29"/>
  <c r="E19" i="28"/>
  <c r="F19" i="28" s="1"/>
  <c r="E16" i="30"/>
  <c r="F16" i="30" s="1"/>
  <c r="E20" i="29"/>
  <c r="F20" i="29" s="1"/>
  <c r="Z15" i="26"/>
  <c r="Q15" i="26"/>
  <c r="R10" i="27"/>
  <c r="W16" i="26"/>
  <c r="Y16" i="26"/>
  <c r="P16" i="26"/>
  <c r="N16" i="26"/>
  <c r="H16" i="26"/>
  <c r="F16" i="26"/>
  <c r="Q16" i="25"/>
  <c r="P17" i="25"/>
  <c r="I11" i="15"/>
  <c r="D28" i="31" l="1"/>
  <c r="E28" i="31" s="1"/>
  <c r="F28" i="31" s="1"/>
  <c r="H28" i="31" s="1"/>
  <c r="C29" i="31" s="1"/>
  <c r="S32" i="16"/>
  <c r="T30" i="16"/>
  <c r="I20" i="29"/>
  <c r="D21" i="29" s="1"/>
  <c r="H20" i="29"/>
  <c r="G19" i="28"/>
  <c r="I19" i="28" s="1"/>
  <c r="D20" i="28" s="1"/>
  <c r="E20" i="28" s="1"/>
  <c r="F20" i="28" s="1"/>
  <c r="K19" i="28"/>
  <c r="L19" i="28" s="1"/>
  <c r="N19" i="28" s="1"/>
  <c r="K16" i="30"/>
  <c r="L16" i="30" s="1"/>
  <c r="N16" i="30" s="1"/>
  <c r="G16" i="30"/>
  <c r="I16" i="30" s="1"/>
  <c r="D17" i="30" s="1"/>
  <c r="E21" i="29"/>
  <c r="F21" i="29" s="1"/>
  <c r="R16" i="25"/>
  <c r="Q17" i="25"/>
  <c r="J11" i="15"/>
  <c r="I16" i="15"/>
  <c r="D29" i="31" l="1"/>
  <c r="E29" i="31" s="1"/>
  <c r="F29" i="31" s="1"/>
  <c r="H29" i="31" s="1"/>
  <c r="C30" i="31" s="1"/>
  <c r="U30" i="16"/>
  <c r="T32" i="16"/>
  <c r="I21" i="29"/>
  <c r="D22" i="29" s="1"/>
  <c r="H21" i="29"/>
  <c r="G20" i="28"/>
  <c r="I20" i="28" s="1"/>
  <c r="D21" i="28" s="1"/>
  <c r="K20" i="28"/>
  <c r="L20" i="28" s="1"/>
  <c r="N20" i="28" s="1"/>
  <c r="E17" i="30"/>
  <c r="F17" i="30" s="1"/>
  <c r="E22" i="29"/>
  <c r="F22" i="29" s="1"/>
  <c r="S16" i="25"/>
  <c r="R17" i="25"/>
  <c r="K11" i="15"/>
  <c r="J16" i="15"/>
  <c r="H30" i="31" l="1"/>
  <c r="C31" i="31" s="1"/>
  <c r="D30" i="31"/>
  <c r="E30" i="31" s="1"/>
  <c r="F30" i="31" s="1"/>
  <c r="V30" i="16"/>
  <c r="U32" i="16"/>
  <c r="I22" i="29"/>
  <c r="D23" i="29" s="1"/>
  <c r="H22" i="29"/>
  <c r="E21" i="28"/>
  <c r="F21" i="28" s="1"/>
  <c r="K17" i="30"/>
  <c r="L17" i="30" s="1"/>
  <c r="N17" i="30" s="1"/>
  <c r="G17" i="30"/>
  <c r="I17" i="30" s="1"/>
  <c r="D18" i="30" s="1"/>
  <c r="E23" i="29"/>
  <c r="F23" i="29" s="1"/>
  <c r="T16" i="25"/>
  <c r="S17" i="25"/>
  <c r="L11" i="15"/>
  <c r="K16" i="15"/>
  <c r="H31" i="31" l="1"/>
  <c r="C32" i="31" s="1"/>
  <c r="D31" i="31"/>
  <c r="E31" i="31" s="1"/>
  <c r="F31" i="31" s="1"/>
  <c r="V32" i="16"/>
  <c r="W30" i="16"/>
  <c r="W32" i="16" s="1"/>
  <c r="F33" i="16" s="1"/>
  <c r="I23" i="29"/>
  <c r="D24" i="29" s="1"/>
  <c r="H23" i="29"/>
  <c r="G21" i="28"/>
  <c r="I21" i="28" s="1"/>
  <c r="D22" i="28" s="1"/>
  <c r="E22" i="28" s="1"/>
  <c r="F22" i="28" s="1"/>
  <c r="K21" i="28"/>
  <c r="L21" i="28" s="1"/>
  <c r="N21" i="28" s="1"/>
  <c r="E18" i="30"/>
  <c r="F18" i="30" s="1"/>
  <c r="E24" i="29"/>
  <c r="F24" i="29" s="1"/>
  <c r="U16" i="25"/>
  <c r="T17" i="25"/>
  <c r="M11" i="15"/>
  <c r="L16" i="15"/>
  <c r="D32" i="31" l="1"/>
  <c r="E32" i="31" s="1"/>
  <c r="F32" i="31" s="1"/>
  <c r="H32" i="31" s="1"/>
  <c r="C33" i="31" s="1"/>
  <c r="I24" i="29"/>
  <c r="D25" i="29" s="1"/>
  <c r="H24" i="29"/>
  <c r="G22" i="28"/>
  <c r="I22" i="28" s="1"/>
  <c r="D23" i="28" s="1"/>
  <c r="E23" i="28" s="1"/>
  <c r="F23" i="28" s="1"/>
  <c r="K22" i="28"/>
  <c r="L22" i="28" s="1"/>
  <c r="N22" i="28" s="1"/>
  <c r="K18" i="30"/>
  <c r="L18" i="30" s="1"/>
  <c r="N18" i="30" s="1"/>
  <c r="G18" i="30"/>
  <c r="I18" i="30" s="1"/>
  <c r="D19" i="30" s="1"/>
  <c r="E25" i="29"/>
  <c r="F25" i="29" s="1"/>
  <c r="V16" i="25"/>
  <c r="U17" i="25"/>
  <c r="N11" i="15"/>
  <c r="M16" i="15"/>
  <c r="D33" i="31" l="1"/>
  <c r="E33" i="31" s="1"/>
  <c r="F33" i="31" s="1"/>
  <c r="H33" i="31" s="1"/>
  <c r="C34" i="31" s="1"/>
  <c r="G23" i="28"/>
  <c r="I23" i="28" s="1"/>
  <c r="D24" i="28" s="1"/>
  <c r="E24" i="28" s="1"/>
  <c r="F24" i="28" s="1"/>
  <c r="K23" i="28"/>
  <c r="L23" i="28" s="1"/>
  <c r="N23" i="28" s="1"/>
  <c r="I25" i="29"/>
  <c r="D26" i="29" s="1"/>
  <c r="H25" i="29"/>
  <c r="E19" i="30"/>
  <c r="F19" i="30" s="1"/>
  <c r="E26" i="29"/>
  <c r="F26" i="29" s="1"/>
  <c r="W16" i="25"/>
  <c r="V17" i="25"/>
  <c r="O11" i="15"/>
  <c r="N16" i="15"/>
  <c r="D34" i="31" l="1"/>
  <c r="E34" i="31" s="1"/>
  <c r="F34" i="31" s="1"/>
  <c r="H34" i="31" s="1"/>
  <c r="C35" i="31" s="1"/>
  <c r="I26" i="29"/>
  <c r="D27" i="29" s="1"/>
  <c r="H26" i="29"/>
  <c r="G24" i="28"/>
  <c r="I24" i="28" s="1"/>
  <c r="D25" i="28" s="1"/>
  <c r="E25" i="28" s="1"/>
  <c r="F25" i="28" s="1"/>
  <c r="K24" i="28"/>
  <c r="L24" i="28" s="1"/>
  <c r="N24" i="28" s="1"/>
  <c r="K19" i="30"/>
  <c r="L19" i="30" s="1"/>
  <c r="N19" i="30" s="1"/>
  <c r="G19" i="30"/>
  <c r="I19" i="30" s="1"/>
  <c r="D20" i="30" s="1"/>
  <c r="E27" i="29"/>
  <c r="F27" i="29" s="1"/>
  <c r="X16" i="25"/>
  <c r="W17" i="25"/>
  <c r="P11" i="15"/>
  <c r="O16" i="15"/>
  <c r="D35" i="31" l="1"/>
  <c r="E35" i="31" s="1"/>
  <c r="F35" i="31" s="1"/>
  <c r="H35" i="31" s="1"/>
  <c r="C36" i="31" s="1"/>
  <c r="G25" i="28"/>
  <c r="I25" i="28" s="1"/>
  <c r="D26" i="28" s="1"/>
  <c r="E26" i="28" s="1"/>
  <c r="F26" i="28" s="1"/>
  <c r="K25" i="28"/>
  <c r="L25" i="28" s="1"/>
  <c r="N25" i="28" s="1"/>
  <c r="I27" i="29"/>
  <c r="D28" i="29" s="1"/>
  <c r="H27" i="29"/>
  <c r="E20" i="30"/>
  <c r="F20" i="30" s="1"/>
  <c r="E28" i="29"/>
  <c r="F28" i="29" s="1"/>
  <c r="Y16" i="25"/>
  <c r="X17" i="25"/>
  <c r="Q11" i="15"/>
  <c r="P16" i="15"/>
  <c r="D36" i="31" l="1"/>
  <c r="E36" i="31" s="1"/>
  <c r="F36" i="31" s="1"/>
  <c r="H36" i="31"/>
  <c r="C37" i="31" s="1"/>
  <c r="I28" i="29"/>
  <c r="D29" i="29" s="1"/>
  <c r="H28" i="29"/>
  <c r="G26" i="28"/>
  <c r="I26" i="28" s="1"/>
  <c r="D27" i="28" s="1"/>
  <c r="E27" i="28" s="1"/>
  <c r="F27" i="28" s="1"/>
  <c r="K26" i="28"/>
  <c r="L26" i="28" s="1"/>
  <c r="N26" i="28" s="1"/>
  <c r="K20" i="30"/>
  <c r="L20" i="30" s="1"/>
  <c r="N20" i="30" s="1"/>
  <c r="G20" i="30"/>
  <c r="I20" i="30" s="1"/>
  <c r="D21" i="30" s="1"/>
  <c r="E29" i="29"/>
  <c r="F29" i="29" s="1"/>
  <c r="Z16" i="25"/>
  <c r="Y17" i="25"/>
  <c r="R11" i="15"/>
  <c r="Q16" i="15"/>
  <c r="D37" i="31" l="1"/>
  <c r="E37" i="31" s="1"/>
  <c r="F37" i="31" s="1"/>
  <c r="H37" i="31"/>
  <c r="C38" i="31" s="1"/>
  <c r="I29" i="29"/>
  <c r="D30" i="29" s="1"/>
  <c r="H29" i="29"/>
  <c r="G27" i="28"/>
  <c r="I27" i="28" s="1"/>
  <c r="D28" i="28" s="1"/>
  <c r="E28" i="28" s="1"/>
  <c r="F28" i="28" s="1"/>
  <c r="K27" i="28"/>
  <c r="L27" i="28" s="1"/>
  <c r="N27" i="28" s="1"/>
  <c r="E21" i="30"/>
  <c r="F21" i="30" s="1"/>
  <c r="E30" i="29"/>
  <c r="F30" i="29" s="1"/>
  <c r="AA16" i="25"/>
  <c r="Z17" i="25"/>
  <c r="S11" i="15"/>
  <c r="R16" i="15"/>
  <c r="D38" i="31" l="1"/>
  <c r="E38" i="31" s="1"/>
  <c r="F38" i="31" s="1"/>
  <c r="H38" i="31" s="1"/>
  <c r="C39" i="31" s="1"/>
  <c r="I30" i="29"/>
  <c r="D31" i="29" s="1"/>
  <c r="H30" i="29"/>
  <c r="G28" i="28"/>
  <c r="I28" i="28" s="1"/>
  <c r="D29" i="28" s="1"/>
  <c r="E29" i="28" s="1"/>
  <c r="F29" i="28" s="1"/>
  <c r="K28" i="28"/>
  <c r="L28" i="28" s="1"/>
  <c r="N28" i="28" s="1"/>
  <c r="K21" i="30"/>
  <c r="L21" i="30" s="1"/>
  <c r="N21" i="30" s="1"/>
  <c r="G21" i="30"/>
  <c r="I21" i="30" s="1"/>
  <c r="D22" i="30" s="1"/>
  <c r="E31" i="29"/>
  <c r="F31" i="29" s="1"/>
  <c r="AB16" i="25"/>
  <c r="AB17" i="25" s="1"/>
  <c r="AA17" i="25"/>
  <c r="T11" i="15"/>
  <c r="S16" i="15"/>
  <c r="D39" i="31" l="1"/>
  <c r="E39" i="31" s="1"/>
  <c r="F39" i="31" s="1"/>
  <c r="H39" i="31"/>
  <c r="C40" i="31" s="1"/>
  <c r="I31" i="29"/>
  <c r="D32" i="29" s="1"/>
  <c r="H31" i="29"/>
  <c r="G29" i="28"/>
  <c r="I29" i="28" s="1"/>
  <c r="D30" i="28" s="1"/>
  <c r="E30" i="28" s="1"/>
  <c r="F30" i="28" s="1"/>
  <c r="K29" i="28"/>
  <c r="L29" i="28" s="1"/>
  <c r="N29" i="28" s="1"/>
  <c r="E22" i="30"/>
  <c r="F22" i="30" s="1"/>
  <c r="E32" i="29"/>
  <c r="F32" i="29" s="1"/>
  <c r="C18" i="25"/>
  <c r="U11" i="15"/>
  <c r="T16" i="15"/>
  <c r="D40" i="31" l="1"/>
  <c r="E40" i="31" s="1"/>
  <c r="F40" i="31" s="1"/>
  <c r="H40" i="31"/>
  <c r="C41" i="31" s="1"/>
  <c r="I32" i="29"/>
  <c r="D33" i="29" s="1"/>
  <c r="H32" i="29"/>
  <c r="G30" i="28"/>
  <c r="I30" i="28" s="1"/>
  <c r="D31" i="28" s="1"/>
  <c r="E31" i="28" s="1"/>
  <c r="F31" i="28" s="1"/>
  <c r="K30" i="28"/>
  <c r="L30" i="28" s="1"/>
  <c r="N30" i="28" s="1"/>
  <c r="K22" i="30"/>
  <c r="L22" i="30" s="1"/>
  <c r="N22" i="30" s="1"/>
  <c r="G22" i="30"/>
  <c r="I22" i="30" s="1"/>
  <c r="D23" i="30" s="1"/>
  <c r="E33" i="29"/>
  <c r="F33" i="29" s="1"/>
  <c r="V11" i="15"/>
  <c r="U16" i="15"/>
  <c r="D41" i="31" l="1"/>
  <c r="E41" i="31" s="1"/>
  <c r="F41" i="31" s="1"/>
  <c r="H41" i="31"/>
  <c r="C42" i="31" s="1"/>
  <c r="I33" i="29"/>
  <c r="D34" i="29" s="1"/>
  <c r="H33" i="29"/>
  <c r="G31" i="28"/>
  <c r="I31" i="28" s="1"/>
  <c r="D32" i="28" s="1"/>
  <c r="E32" i="28" s="1"/>
  <c r="F32" i="28" s="1"/>
  <c r="K31" i="28"/>
  <c r="L31" i="28" s="1"/>
  <c r="N31" i="28" s="1"/>
  <c r="E23" i="30"/>
  <c r="F23" i="30" s="1"/>
  <c r="E34" i="29"/>
  <c r="F34" i="29" s="1"/>
  <c r="W11" i="15"/>
  <c r="V16" i="15"/>
  <c r="D42" i="31" l="1"/>
  <c r="E42" i="31" s="1"/>
  <c r="F42" i="31" s="1"/>
  <c r="H42" i="31" s="1"/>
  <c r="C43" i="31" s="1"/>
  <c r="I34" i="29"/>
  <c r="D35" i="29" s="1"/>
  <c r="H34" i="29"/>
  <c r="G32" i="28"/>
  <c r="I32" i="28" s="1"/>
  <c r="D33" i="28" s="1"/>
  <c r="E33" i="28" s="1"/>
  <c r="F33" i="28" s="1"/>
  <c r="K32" i="28"/>
  <c r="L32" i="28" s="1"/>
  <c r="N32" i="28" s="1"/>
  <c r="K23" i="30"/>
  <c r="L23" i="30" s="1"/>
  <c r="N23" i="30" s="1"/>
  <c r="G23" i="30"/>
  <c r="I23" i="30" s="1"/>
  <c r="D24" i="30" s="1"/>
  <c r="E35" i="29"/>
  <c r="F35" i="29" s="1"/>
  <c r="X11" i="15"/>
  <c r="X16" i="15" s="1"/>
  <c r="W16" i="15"/>
  <c r="D43" i="31" l="1"/>
  <c r="E43" i="31" s="1"/>
  <c r="F43" i="31" s="1"/>
  <c r="H43" i="31" s="1"/>
  <c r="C44" i="31" s="1"/>
  <c r="G33" i="28"/>
  <c r="I33" i="28" s="1"/>
  <c r="D34" i="28" s="1"/>
  <c r="E34" i="28" s="1"/>
  <c r="F34" i="28" s="1"/>
  <c r="K33" i="28"/>
  <c r="L33" i="28" s="1"/>
  <c r="N33" i="28" s="1"/>
  <c r="I35" i="29"/>
  <c r="D36" i="29" s="1"/>
  <c r="H35" i="29"/>
  <c r="E24" i="30"/>
  <c r="F24" i="30" s="1"/>
  <c r="E36" i="29"/>
  <c r="F36" i="29" s="1"/>
  <c r="R25" i="6"/>
  <c r="T28" i="6"/>
  <c r="Z11" i="1"/>
  <c r="Q11" i="1"/>
  <c r="D12" i="1"/>
  <c r="I12" i="1" s="1"/>
  <c r="D44" i="31" l="1"/>
  <c r="E44" i="31" s="1"/>
  <c r="F44" i="31" s="1"/>
  <c r="H44" i="31"/>
  <c r="C45" i="31" s="1"/>
  <c r="I36" i="29"/>
  <c r="D37" i="29" s="1"/>
  <c r="H36" i="29"/>
  <c r="G34" i="28"/>
  <c r="I34" i="28" s="1"/>
  <c r="D35" i="28" s="1"/>
  <c r="E35" i="28" s="1"/>
  <c r="F35" i="28" s="1"/>
  <c r="K34" i="28"/>
  <c r="L34" i="28" s="1"/>
  <c r="N34" i="28" s="1"/>
  <c r="K24" i="30"/>
  <c r="L24" i="30" s="1"/>
  <c r="N24" i="30" s="1"/>
  <c r="G24" i="30"/>
  <c r="I24" i="30" s="1"/>
  <c r="D25" i="30" s="1"/>
  <c r="E37" i="29"/>
  <c r="F37" i="29" s="1"/>
  <c r="E12" i="1"/>
  <c r="D45" i="31" l="1"/>
  <c r="E45" i="31" s="1"/>
  <c r="F45" i="31" s="1"/>
  <c r="H45" i="31" s="1"/>
  <c r="C46" i="31" s="1"/>
  <c r="G35" i="28"/>
  <c r="I35" i="28" s="1"/>
  <c r="D36" i="28" s="1"/>
  <c r="E36" i="28" s="1"/>
  <c r="F36" i="28" s="1"/>
  <c r="K35" i="28"/>
  <c r="L35" i="28" s="1"/>
  <c r="N35" i="28" s="1"/>
  <c r="I37" i="29"/>
  <c r="D38" i="29" s="1"/>
  <c r="H37" i="29"/>
  <c r="E25" i="30"/>
  <c r="F25" i="30" s="1"/>
  <c r="E38" i="29"/>
  <c r="F38" i="29" s="1"/>
  <c r="C24" i="16"/>
  <c r="D46" i="31" l="1"/>
  <c r="E46" i="31" s="1"/>
  <c r="F46" i="31" s="1"/>
  <c r="H46" i="31" s="1"/>
  <c r="I38" i="29"/>
  <c r="D39" i="29" s="1"/>
  <c r="H38" i="29"/>
  <c r="G36" i="28"/>
  <c r="I36" i="28" s="1"/>
  <c r="D37" i="28" s="1"/>
  <c r="K36" i="28"/>
  <c r="L36" i="28" s="1"/>
  <c r="N36" i="28" s="1"/>
  <c r="K25" i="30"/>
  <c r="L25" i="30" s="1"/>
  <c r="N25" i="30" s="1"/>
  <c r="G25" i="30"/>
  <c r="I25" i="30" s="1"/>
  <c r="D26" i="30" s="1"/>
  <c r="E39" i="29"/>
  <c r="F39" i="29" s="1"/>
  <c r="E12" i="18"/>
  <c r="E13" i="18"/>
  <c r="I39" i="29" l="1"/>
  <c r="D40" i="29" s="1"/>
  <c r="H39" i="29"/>
  <c r="E37" i="28"/>
  <c r="F37" i="28" s="1"/>
  <c r="E26" i="30"/>
  <c r="F26" i="30" s="1"/>
  <c r="E40" i="29"/>
  <c r="F40" i="29" s="1"/>
  <c r="C12" i="14"/>
  <c r="I40" i="29" l="1"/>
  <c r="D41" i="29" s="1"/>
  <c r="H40" i="29"/>
  <c r="G37" i="28"/>
  <c r="I37" i="28" s="1"/>
  <c r="D38" i="28" s="1"/>
  <c r="E38" i="28" s="1"/>
  <c r="F38" i="28" s="1"/>
  <c r="K37" i="28"/>
  <c r="L37" i="28" s="1"/>
  <c r="N37" i="28" s="1"/>
  <c r="K26" i="30"/>
  <c r="L26" i="30" s="1"/>
  <c r="N26" i="30" s="1"/>
  <c r="G26" i="30"/>
  <c r="I26" i="30" s="1"/>
  <c r="D27" i="30" s="1"/>
  <c r="E41" i="29"/>
  <c r="F41" i="29" s="1"/>
  <c r="D22" i="16"/>
  <c r="D24" i="16" s="1"/>
  <c r="D18" i="16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D16" i="16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D9" i="16"/>
  <c r="E9" i="16" s="1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Q9" i="16" s="1"/>
  <c r="R9" i="16" s="1"/>
  <c r="S9" i="16" s="1"/>
  <c r="T9" i="16" s="1"/>
  <c r="U9" i="16" s="1"/>
  <c r="V9" i="16" s="1"/>
  <c r="W9" i="16" s="1"/>
  <c r="D13" i="15"/>
  <c r="E13" i="15" l="1"/>
  <c r="D20" i="15"/>
  <c r="I41" i="29"/>
  <c r="D42" i="29" s="1"/>
  <c r="E42" i="29" s="1"/>
  <c r="F42" i="29" s="1"/>
  <c r="H41" i="29"/>
  <c r="G38" i="28"/>
  <c r="I38" i="28" s="1"/>
  <c r="D39" i="28" s="1"/>
  <c r="E39" i="28" s="1"/>
  <c r="F39" i="28" s="1"/>
  <c r="K38" i="28"/>
  <c r="L38" i="28" s="1"/>
  <c r="N38" i="28" s="1"/>
  <c r="E27" i="30"/>
  <c r="F27" i="30" s="1"/>
  <c r="W11" i="16"/>
  <c r="S11" i="16"/>
  <c r="O11" i="16"/>
  <c r="K11" i="16"/>
  <c r="G11" i="16"/>
  <c r="C11" i="16"/>
  <c r="U11" i="16"/>
  <c r="Q11" i="16"/>
  <c r="I11" i="16"/>
  <c r="T11" i="16"/>
  <c r="L11" i="16"/>
  <c r="D11" i="16"/>
  <c r="V11" i="16"/>
  <c r="R11" i="16"/>
  <c r="N11" i="16"/>
  <c r="J11" i="16"/>
  <c r="F11" i="16"/>
  <c r="M11" i="16"/>
  <c r="E11" i="16"/>
  <c r="P11" i="16"/>
  <c r="H11" i="16"/>
  <c r="E22" i="16"/>
  <c r="G12" i="14"/>
  <c r="H12" i="14" s="1"/>
  <c r="D10" i="14"/>
  <c r="F6" i="14"/>
  <c r="D4" i="14"/>
  <c r="E4" i="14" s="1"/>
  <c r="F4" i="14" s="1"/>
  <c r="G4" i="14" s="1"/>
  <c r="H4" i="14" s="1"/>
  <c r="I4" i="14" s="1"/>
  <c r="J4" i="14" s="1"/>
  <c r="K4" i="14" s="1"/>
  <c r="D8" i="13"/>
  <c r="D4" i="13"/>
  <c r="E4" i="13" s="1"/>
  <c r="F13" i="15" l="1"/>
  <c r="E20" i="15"/>
  <c r="I42" i="29"/>
  <c r="D43" i="29" s="1"/>
  <c r="H42" i="29"/>
  <c r="G39" i="28"/>
  <c r="I39" i="28" s="1"/>
  <c r="D40" i="28" s="1"/>
  <c r="E40" i="28" s="1"/>
  <c r="F40" i="28" s="1"/>
  <c r="K39" i="28"/>
  <c r="L39" i="28" s="1"/>
  <c r="N39" i="28" s="1"/>
  <c r="K27" i="30"/>
  <c r="L27" i="30" s="1"/>
  <c r="N27" i="30" s="1"/>
  <c r="G27" i="30"/>
  <c r="I27" i="30" s="1"/>
  <c r="D28" i="30" s="1"/>
  <c r="E43" i="29"/>
  <c r="F43" i="29" s="1"/>
  <c r="I12" i="14"/>
  <c r="J12" i="14" s="1"/>
  <c r="K12" i="14" s="1"/>
  <c r="G6" i="14"/>
  <c r="H6" i="14" s="1"/>
  <c r="E24" i="16"/>
  <c r="F22" i="16"/>
  <c r="C12" i="16"/>
  <c r="E10" i="14"/>
  <c r="F4" i="13"/>
  <c r="E8" i="13"/>
  <c r="E10" i="13" s="1"/>
  <c r="G13" i="15" l="1"/>
  <c r="F20" i="15"/>
  <c r="I43" i="29"/>
  <c r="D44" i="29" s="1"/>
  <c r="H43" i="29"/>
  <c r="G40" i="28"/>
  <c r="I40" i="28" s="1"/>
  <c r="D41" i="28" s="1"/>
  <c r="K40" i="28"/>
  <c r="L40" i="28" s="1"/>
  <c r="N40" i="28" s="1"/>
  <c r="E28" i="30"/>
  <c r="F28" i="30" s="1"/>
  <c r="E44" i="29"/>
  <c r="F44" i="29" s="1"/>
  <c r="I6" i="14"/>
  <c r="J6" i="14" s="1"/>
  <c r="K6" i="14" s="1"/>
  <c r="M12" i="14" s="1"/>
  <c r="G22" i="16"/>
  <c r="F10" i="14"/>
  <c r="F8" i="13"/>
  <c r="G4" i="13"/>
  <c r="H13" i="15" l="1"/>
  <c r="G20" i="15"/>
  <c r="E41" i="28"/>
  <c r="F41" i="28" s="1"/>
  <c r="I44" i="29"/>
  <c r="D45" i="29" s="1"/>
  <c r="H44" i="29"/>
  <c r="K28" i="30"/>
  <c r="L28" i="30" s="1"/>
  <c r="N28" i="30" s="1"/>
  <c r="G28" i="30"/>
  <c r="I28" i="30" s="1"/>
  <c r="D29" i="30" s="1"/>
  <c r="E45" i="29"/>
  <c r="F45" i="29" s="1"/>
  <c r="H22" i="16"/>
  <c r="G24" i="16"/>
  <c r="G10" i="14"/>
  <c r="H4" i="13"/>
  <c r="G8" i="13"/>
  <c r="G10" i="13" s="1"/>
  <c r="I13" i="15" l="1"/>
  <c r="H20" i="15"/>
  <c r="I45" i="29"/>
  <c r="D46" i="29" s="1"/>
  <c r="H45" i="29"/>
  <c r="G41" i="28"/>
  <c r="I41" i="28" s="1"/>
  <c r="D42" i="28" s="1"/>
  <c r="K41" i="28"/>
  <c r="L41" i="28" s="1"/>
  <c r="N41" i="28" s="1"/>
  <c r="E29" i="30"/>
  <c r="F29" i="30" s="1"/>
  <c r="E46" i="29"/>
  <c r="F46" i="29" s="1"/>
  <c r="H24" i="16"/>
  <c r="I22" i="16"/>
  <c r="H10" i="14"/>
  <c r="H8" i="13"/>
  <c r="I4" i="13"/>
  <c r="J13" i="15" l="1"/>
  <c r="I20" i="15"/>
  <c r="I46" i="29"/>
  <c r="D47" i="29" s="1"/>
  <c r="H46" i="29"/>
  <c r="E42" i="28"/>
  <c r="F42" i="28" s="1"/>
  <c r="K29" i="30"/>
  <c r="L29" i="30" s="1"/>
  <c r="N29" i="30" s="1"/>
  <c r="G29" i="30"/>
  <c r="I29" i="30" s="1"/>
  <c r="D30" i="30" s="1"/>
  <c r="E47" i="29"/>
  <c r="F47" i="29" s="1"/>
  <c r="J22" i="16"/>
  <c r="I10" i="14"/>
  <c r="J4" i="13"/>
  <c r="I8" i="13"/>
  <c r="K13" i="15" l="1"/>
  <c r="J20" i="15"/>
  <c r="I47" i="29"/>
  <c r="D48" i="29" s="1"/>
  <c r="H47" i="29"/>
  <c r="G42" i="28"/>
  <c r="I42" i="28" s="1"/>
  <c r="D43" i="28" s="1"/>
  <c r="E43" i="28" s="1"/>
  <c r="F43" i="28" s="1"/>
  <c r="K42" i="28"/>
  <c r="L42" i="28" s="1"/>
  <c r="N42" i="28" s="1"/>
  <c r="E30" i="30"/>
  <c r="F30" i="30" s="1"/>
  <c r="E48" i="29"/>
  <c r="F48" i="29" s="1"/>
  <c r="K22" i="16"/>
  <c r="J24" i="16"/>
  <c r="J10" i="14"/>
  <c r="I10" i="13"/>
  <c r="J8" i="13"/>
  <c r="K4" i="13"/>
  <c r="L13" i="15" l="1"/>
  <c r="K20" i="15"/>
  <c r="I48" i="29"/>
  <c r="D49" i="29" s="1"/>
  <c r="H48" i="29"/>
  <c r="J10" i="13"/>
  <c r="G43" i="28"/>
  <c r="I43" i="28" s="1"/>
  <c r="D44" i="28" s="1"/>
  <c r="E44" i="28" s="1"/>
  <c r="F44" i="28" s="1"/>
  <c r="K43" i="28"/>
  <c r="L43" i="28" s="1"/>
  <c r="N43" i="28" s="1"/>
  <c r="K30" i="30"/>
  <c r="L30" i="30" s="1"/>
  <c r="N30" i="30" s="1"/>
  <c r="G30" i="30"/>
  <c r="I30" i="30" s="1"/>
  <c r="D31" i="30" s="1"/>
  <c r="E49" i="29"/>
  <c r="F49" i="29" s="1"/>
  <c r="K24" i="16"/>
  <c r="L22" i="16"/>
  <c r="K10" i="14"/>
  <c r="K8" i="13"/>
  <c r="Y15" i="1"/>
  <c r="Y14" i="1"/>
  <c r="Y13" i="1"/>
  <c r="Y12" i="1"/>
  <c r="U12" i="1"/>
  <c r="G16" i="1"/>
  <c r="G17" i="1" s="1"/>
  <c r="R30" i="6"/>
  <c r="R31" i="6"/>
  <c r="R32" i="6"/>
  <c r="R33" i="6"/>
  <c r="R29" i="6"/>
  <c r="O29" i="6"/>
  <c r="O6" i="6"/>
  <c r="L8" i="6"/>
  <c r="S9" i="6" l="1"/>
  <c r="S15" i="6"/>
  <c r="M13" i="15"/>
  <c r="L20" i="15"/>
  <c r="C11" i="13"/>
  <c r="C14" i="13" s="1"/>
  <c r="G44" i="28"/>
  <c r="I44" i="28" s="1"/>
  <c r="D45" i="28" s="1"/>
  <c r="E45" i="28" s="1"/>
  <c r="F45" i="28" s="1"/>
  <c r="K44" i="28"/>
  <c r="L44" i="28" s="1"/>
  <c r="N44" i="28" s="1"/>
  <c r="I49" i="29"/>
  <c r="D50" i="29" s="1"/>
  <c r="H49" i="29"/>
  <c r="E31" i="30"/>
  <c r="F31" i="30" s="1"/>
  <c r="E50" i="29"/>
  <c r="F50" i="29" s="1"/>
  <c r="L24" i="16"/>
  <c r="M22" i="16"/>
  <c r="V12" i="1"/>
  <c r="Z12" i="1" s="1"/>
  <c r="U13" i="1" s="1"/>
  <c r="T29" i="6"/>
  <c r="O30" i="6" s="1"/>
  <c r="P30" i="6" s="1"/>
  <c r="Q30" i="6" s="1"/>
  <c r="S30" i="6" s="1"/>
  <c r="P29" i="6"/>
  <c r="Q29" i="6" s="1"/>
  <c r="S29" i="6" s="1"/>
  <c r="P6" i="6"/>
  <c r="Q6" i="6" s="1"/>
  <c r="R6" i="6" s="1"/>
  <c r="T6" i="6" s="1"/>
  <c r="S8" i="6"/>
  <c r="S6" i="6"/>
  <c r="S7" i="6"/>
  <c r="S10" i="6"/>
  <c r="T15" i="6" l="1"/>
  <c r="O16" i="6" s="1"/>
  <c r="P16" i="6" s="1"/>
  <c r="Q16" i="6" s="1"/>
  <c r="O17" i="6" s="1"/>
  <c r="N13" i="15"/>
  <c r="M20" i="15"/>
  <c r="I50" i="29"/>
  <c r="D51" i="29" s="1"/>
  <c r="H50" i="29"/>
  <c r="G45" i="28"/>
  <c r="I45" i="28" s="1"/>
  <c r="D46" i="28" s="1"/>
  <c r="E46" i="28" s="1"/>
  <c r="F46" i="28" s="1"/>
  <c r="K45" i="28"/>
  <c r="L45" i="28" s="1"/>
  <c r="N45" i="28" s="1"/>
  <c r="K31" i="30"/>
  <c r="L31" i="30" s="1"/>
  <c r="N31" i="30" s="1"/>
  <c r="G31" i="30"/>
  <c r="I31" i="30" s="1"/>
  <c r="D32" i="30" s="1"/>
  <c r="E51" i="29"/>
  <c r="F51" i="29" s="1"/>
  <c r="T30" i="6"/>
  <c r="O31" i="6" s="1"/>
  <c r="M24" i="16"/>
  <c r="N22" i="16"/>
  <c r="V13" i="1"/>
  <c r="Z13" i="1" s="1"/>
  <c r="U14" i="1" s="1"/>
  <c r="P17" i="6" l="1"/>
  <c r="Q17" i="6" s="1"/>
  <c r="R17" i="6" s="1"/>
  <c r="T17" i="6" s="1"/>
  <c r="O18" i="6" s="1"/>
  <c r="P18" i="6" s="1"/>
  <c r="Q18" i="6" s="1"/>
  <c r="R18" i="6" s="1"/>
  <c r="T18" i="6" s="1"/>
  <c r="O19" i="6" s="1"/>
  <c r="O13" i="15"/>
  <c r="N20" i="15"/>
  <c r="G46" i="28"/>
  <c r="I46" i="28" s="1"/>
  <c r="D47" i="28" s="1"/>
  <c r="E47" i="28" s="1"/>
  <c r="F47" i="28" s="1"/>
  <c r="K46" i="28"/>
  <c r="L46" i="28" s="1"/>
  <c r="N46" i="28" s="1"/>
  <c r="I51" i="29"/>
  <c r="D52" i="29" s="1"/>
  <c r="H51" i="29"/>
  <c r="E32" i="30"/>
  <c r="F32" i="30" s="1"/>
  <c r="E52" i="29"/>
  <c r="F52" i="29" s="1"/>
  <c r="P31" i="6"/>
  <c r="Q31" i="6" s="1"/>
  <c r="S31" i="6" s="1"/>
  <c r="T31" i="6"/>
  <c r="O32" i="6" s="1"/>
  <c r="O22" i="16"/>
  <c r="N24" i="16"/>
  <c r="V14" i="1"/>
  <c r="Z14" i="1" s="1"/>
  <c r="U15" i="1" s="1"/>
  <c r="O7" i="6"/>
  <c r="P19" i="6" l="1"/>
  <c r="Q19" i="6" s="1"/>
  <c r="R19" i="6" s="1"/>
  <c r="T19" i="6" s="1"/>
  <c r="P13" i="15"/>
  <c r="O20" i="15"/>
  <c r="P7" i="6"/>
  <c r="Q7" i="6" s="1"/>
  <c r="I52" i="29"/>
  <c r="D53" i="29" s="1"/>
  <c r="H52" i="29"/>
  <c r="G47" i="28"/>
  <c r="I47" i="28" s="1"/>
  <c r="D48" i="28" s="1"/>
  <c r="K47" i="28"/>
  <c r="L47" i="28" s="1"/>
  <c r="N47" i="28" s="1"/>
  <c r="K32" i="30"/>
  <c r="L32" i="30" s="1"/>
  <c r="N32" i="30" s="1"/>
  <c r="G32" i="30"/>
  <c r="I32" i="30" s="1"/>
  <c r="D33" i="30" s="1"/>
  <c r="E53" i="29"/>
  <c r="F53" i="29" s="1"/>
  <c r="P32" i="6"/>
  <c r="Q32" i="6" s="1"/>
  <c r="S32" i="6" s="1"/>
  <c r="T32" i="6"/>
  <c r="O33" i="6" s="1"/>
  <c r="P22" i="16"/>
  <c r="O24" i="16"/>
  <c r="V15" i="1"/>
  <c r="Z15" i="1" s="1"/>
  <c r="U16" i="1" s="1"/>
  <c r="P12" i="1"/>
  <c r="P13" i="1"/>
  <c r="P14" i="1"/>
  <c r="R20" i="6" l="1"/>
  <c r="Q13" i="15"/>
  <c r="P20" i="15"/>
  <c r="R7" i="6"/>
  <c r="I53" i="29"/>
  <c r="D54" i="29" s="1"/>
  <c r="H53" i="29"/>
  <c r="E48" i="28"/>
  <c r="F48" i="28" s="1"/>
  <c r="E33" i="30"/>
  <c r="F33" i="30" s="1"/>
  <c r="E54" i="29"/>
  <c r="F54" i="29" s="1"/>
  <c r="P33" i="6"/>
  <c r="Q33" i="6" s="1"/>
  <c r="S33" i="6" s="1"/>
  <c r="T33" i="6"/>
  <c r="P24" i="16"/>
  <c r="Q22" i="16"/>
  <c r="X16" i="1"/>
  <c r="X17" i="1" s="1"/>
  <c r="V16" i="1"/>
  <c r="W16" i="1" s="1"/>
  <c r="L12" i="1"/>
  <c r="R13" i="15" l="1"/>
  <c r="Q20" i="15"/>
  <c r="T7" i="6"/>
  <c r="O8" i="6" s="1"/>
  <c r="I54" i="29"/>
  <c r="D55" i="29" s="1"/>
  <c r="H54" i="29"/>
  <c r="G48" i="28"/>
  <c r="I48" i="28" s="1"/>
  <c r="D49" i="28" s="1"/>
  <c r="E49" i="28" s="1"/>
  <c r="F49" i="28" s="1"/>
  <c r="K48" i="28"/>
  <c r="L48" i="28" s="1"/>
  <c r="N48" i="28" s="1"/>
  <c r="K33" i="30"/>
  <c r="L33" i="30" s="1"/>
  <c r="N33" i="30" s="1"/>
  <c r="G33" i="30"/>
  <c r="I33" i="30" s="1"/>
  <c r="D34" i="30" s="1"/>
  <c r="E55" i="29"/>
  <c r="F55" i="29" s="1"/>
  <c r="M12" i="1"/>
  <c r="L13" i="1"/>
  <c r="M13" i="1" s="1"/>
  <c r="Q24" i="16"/>
  <c r="R22" i="16"/>
  <c r="Y16" i="1"/>
  <c r="Y17" i="1" s="1"/>
  <c r="W17" i="1"/>
  <c r="Z16" i="1"/>
  <c r="R34" i="6"/>
  <c r="F12" i="1"/>
  <c r="S13" i="15" l="1"/>
  <c r="R20" i="15"/>
  <c r="P8" i="6"/>
  <c r="Q8" i="6" s="1"/>
  <c r="R8" i="6" s="1"/>
  <c r="H12" i="1"/>
  <c r="I55" i="29"/>
  <c r="D56" i="29" s="1"/>
  <c r="H55" i="29"/>
  <c r="G49" i="28"/>
  <c r="I49" i="28" s="1"/>
  <c r="D50" i="28" s="1"/>
  <c r="K49" i="28"/>
  <c r="L49" i="28" s="1"/>
  <c r="N49" i="28" s="1"/>
  <c r="E34" i="30"/>
  <c r="F34" i="30" s="1"/>
  <c r="E56" i="29"/>
  <c r="F56" i="29" s="1"/>
  <c r="S22" i="16"/>
  <c r="R24" i="16"/>
  <c r="L14" i="1"/>
  <c r="M14" i="1" s="1"/>
  <c r="D13" i="1"/>
  <c r="I13" i="1" s="1"/>
  <c r="T13" i="15" l="1"/>
  <c r="S20" i="15"/>
  <c r="T8" i="6"/>
  <c r="O9" i="6" s="1"/>
  <c r="P9" i="6" s="1"/>
  <c r="Q9" i="6" s="1"/>
  <c r="R9" i="6" s="1"/>
  <c r="I56" i="29"/>
  <c r="D57" i="29" s="1"/>
  <c r="H56" i="29"/>
  <c r="E50" i="28"/>
  <c r="F50" i="28" s="1"/>
  <c r="K34" i="30"/>
  <c r="L34" i="30" s="1"/>
  <c r="N34" i="30" s="1"/>
  <c r="G34" i="30"/>
  <c r="I34" i="30" s="1"/>
  <c r="D35" i="30" s="1"/>
  <c r="E57" i="29"/>
  <c r="F57" i="29" s="1"/>
  <c r="E13" i="1"/>
  <c r="F13" i="1" s="1"/>
  <c r="H13" i="1" s="1"/>
  <c r="S24" i="16"/>
  <c r="T22" i="16"/>
  <c r="Q14" i="1"/>
  <c r="L15" i="1" s="1"/>
  <c r="M15" i="1" s="1"/>
  <c r="U13" i="15" l="1"/>
  <c r="T20" i="15"/>
  <c r="T9" i="6"/>
  <c r="O10" i="6" s="1"/>
  <c r="D14" i="1"/>
  <c r="I14" i="1" s="1"/>
  <c r="I57" i="29"/>
  <c r="D58" i="29" s="1"/>
  <c r="H57" i="29"/>
  <c r="G50" i="28"/>
  <c r="I50" i="28" s="1"/>
  <c r="D51" i="28" s="1"/>
  <c r="E51" i="28" s="1"/>
  <c r="F51" i="28" s="1"/>
  <c r="K50" i="28"/>
  <c r="L50" i="28" s="1"/>
  <c r="N50" i="28" s="1"/>
  <c r="E35" i="30"/>
  <c r="F35" i="30" s="1"/>
  <c r="E58" i="29"/>
  <c r="F58" i="29" s="1"/>
  <c r="E14" i="1"/>
  <c r="F14" i="1" s="1"/>
  <c r="H14" i="1" s="1"/>
  <c r="T24" i="16"/>
  <c r="U22" i="16"/>
  <c r="V13" i="15" l="1"/>
  <c r="U20" i="15"/>
  <c r="P10" i="6"/>
  <c r="Q10" i="6" s="1"/>
  <c r="R10" i="6" s="1"/>
  <c r="R11" i="6" s="1"/>
  <c r="D15" i="1"/>
  <c r="I15" i="1" s="1"/>
  <c r="G51" i="28"/>
  <c r="I51" i="28" s="1"/>
  <c r="D52" i="28" s="1"/>
  <c r="K51" i="28"/>
  <c r="L51" i="28" s="1"/>
  <c r="N51" i="28" s="1"/>
  <c r="I58" i="29"/>
  <c r="D59" i="29" s="1"/>
  <c r="H58" i="29"/>
  <c r="K35" i="30"/>
  <c r="L35" i="30" s="1"/>
  <c r="N35" i="30" s="1"/>
  <c r="G35" i="30"/>
  <c r="I35" i="30" s="1"/>
  <c r="D36" i="30" s="1"/>
  <c r="E59" i="29"/>
  <c r="F59" i="29" s="1"/>
  <c r="E15" i="1"/>
  <c r="F15" i="1" s="1"/>
  <c r="H15" i="1" s="1"/>
  <c r="U24" i="16"/>
  <c r="V22" i="16"/>
  <c r="P15" i="1"/>
  <c r="Q15" i="1"/>
  <c r="L16" i="1" s="1"/>
  <c r="W13" i="15" l="1"/>
  <c r="V20" i="15"/>
  <c r="T10" i="6"/>
  <c r="D16" i="1"/>
  <c r="I16" i="1" s="1"/>
  <c r="I59" i="29"/>
  <c r="D60" i="29" s="1"/>
  <c r="H59" i="29"/>
  <c r="E52" i="28"/>
  <c r="F52" i="28" s="1"/>
  <c r="E36" i="30"/>
  <c r="F36" i="30" s="1"/>
  <c r="E60" i="29"/>
  <c r="F60" i="29" s="1"/>
  <c r="W22" i="16"/>
  <c r="W24" i="16" s="1"/>
  <c r="V24" i="16"/>
  <c r="O17" i="1"/>
  <c r="M16" i="1"/>
  <c r="N16" i="1" s="1"/>
  <c r="X13" i="15" l="1"/>
  <c r="W20" i="15"/>
  <c r="E16" i="1"/>
  <c r="F16" i="1" s="1"/>
  <c r="G52" i="28"/>
  <c r="I52" i="28" s="1"/>
  <c r="D53" i="28" s="1"/>
  <c r="E53" i="28" s="1"/>
  <c r="F53" i="28" s="1"/>
  <c r="K52" i="28"/>
  <c r="L52" i="28" s="1"/>
  <c r="N52" i="28" s="1"/>
  <c r="I60" i="29"/>
  <c r="D61" i="29" s="1"/>
  <c r="H60" i="29"/>
  <c r="K36" i="30"/>
  <c r="L36" i="30" s="1"/>
  <c r="N36" i="30" s="1"/>
  <c r="G36" i="30"/>
  <c r="I36" i="30" s="1"/>
  <c r="D37" i="30" s="1"/>
  <c r="E37" i="30" s="1"/>
  <c r="F37" i="30" s="1"/>
  <c r="E61" i="29"/>
  <c r="F61" i="29" s="1"/>
  <c r="N17" i="1"/>
  <c r="P16" i="1"/>
  <c r="P17" i="1" s="1"/>
  <c r="H16" i="1"/>
  <c r="H17" i="1" s="1"/>
  <c r="F17" i="1"/>
  <c r="F24" i="16"/>
  <c r="C25" i="16" s="1"/>
  <c r="F28" i="16" l="1"/>
  <c r="H28" i="16" s="1"/>
  <c r="H15" i="15"/>
  <c r="X20" i="15"/>
  <c r="C21" i="15" s="1"/>
  <c r="X15" i="15"/>
  <c r="J15" i="15"/>
  <c r="L15" i="15"/>
  <c r="F15" i="15"/>
  <c r="S15" i="15"/>
  <c r="K15" i="15"/>
  <c r="Q15" i="15"/>
  <c r="D15" i="15"/>
  <c r="V15" i="15"/>
  <c r="R15" i="15"/>
  <c r="N15" i="15"/>
  <c r="O15" i="15"/>
  <c r="U15" i="15"/>
  <c r="G15" i="15"/>
  <c r="E15" i="15"/>
  <c r="I15" i="15"/>
  <c r="W15" i="15"/>
  <c r="M15" i="15"/>
  <c r="P15" i="15"/>
  <c r="T15" i="15"/>
  <c r="I61" i="29"/>
  <c r="D62" i="29" s="1"/>
  <c r="H61" i="29"/>
  <c r="G53" i="28"/>
  <c r="I53" i="28" s="1"/>
  <c r="D54" i="28" s="1"/>
  <c r="E54" i="28" s="1"/>
  <c r="F54" i="28" s="1"/>
  <c r="K53" i="28"/>
  <c r="L53" i="28" s="1"/>
  <c r="N53" i="28" s="1"/>
  <c r="K37" i="30"/>
  <c r="L37" i="30" s="1"/>
  <c r="N37" i="30" s="1"/>
  <c r="G37" i="30"/>
  <c r="I37" i="30" s="1"/>
  <c r="D38" i="30" s="1"/>
  <c r="E38" i="30" s="1"/>
  <c r="F38" i="30" s="1"/>
  <c r="E62" i="29"/>
  <c r="F62" i="29" s="1"/>
  <c r="I28" i="16" l="1"/>
  <c r="J28" i="16" s="1"/>
  <c r="K28" i="16" s="1"/>
  <c r="L28" i="16" s="1"/>
  <c r="M28" i="16" s="1"/>
  <c r="I62" i="29"/>
  <c r="D63" i="29" s="1"/>
  <c r="H62" i="29"/>
  <c r="G54" i="28"/>
  <c r="I54" i="28" s="1"/>
  <c r="D55" i="28" s="1"/>
  <c r="E55" i="28" s="1"/>
  <c r="F55" i="28" s="1"/>
  <c r="K54" i="28"/>
  <c r="L54" i="28" s="1"/>
  <c r="N54" i="28" s="1"/>
  <c r="K38" i="30"/>
  <c r="L38" i="30" s="1"/>
  <c r="N38" i="30" s="1"/>
  <c r="G38" i="30"/>
  <c r="I38" i="30" s="1"/>
  <c r="D39" i="30" s="1"/>
  <c r="E39" i="30" s="1"/>
  <c r="F39" i="30" s="1"/>
  <c r="E63" i="29"/>
  <c r="F63" i="29" s="1"/>
  <c r="N28" i="16" l="1"/>
  <c r="O28" i="16" s="1"/>
  <c r="P28" i="16" s="1"/>
  <c r="Q28" i="16" s="1"/>
  <c r="R28" i="16" s="1"/>
  <c r="T28" i="16" s="1"/>
  <c r="U28" i="16" s="1"/>
  <c r="V28" i="16" s="1"/>
  <c r="W28" i="16" s="1"/>
  <c r="I63" i="29"/>
  <c r="D64" i="29" s="1"/>
  <c r="H63" i="29"/>
  <c r="G55" i="28"/>
  <c r="I55" i="28" s="1"/>
  <c r="D56" i="28" s="1"/>
  <c r="K55" i="28"/>
  <c r="L55" i="28" s="1"/>
  <c r="N55" i="28" s="1"/>
  <c r="K39" i="30"/>
  <c r="L39" i="30" s="1"/>
  <c r="N39" i="30" s="1"/>
  <c r="G39" i="30"/>
  <c r="I39" i="30" s="1"/>
  <c r="D40" i="30" s="1"/>
  <c r="E40" i="30" s="1"/>
  <c r="F40" i="30" s="1"/>
  <c r="E64" i="29"/>
  <c r="F64" i="29" s="1"/>
  <c r="E56" i="28" l="1"/>
  <c r="F56" i="28" s="1"/>
  <c r="I64" i="29"/>
  <c r="D65" i="29" s="1"/>
  <c r="H64" i="29"/>
  <c r="K40" i="30"/>
  <c r="L40" i="30" s="1"/>
  <c r="N40" i="30" s="1"/>
  <c r="G40" i="30"/>
  <c r="I40" i="30" s="1"/>
  <c r="D41" i="30" s="1"/>
  <c r="E41" i="30" s="1"/>
  <c r="F41" i="30" s="1"/>
  <c r="E65" i="29"/>
  <c r="F65" i="29" s="1"/>
  <c r="I65" i="29" l="1"/>
  <c r="D66" i="29" s="1"/>
  <c r="H65" i="29"/>
  <c r="G56" i="28"/>
  <c r="I56" i="28" s="1"/>
  <c r="D57" i="28" s="1"/>
  <c r="E57" i="28" s="1"/>
  <c r="F57" i="28" s="1"/>
  <c r="K56" i="28"/>
  <c r="L56" i="28" s="1"/>
  <c r="N56" i="28" s="1"/>
  <c r="K41" i="30"/>
  <c r="L41" i="30" s="1"/>
  <c r="N41" i="30" s="1"/>
  <c r="G41" i="30"/>
  <c r="I41" i="30" s="1"/>
  <c r="D42" i="30" s="1"/>
  <c r="E42" i="30" s="1"/>
  <c r="F42" i="30" s="1"/>
  <c r="E66" i="29"/>
  <c r="F66" i="29" s="1"/>
  <c r="I66" i="29" l="1"/>
  <c r="D67" i="29" s="1"/>
  <c r="H66" i="29"/>
  <c r="G57" i="28"/>
  <c r="I57" i="28" s="1"/>
  <c r="D58" i="28" s="1"/>
  <c r="E58" i="28" s="1"/>
  <c r="F58" i="28" s="1"/>
  <c r="K57" i="28"/>
  <c r="L57" i="28" s="1"/>
  <c r="N57" i="28" s="1"/>
  <c r="K42" i="30"/>
  <c r="L42" i="30" s="1"/>
  <c r="N42" i="30" s="1"/>
  <c r="G42" i="30"/>
  <c r="I42" i="30" s="1"/>
  <c r="D43" i="30" s="1"/>
  <c r="E43" i="30" s="1"/>
  <c r="F43" i="30" s="1"/>
  <c r="E67" i="29"/>
  <c r="F67" i="29" s="1"/>
  <c r="G58" i="28" l="1"/>
  <c r="I58" i="28" s="1"/>
  <c r="D59" i="28" s="1"/>
  <c r="E59" i="28" s="1"/>
  <c r="F59" i="28" s="1"/>
  <c r="K58" i="28"/>
  <c r="L58" i="28" s="1"/>
  <c r="N58" i="28" s="1"/>
  <c r="I67" i="29"/>
  <c r="D68" i="29" s="1"/>
  <c r="H67" i="29"/>
  <c r="K43" i="30"/>
  <c r="L43" i="30" s="1"/>
  <c r="N43" i="30" s="1"/>
  <c r="G43" i="30"/>
  <c r="I43" i="30" s="1"/>
  <c r="D44" i="30" s="1"/>
  <c r="E44" i="30" s="1"/>
  <c r="F44" i="30" s="1"/>
  <c r="E68" i="29"/>
  <c r="F68" i="29" s="1"/>
  <c r="I68" i="29" l="1"/>
  <c r="D69" i="29" s="1"/>
  <c r="H68" i="29"/>
  <c r="G59" i="28"/>
  <c r="I59" i="28" s="1"/>
  <c r="D60" i="28" s="1"/>
  <c r="E60" i="28" s="1"/>
  <c r="F60" i="28" s="1"/>
  <c r="K59" i="28"/>
  <c r="L59" i="28" s="1"/>
  <c r="N59" i="28" s="1"/>
  <c r="K44" i="30"/>
  <c r="L44" i="30" s="1"/>
  <c r="N44" i="30" s="1"/>
  <c r="G44" i="30"/>
  <c r="I44" i="30" s="1"/>
  <c r="D45" i="30" s="1"/>
  <c r="E45" i="30" s="1"/>
  <c r="F45" i="30" s="1"/>
  <c r="E69" i="29"/>
  <c r="F69" i="29" s="1"/>
  <c r="I69" i="29" l="1"/>
  <c r="D70" i="29" s="1"/>
  <c r="H69" i="29"/>
  <c r="G60" i="28"/>
  <c r="I60" i="28" s="1"/>
  <c r="D61" i="28" s="1"/>
  <c r="E61" i="28" s="1"/>
  <c r="F61" i="28" s="1"/>
  <c r="K60" i="28"/>
  <c r="L60" i="28" s="1"/>
  <c r="N60" i="28" s="1"/>
  <c r="K45" i="30"/>
  <c r="L45" i="30" s="1"/>
  <c r="N45" i="30" s="1"/>
  <c r="G45" i="30"/>
  <c r="I45" i="30" s="1"/>
  <c r="D46" i="30" s="1"/>
  <c r="E46" i="30" s="1"/>
  <c r="F46" i="30" s="1"/>
  <c r="E70" i="29"/>
  <c r="F70" i="29" s="1"/>
  <c r="I70" i="29" l="1"/>
  <c r="D71" i="29" s="1"/>
  <c r="H70" i="29"/>
  <c r="G61" i="28"/>
  <c r="I61" i="28" s="1"/>
  <c r="D62" i="28" s="1"/>
  <c r="K61" i="28"/>
  <c r="L61" i="28" s="1"/>
  <c r="N61" i="28" s="1"/>
  <c r="G46" i="30"/>
  <c r="I46" i="30" s="1"/>
  <c r="D47" i="30" s="1"/>
  <c r="E47" i="30" s="1"/>
  <c r="F47" i="30" s="1"/>
  <c r="K46" i="30"/>
  <c r="L46" i="30" s="1"/>
  <c r="N46" i="30" s="1"/>
  <c r="E71" i="29"/>
  <c r="F71" i="29" s="1"/>
  <c r="I71" i="29" l="1"/>
  <c r="D72" i="29" s="1"/>
  <c r="H71" i="29"/>
  <c r="E62" i="28"/>
  <c r="F62" i="28" s="1"/>
  <c r="K47" i="30"/>
  <c r="L47" i="30" s="1"/>
  <c r="N47" i="30" s="1"/>
  <c r="G47" i="30"/>
  <c r="I47" i="30" s="1"/>
  <c r="D48" i="30" s="1"/>
  <c r="E48" i="30" s="1"/>
  <c r="F48" i="30" s="1"/>
  <c r="E72" i="29"/>
  <c r="F72" i="29" s="1"/>
  <c r="I72" i="29" l="1"/>
  <c r="D73" i="29" s="1"/>
  <c r="H72" i="29"/>
  <c r="G62" i="28"/>
  <c r="I62" i="28" s="1"/>
  <c r="D63" i="28" s="1"/>
  <c r="E63" i="28" s="1"/>
  <c r="F63" i="28" s="1"/>
  <c r="K62" i="28"/>
  <c r="L62" i="28" s="1"/>
  <c r="N62" i="28" s="1"/>
  <c r="K48" i="30"/>
  <c r="L48" i="30" s="1"/>
  <c r="N48" i="30" s="1"/>
  <c r="G48" i="30"/>
  <c r="I48" i="30" s="1"/>
  <c r="D49" i="30" s="1"/>
  <c r="E49" i="30" s="1"/>
  <c r="F49" i="30" s="1"/>
  <c r="G49" i="30" s="1"/>
  <c r="I49" i="30" s="1"/>
  <c r="D50" i="30" s="1"/>
  <c r="E50" i="30" s="1"/>
  <c r="F50" i="30" s="1"/>
  <c r="G50" i="30" s="1"/>
  <c r="I50" i="30" s="1"/>
  <c r="D51" i="30" s="1"/>
  <c r="E51" i="30" s="1"/>
  <c r="F51" i="30" s="1"/>
  <c r="G51" i="30" s="1"/>
  <c r="I51" i="30" s="1"/>
  <c r="D52" i="30" s="1"/>
  <c r="E52" i="30" s="1"/>
  <c r="F52" i="30" s="1"/>
  <c r="G52" i="30" s="1"/>
  <c r="I52" i="30" s="1"/>
  <c r="D53" i="30" s="1"/>
  <c r="E53" i="30" s="1"/>
  <c r="F53" i="30" s="1"/>
  <c r="G53" i="30" s="1"/>
  <c r="I53" i="30" s="1"/>
  <c r="D54" i="30" s="1"/>
  <c r="E54" i="30" s="1"/>
  <c r="F54" i="30" s="1"/>
  <c r="G54" i="30" s="1"/>
  <c r="I54" i="30" s="1"/>
  <c r="D55" i="30" s="1"/>
  <c r="E55" i="30" s="1"/>
  <c r="F55" i="30" s="1"/>
  <c r="G55" i="30" s="1"/>
  <c r="I55" i="30" s="1"/>
  <c r="D56" i="30" s="1"/>
  <c r="E56" i="30" s="1"/>
  <c r="F56" i="30" s="1"/>
  <c r="G56" i="30" s="1"/>
  <c r="I56" i="30" s="1"/>
  <c r="D57" i="30" s="1"/>
  <c r="E57" i="30" s="1"/>
  <c r="F57" i="30" s="1"/>
  <c r="G57" i="30" s="1"/>
  <c r="I57" i="30" s="1"/>
  <c r="D58" i="30" s="1"/>
  <c r="E58" i="30" s="1"/>
  <c r="F58" i="30" s="1"/>
  <c r="G58" i="30" s="1"/>
  <c r="I58" i="30" s="1"/>
  <c r="D59" i="30" s="1"/>
  <c r="E59" i="30" s="1"/>
  <c r="F59" i="30" s="1"/>
  <c r="G59" i="30" s="1"/>
  <c r="I59" i="30" s="1"/>
  <c r="D60" i="30" s="1"/>
  <c r="E60" i="30" s="1"/>
  <c r="F60" i="30" s="1"/>
  <c r="G60" i="30" s="1"/>
  <c r="I60" i="30" s="1"/>
  <c r="D61" i="30" s="1"/>
  <c r="E61" i="30" s="1"/>
  <c r="F61" i="30" s="1"/>
  <c r="G61" i="30" s="1"/>
  <c r="I61" i="30" s="1"/>
  <c r="D62" i="30" s="1"/>
  <c r="E62" i="30" s="1"/>
  <c r="F62" i="30" s="1"/>
  <c r="G62" i="30" s="1"/>
  <c r="I62" i="30" s="1"/>
  <c r="D63" i="30" s="1"/>
  <c r="E73" i="29"/>
  <c r="F73" i="29" s="1"/>
  <c r="E63" i="30" l="1"/>
  <c r="F63" i="30" s="1"/>
  <c r="G63" i="30" s="1"/>
  <c r="I63" i="30" s="1"/>
  <c r="D64" i="30" s="1"/>
  <c r="E64" i="30" s="1"/>
  <c r="F64" i="30" s="1"/>
  <c r="G64" i="30" s="1"/>
  <c r="I64" i="30" s="1"/>
  <c r="D65" i="30" s="1"/>
  <c r="I73" i="29"/>
  <c r="H73" i="29"/>
  <c r="G63" i="28"/>
  <c r="I63" i="28" s="1"/>
  <c r="D64" i="28" s="1"/>
  <c r="K63" i="28"/>
  <c r="L63" i="28" s="1"/>
  <c r="N63" i="28" s="1"/>
  <c r="E65" i="30" l="1"/>
  <c r="F65" i="30" s="1"/>
  <c r="G65" i="30" s="1"/>
  <c r="I65" i="30" s="1"/>
  <c r="D66" i="30" s="1"/>
  <c r="E66" i="30" s="1"/>
  <c r="F66" i="30" s="1"/>
  <c r="G66" i="30" s="1"/>
  <c r="I66" i="30" s="1"/>
  <c r="D67" i="30" s="1"/>
  <c r="E67" i="30" s="1"/>
  <c r="F67" i="30" s="1"/>
  <c r="G67" i="30" s="1"/>
  <c r="I67" i="30" s="1"/>
  <c r="D68" i="30" s="1"/>
  <c r="E68" i="30" s="1"/>
  <c r="F68" i="30" s="1"/>
  <c r="G68" i="30" s="1"/>
  <c r="I68" i="30" s="1"/>
  <c r="D69" i="30" s="1"/>
  <c r="E64" i="28"/>
  <c r="F64" i="28" s="1"/>
  <c r="E69" i="30" l="1"/>
  <c r="F69" i="30" s="1"/>
  <c r="G69" i="30" s="1"/>
  <c r="I69" i="30" s="1"/>
  <c r="D70" i="30" s="1"/>
  <c r="E70" i="30" s="1"/>
  <c r="F70" i="30" s="1"/>
  <c r="G70" i="30" s="1"/>
  <c r="I70" i="30" s="1"/>
  <c r="D71" i="30" s="1"/>
  <c r="E71" i="30" s="1"/>
  <c r="F71" i="30" s="1"/>
  <c r="G71" i="30" s="1"/>
  <c r="I71" i="30" s="1"/>
  <c r="D72" i="30" s="1"/>
  <c r="G64" i="28"/>
  <c r="I64" i="28" s="1"/>
  <c r="D65" i="28" s="1"/>
  <c r="E65" i="28" s="1"/>
  <c r="F65" i="28" s="1"/>
  <c r="K64" i="28"/>
  <c r="L64" i="28" s="1"/>
  <c r="N64" i="28" s="1"/>
  <c r="E72" i="30" l="1"/>
  <c r="F72" i="30" s="1"/>
  <c r="G72" i="30" s="1"/>
  <c r="I72" i="30" s="1"/>
  <c r="D73" i="30" s="1"/>
  <c r="G65" i="28"/>
  <c r="I65" i="28" s="1"/>
  <c r="D66" i="28" s="1"/>
  <c r="E66" i="28" s="1"/>
  <c r="F66" i="28" s="1"/>
  <c r="K65" i="28"/>
  <c r="L65" i="28" s="1"/>
  <c r="N65" i="28" s="1"/>
  <c r="E73" i="30" l="1"/>
  <c r="F73" i="30" s="1"/>
  <c r="G73" i="30" s="1"/>
  <c r="I73" i="30"/>
  <c r="D74" i="30" s="1"/>
  <c r="E74" i="30" s="1"/>
  <c r="F74" i="30" s="1"/>
  <c r="G74" i="30" s="1"/>
  <c r="I74" i="30" s="1"/>
  <c r="D75" i="30" s="1"/>
  <c r="E75" i="30" s="1"/>
  <c r="F75" i="30" s="1"/>
  <c r="G75" i="30" s="1"/>
  <c r="I75" i="30" s="1"/>
  <c r="D76" i="30" s="1"/>
  <c r="E76" i="30" s="1"/>
  <c r="F76" i="30" s="1"/>
  <c r="G76" i="30" s="1"/>
  <c r="I76" i="30" s="1"/>
  <c r="D77" i="30" s="1"/>
  <c r="E77" i="30" s="1"/>
  <c r="F77" i="30" s="1"/>
  <c r="G77" i="30" s="1"/>
  <c r="I77" i="30" s="1"/>
  <c r="D78" i="30" s="1"/>
  <c r="E78" i="30" s="1"/>
  <c r="F78" i="30" s="1"/>
  <c r="G78" i="30" s="1"/>
  <c r="I78" i="30" s="1"/>
  <c r="D79" i="30" s="1"/>
  <c r="E79" i="30" s="1"/>
  <c r="F79" i="30" s="1"/>
  <c r="G79" i="30" s="1"/>
  <c r="I79" i="30" s="1"/>
  <c r="D80" i="30" s="1"/>
  <c r="E80" i="30" s="1"/>
  <c r="F80" i="30" s="1"/>
  <c r="G80" i="30" s="1"/>
  <c r="I80" i="30" s="1"/>
  <c r="D81" i="30" s="1"/>
  <c r="G66" i="28"/>
  <c r="I66" i="28" s="1"/>
  <c r="D67" i="28" s="1"/>
  <c r="E67" i="28" s="1"/>
  <c r="F67" i="28" s="1"/>
  <c r="K66" i="28"/>
  <c r="L66" i="28" s="1"/>
  <c r="N66" i="28" s="1"/>
  <c r="E81" i="30" l="1"/>
  <c r="F81" i="30" s="1"/>
  <c r="G81" i="30" s="1"/>
  <c r="I81" i="30" s="1"/>
  <c r="D82" i="30" s="1"/>
  <c r="G67" i="28"/>
  <c r="I67" i="28" s="1"/>
  <c r="D68" i="28" s="1"/>
  <c r="E68" i="28" s="1"/>
  <c r="F68" i="28" s="1"/>
  <c r="K67" i="28"/>
  <c r="L67" i="28" s="1"/>
  <c r="N67" i="28" s="1"/>
  <c r="E82" i="30" l="1"/>
  <c r="F82" i="30" s="1"/>
  <c r="G82" i="30" s="1"/>
  <c r="I82" i="30" s="1"/>
  <c r="D83" i="30" s="1"/>
  <c r="G68" i="28"/>
  <c r="I68" i="28" s="1"/>
  <c r="D69" i="28" s="1"/>
  <c r="K68" i="28"/>
  <c r="L68" i="28" s="1"/>
  <c r="N68" i="28" s="1"/>
  <c r="E83" i="30" l="1"/>
  <c r="F83" i="30" s="1"/>
  <c r="G83" i="30" s="1"/>
  <c r="I83" i="30" s="1"/>
  <c r="D84" i="30" s="1"/>
  <c r="E69" i="28"/>
  <c r="F69" i="28" s="1"/>
  <c r="E84" i="30" l="1"/>
  <c r="F84" i="30" s="1"/>
  <c r="G84" i="30" s="1"/>
  <c r="I84" i="30" s="1"/>
  <c r="D85" i="30" s="1"/>
  <c r="G69" i="28"/>
  <c r="I69" i="28" s="1"/>
  <c r="D70" i="28" s="1"/>
  <c r="K69" i="28"/>
  <c r="L69" i="28" s="1"/>
  <c r="N69" i="28" s="1"/>
  <c r="E85" i="30" l="1"/>
  <c r="F85" i="30" s="1"/>
  <c r="G85" i="30" s="1"/>
  <c r="I85" i="30" s="1"/>
  <c r="D86" i="30" s="1"/>
  <c r="E70" i="28"/>
  <c r="F70" i="28" s="1"/>
  <c r="E86" i="30" l="1"/>
  <c r="F86" i="30" s="1"/>
  <c r="G86" i="30" s="1"/>
  <c r="I86" i="30" s="1"/>
  <c r="D87" i="30" s="1"/>
  <c r="G70" i="28"/>
  <c r="I70" i="28" s="1"/>
  <c r="D71" i="28" s="1"/>
  <c r="E71" i="28" s="1"/>
  <c r="F71" i="28" s="1"/>
  <c r="K70" i="28"/>
  <c r="L70" i="28" s="1"/>
  <c r="N70" i="28" s="1"/>
  <c r="E87" i="30" l="1"/>
  <c r="F87" i="30" s="1"/>
  <c r="G87" i="30" s="1"/>
  <c r="I87" i="30" s="1"/>
  <c r="D88" i="30" s="1"/>
  <c r="E88" i="30" s="1"/>
  <c r="F88" i="30" s="1"/>
  <c r="G88" i="30" s="1"/>
  <c r="I88" i="30" s="1"/>
  <c r="D89" i="30" s="1"/>
  <c r="E89" i="30" s="1"/>
  <c r="F89" i="30" s="1"/>
  <c r="G89" i="30" s="1"/>
  <c r="I89" i="30" s="1"/>
  <c r="D90" i="30" s="1"/>
  <c r="G71" i="28"/>
  <c r="I71" i="28" s="1"/>
  <c r="D72" i="28" s="1"/>
  <c r="K71" i="28"/>
  <c r="L71" i="28" s="1"/>
  <c r="N71" i="28" s="1"/>
  <c r="E90" i="30" l="1"/>
  <c r="F90" i="30" s="1"/>
  <c r="G90" i="30" s="1"/>
  <c r="I90" i="30" s="1"/>
  <c r="D91" i="30" s="1"/>
  <c r="E91" i="30" s="1"/>
  <c r="F91" i="30" s="1"/>
  <c r="G91" i="30" s="1"/>
  <c r="I91" i="30" s="1"/>
  <c r="D92" i="30" s="1"/>
  <c r="E72" i="28"/>
  <c r="F72" i="28" s="1"/>
  <c r="E92" i="30" l="1"/>
  <c r="F92" i="30" s="1"/>
  <c r="G92" i="30" s="1"/>
  <c r="I92" i="30" s="1"/>
  <c r="D93" i="30" s="1"/>
  <c r="E93" i="30" s="1"/>
  <c r="F93" i="30" s="1"/>
  <c r="G93" i="30" s="1"/>
  <c r="I93" i="30" s="1"/>
  <c r="D94" i="30" s="1"/>
  <c r="G72" i="28"/>
  <c r="I72" i="28" s="1"/>
  <c r="D73" i="28" s="1"/>
  <c r="E73" i="28" s="1"/>
  <c r="F73" i="28" s="1"/>
  <c r="K72" i="28"/>
  <c r="L72" i="28" s="1"/>
  <c r="N72" i="28" s="1"/>
  <c r="E94" i="30" l="1"/>
  <c r="F94" i="30" s="1"/>
  <c r="G94" i="30" s="1"/>
  <c r="I94" i="30" s="1"/>
  <c r="D95" i="30" s="1"/>
  <c r="G73" i="28"/>
  <c r="I73" i="28" s="1"/>
  <c r="K73" i="28"/>
  <c r="L73" i="28" s="1"/>
  <c r="N73" i="28" s="1"/>
  <c r="E95" i="30" l="1"/>
  <c r="F95" i="30" s="1"/>
  <c r="G95" i="30" s="1"/>
  <c r="I95" i="30"/>
  <c r="D96" i="30" s="1"/>
  <c r="E96" i="30" l="1"/>
  <c r="F96" i="30" s="1"/>
  <c r="G96" i="30" s="1"/>
  <c r="I96" i="30" s="1"/>
  <c r="D97" i="30" s="1"/>
  <c r="E97" i="30" s="1"/>
  <c r="F97" i="30" s="1"/>
  <c r="G97" i="30" s="1"/>
  <c r="I97" i="30" s="1"/>
  <c r="D98" i="30" s="1"/>
  <c r="E98" i="30" s="1"/>
  <c r="F98" i="30" s="1"/>
  <c r="G98" i="30" s="1"/>
  <c r="I98" i="30" s="1"/>
  <c r="D99" i="30" s="1"/>
  <c r="E99" i="30" s="1"/>
  <c r="F99" i="30" s="1"/>
  <c r="G99" i="30" s="1"/>
  <c r="I99" i="30" s="1"/>
  <c r="D100" i="30" s="1"/>
  <c r="E100" i="30" l="1"/>
  <c r="F100" i="30" s="1"/>
  <c r="G100" i="30" s="1"/>
  <c r="I100" i="30" s="1"/>
  <c r="D101" i="30" s="1"/>
  <c r="E101" i="30" s="1"/>
  <c r="F101" i="30" s="1"/>
  <c r="G101" i="30" s="1"/>
  <c r="I101" i="30" s="1"/>
  <c r="D102" i="30" s="1"/>
  <c r="E102" i="30" l="1"/>
  <c r="F102" i="30" s="1"/>
  <c r="G102" i="30" s="1"/>
  <c r="I102" i="30" s="1"/>
  <c r="D103" i="30" s="1"/>
  <c r="E103" i="30" l="1"/>
  <c r="F103" i="30" s="1"/>
  <c r="G103" i="30" s="1"/>
  <c r="I103" i="30" s="1"/>
  <c r="D104" i="30" s="1"/>
  <c r="E104" i="30" s="1"/>
  <c r="F104" i="30" s="1"/>
  <c r="G104" i="30" s="1"/>
  <c r="I104" i="30" s="1"/>
  <c r="D105" i="30" s="1"/>
  <c r="E105" i="30" s="1"/>
  <c r="F105" i="30" s="1"/>
  <c r="G105" i="30" s="1"/>
  <c r="I105" i="30" s="1"/>
  <c r="D106" i="30" s="1"/>
  <c r="E106" i="30" s="1"/>
  <c r="F106" i="30" s="1"/>
  <c r="G106" i="30" s="1"/>
  <c r="I106" i="30" s="1"/>
  <c r="D107" i="30" s="1"/>
  <c r="E107" i="30" s="1"/>
  <c r="F107" i="30" s="1"/>
  <c r="G107" i="30" s="1"/>
  <c r="I107" i="30" s="1"/>
  <c r="D108" i="30" s="1"/>
  <c r="E108" i="30" s="1"/>
  <c r="F108" i="30" s="1"/>
  <c r="G108" i="30" s="1"/>
  <c r="I108" i="30" s="1"/>
  <c r="D109" i="30" s="1"/>
  <c r="E109" i="30" s="1"/>
  <c r="F109" i="30" s="1"/>
  <c r="G109" i="30" s="1"/>
  <c r="I109" i="30" s="1"/>
  <c r="D110" i="30" s="1"/>
  <c r="E110" i="30" s="1"/>
  <c r="F110" i="30" s="1"/>
  <c r="G110" i="30" s="1"/>
  <c r="I110" i="30" s="1"/>
  <c r="D111" i="30" s="1"/>
  <c r="E111" i="30" s="1"/>
  <c r="F111" i="30" s="1"/>
  <c r="G111" i="30" s="1"/>
  <c r="I111" i="30" s="1"/>
  <c r="D112" i="30" s="1"/>
  <c r="E112" i="30" s="1"/>
  <c r="F112" i="30" s="1"/>
  <c r="G112" i="30" s="1"/>
  <c r="I112" i="30" s="1"/>
  <c r="D113" i="30" s="1"/>
  <c r="E113" i="30" l="1"/>
  <c r="F113" i="30" s="1"/>
  <c r="G113" i="30" s="1"/>
  <c r="I113" i="30" s="1"/>
  <c r="D114" i="30" s="1"/>
  <c r="E114" i="30" s="1"/>
  <c r="F114" i="30" s="1"/>
  <c r="G114" i="30" s="1"/>
  <c r="I114" i="30" s="1"/>
  <c r="D115" i="30" s="1"/>
  <c r="E115" i="30" s="1"/>
  <c r="F115" i="30" s="1"/>
  <c r="G115" i="30" s="1"/>
  <c r="I115" i="30" s="1"/>
  <c r="D116" i="30" s="1"/>
  <c r="E116" i="30" l="1"/>
  <c r="F116" i="30" s="1"/>
  <c r="G116" i="30" s="1"/>
  <c r="I116" i="30"/>
  <c r="D117" i="30" s="1"/>
  <c r="E117" i="30" s="1"/>
  <c r="F117" i="30" s="1"/>
  <c r="G117" i="30" s="1"/>
  <c r="I117" i="30" s="1"/>
  <c r="D118" i="30" s="1"/>
  <c r="E118" i="30" s="1"/>
  <c r="F118" i="30" s="1"/>
  <c r="G118" i="30" s="1"/>
  <c r="I118" i="30" s="1"/>
  <c r="D119" i="30" s="1"/>
  <c r="E119" i="30" s="1"/>
  <c r="F119" i="30" s="1"/>
  <c r="G119" i="30" s="1"/>
  <c r="I119" i="30" s="1"/>
  <c r="D120" i="30" s="1"/>
  <c r="E120" i="30" s="1"/>
  <c r="F120" i="30" s="1"/>
  <c r="G120" i="30" s="1"/>
  <c r="I120" i="30" s="1"/>
  <c r="D121" i="30" s="1"/>
  <c r="E121" i="30" s="1"/>
  <c r="F121" i="30" s="1"/>
  <c r="G121" i="30" s="1"/>
  <c r="I121" i="30" s="1"/>
  <c r="D122" i="30" s="1"/>
  <c r="E122" i="30" s="1"/>
  <c r="F122" i="30" s="1"/>
  <c r="G122" i="30" s="1"/>
  <c r="I122" i="30" s="1"/>
  <c r="D123" i="30" s="1"/>
  <c r="E123" i="30" s="1"/>
  <c r="F123" i="30" s="1"/>
  <c r="G123" i="30" s="1"/>
  <c r="I123" i="30" s="1"/>
  <c r="D124" i="30" s="1"/>
  <c r="E124" i="30" l="1"/>
  <c r="F124" i="30" s="1"/>
  <c r="G124" i="30" s="1"/>
  <c r="I124" i="30" s="1"/>
  <c r="D125" i="30" s="1"/>
  <c r="E125" i="30" s="1"/>
  <c r="F125" i="30" s="1"/>
  <c r="G125" i="30" s="1"/>
  <c r="I125" i="30" s="1"/>
  <c r="D126" i="30" s="1"/>
  <c r="E126" i="30" s="1"/>
  <c r="F126" i="30" s="1"/>
  <c r="G126" i="30" s="1"/>
  <c r="I126" i="30" s="1"/>
  <c r="D127" i="30" s="1"/>
  <c r="E127" i="30" l="1"/>
  <c r="F127" i="30" s="1"/>
  <c r="G127" i="30" s="1"/>
  <c r="I127" i="30" s="1"/>
  <c r="D128" i="30" s="1"/>
  <c r="E128" i="30" l="1"/>
  <c r="F128" i="30" s="1"/>
  <c r="G128" i="30" s="1"/>
  <c r="I128" i="30" s="1"/>
  <c r="D129" i="30" s="1"/>
  <c r="E129" i="30" l="1"/>
  <c r="F129" i="30" s="1"/>
  <c r="G129" i="30" s="1"/>
  <c r="I129" i="30"/>
  <c r="D130" i="30" s="1"/>
  <c r="E130" i="30" s="1"/>
  <c r="F130" i="30" s="1"/>
  <c r="G130" i="30" s="1"/>
  <c r="I130" i="30" s="1"/>
  <c r="D131" i="30" s="1"/>
  <c r="E131" i="30" l="1"/>
  <c r="F131" i="30" s="1"/>
  <c r="G131" i="30" s="1"/>
  <c r="I131" i="30" s="1"/>
  <c r="D132" i="30" s="1"/>
  <c r="E132" i="30" s="1"/>
  <c r="F132" i="30" s="1"/>
  <c r="G132" i="30" s="1"/>
  <c r="I132" i="30" s="1"/>
  <c r="D133" i="30" s="1"/>
  <c r="E133" i="30" s="1"/>
  <c r="F133" i="30" s="1"/>
  <c r="G133" i="30" s="1"/>
  <c r="I133" i="30" s="1"/>
  <c r="D134" i="30" s="1"/>
  <c r="E134" i="30" s="1"/>
  <c r="F134" i="30" s="1"/>
  <c r="G134" i="30" s="1"/>
  <c r="I134" i="30" s="1"/>
  <c r="D135" i="30" s="1"/>
  <c r="E135" i="30" s="1"/>
  <c r="F135" i="30" s="1"/>
  <c r="G135" i="30" s="1"/>
  <c r="I135" i="30" s="1"/>
  <c r="D136" i="30" s="1"/>
  <c r="E136" i="30" l="1"/>
  <c r="F136" i="30" s="1"/>
  <c r="G136" i="30" s="1"/>
  <c r="I136" i="30" s="1"/>
  <c r="D137" i="30" s="1"/>
  <c r="E137" i="30" l="1"/>
  <c r="F137" i="30" s="1"/>
  <c r="G137" i="30" s="1"/>
  <c r="I137" i="30" s="1"/>
  <c r="D138" i="30" s="1"/>
  <c r="E138" i="30" l="1"/>
  <c r="F138" i="30" s="1"/>
  <c r="G138" i="30" s="1"/>
  <c r="I138" i="30" s="1"/>
  <c r="D139" i="30" s="1"/>
  <c r="E139" i="30" s="1"/>
  <c r="F139" i="30" s="1"/>
  <c r="G139" i="30" s="1"/>
  <c r="I139" i="30" s="1"/>
  <c r="D140" i="30" s="1"/>
  <c r="E140" i="30" s="1"/>
  <c r="F140" i="30" s="1"/>
  <c r="G140" i="30" s="1"/>
  <c r="I140" i="30" s="1"/>
  <c r="D141" i="30" s="1"/>
  <c r="E141" i="30" l="1"/>
  <c r="F141" i="30" s="1"/>
  <c r="G141" i="30" s="1"/>
  <c r="I141" i="30"/>
  <c r="D142" i="30" s="1"/>
  <c r="E142" i="30" s="1"/>
  <c r="F142" i="30" s="1"/>
  <c r="G142" i="30" s="1"/>
  <c r="I142" i="30" s="1"/>
  <c r="D143" i="30" s="1"/>
  <c r="E143" i="30" s="1"/>
  <c r="F143" i="30" s="1"/>
  <c r="G143" i="30" s="1"/>
  <c r="I143" i="30" s="1"/>
  <c r="D144" i="30" s="1"/>
  <c r="E144" i="30" s="1"/>
  <c r="F144" i="30" s="1"/>
  <c r="G144" i="30" s="1"/>
  <c r="I144" i="30" s="1"/>
  <c r="D145" i="30" s="1"/>
  <c r="E145" i="30" l="1"/>
  <c r="F145" i="30" s="1"/>
  <c r="G145" i="30" s="1"/>
  <c r="I145" i="30"/>
  <c r="D146" i="30" s="1"/>
  <c r="E146" i="30" s="1"/>
  <c r="F146" i="30" s="1"/>
  <c r="G146" i="30" s="1"/>
  <c r="I146" i="30" s="1"/>
  <c r="D147" i="30" s="1"/>
  <c r="E147" i="30" s="1"/>
  <c r="F147" i="30" s="1"/>
  <c r="G147" i="30" s="1"/>
  <c r="I147" i="30" s="1"/>
  <c r="D148" i="30" s="1"/>
  <c r="E148" i="30" s="1"/>
  <c r="F148" i="30" s="1"/>
  <c r="G148" i="30" s="1"/>
  <c r="I148" i="30" s="1"/>
  <c r="D149" i="30" s="1"/>
  <c r="E149" i="30" s="1"/>
  <c r="F149" i="30" s="1"/>
  <c r="G149" i="30" s="1"/>
  <c r="I149" i="30" s="1"/>
  <c r="D150" i="30" s="1"/>
  <c r="E150" i="30" s="1"/>
  <c r="F150" i="30" s="1"/>
  <c r="G150" i="30" s="1"/>
  <c r="I150" i="30" s="1"/>
  <c r="D151" i="30" s="1"/>
  <c r="E151" i="30" l="1"/>
  <c r="F151" i="30" s="1"/>
  <c r="G151" i="30" s="1"/>
  <c r="I151" i="30" s="1"/>
  <c r="D152" i="30" s="1"/>
  <c r="E152" i="30" s="1"/>
  <c r="F152" i="30" s="1"/>
  <c r="G152" i="30" s="1"/>
  <c r="I152" i="30" s="1"/>
  <c r="D153" i="30" s="1"/>
  <c r="E153" i="30" s="1"/>
  <c r="F153" i="30" s="1"/>
  <c r="G153" i="30" s="1"/>
  <c r="I153" i="30" s="1"/>
  <c r="D154" i="30" s="1"/>
  <c r="E154" i="30" s="1"/>
  <c r="F154" i="30" s="1"/>
  <c r="G154" i="30" s="1"/>
  <c r="I154" i="30" s="1"/>
  <c r="D155" i="30" s="1"/>
  <c r="E155" i="30" l="1"/>
  <c r="F155" i="30" s="1"/>
  <c r="G155" i="30" s="1"/>
  <c r="I155" i="30"/>
  <c r="D156" i="30" s="1"/>
  <c r="E156" i="30" l="1"/>
  <c r="F156" i="30" s="1"/>
  <c r="G156" i="30" s="1"/>
  <c r="I156" i="30" s="1"/>
  <c r="D157" i="30" s="1"/>
  <c r="E157" i="30" s="1"/>
  <c r="F157" i="30" s="1"/>
  <c r="G157" i="30" s="1"/>
  <c r="I157" i="30" s="1"/>
  <c r="D158" i="30" s="1"/>
  <c r="E158" i="30" s="1"/>
  <c r="F158" i="30" s="1"/>
  <c r="G158" i="30" s="1"/>
  <c r="I158" i="30" s="1"/>
  <c r="D159" i="30" s="1"/>
  <c r="E159" i="30" s="1"/>
  <c r="F159" i="30" s="1"/>
  <c r="G159" i="30" s="1"/>
  <c r="I159" i="30" s="1"/>
  <c r="D160" i="30" s="1"/>
  <c r="E160" i="30" s="1"/>
  <c r="F160" i="30" s="1"/>
  <c r="G160" i="30" s="1"/>
  <c r="I160" i="30" s="1"/>
  <c r="D161" i="30" s="1"/>
  <c r="E161" i="30" s="1"/>
  <c r="F161" i="30" s="1"/>
  <c r="G161" i="30" s="1"/>
  <c r="I161" i="30" s="1"/>
  <c r="D162" i="30" s="1"/>
  <c r="E162" i="30" s="1"/>
  <c r="F162" i="30" s="1"/>
  <c r="G162" i="30" s="1"/>
  <c r="I162" i="30" s="1"/>
  <c r="D163" i="30" s="1"/>
  <c r="E163" i="30" l="1"/>
  <c r="F163" i="30" s="1"/>
  <c r="G163" i="30" s="1"/>
  <c r="I163" i="30" s="1"/>
  <c r="D164" i="30" s="1"/>
  <c r="E164" i="30" s="1"/>
  <c r="F164" i="30" s="1"/>
  <c r="G164" i="30" s="1"/>
  <c r="I164" i="30" s="1"/>
  <c r="D165" i="30" s="1"/>
  <c r="E165" i="30" l="1"/>
  <c r="F165" i="30" s="1"/>
  <c r="G165" i="30" s="1"/>
  <c r="I165" i="30" s="1"/>
  <c r="D166" i="30" s="1"/>
  <c r="E166" i="30" s="1"/>
  <c r="F166" i="30" s="1"/>
  <c r="G166" i="30" s="1"/>
  <c r="I166" i="30" s="1"/>
  <c r="D167" i="30" s="1"/>
  <c r="E167" i="30" s="1"/>
  <c r="F167" i="30" s="1"/>
  <c r="G167" i="30" s="1"/>
  <c r="I167" i="30" s="1"/>
  <c r="D168" i="30" s="1"/>
  <c r="E168" i="30" s="1"/>
  <c r="F168" i="30" s="1"/>
  <c r="G168" i="30" s="1"/>
  <c r="I168" i="30" s="1"/>
  <c r="D169" i="30" s="1"/>
  <c r="E169" i="30" s="1"/>
  <c r="F169" i="30" s="1"/>
  <c r="G169" i="30" s="1"/>
  <c r="I169" i="30" s="1"/>
  <c r="D170" i="30" s="1"/>
  <c r="E170" i="30" s="1"/>
  <c r="F170" i="30" s="1"/>
  <c r="G170" i="30" s="1"/>
  <c r="I170" i="30" s="1"/>
  <c r="D171" i="30" s="1"/>
  <c r="E171" i="30" s="1"/>
  <c r="F171" i="30" s="1"/>
  <c r="G171" i="30" s="1"/>
  <c r="I171" i="30" s="1"/>
  <c r="D172" i="30" s="1"/>
  <c r="E172" i="30" s="1"/>
  <c r="F172" i="30" s="1"/>
  <c r="G172" i="30" s="1"/>
  <c r="I172" i="30" s="1"/>
  <c r="D173" i="30" s="1"/>
  <c r="E173" i="30" s="1"/>
  <c r="F173" i="30" s="1"/>
  <c r="G173" i="30" s="1"/>
  <c r="I173" i="30" s="1"/>
  <c r="D174" i="30" s="1"/>
  <c r="E174" i="30" s="1"/>
  <c r="F174" i="30" s="1"/>
  <c r="G174" i="30" s="1"/>
  <c r="I174" i="30" s="1"/>
  <c r="D175" i="30" s="1"/>
  <c r="E175" i="30" l="1"/>
  <c r="F175" i="30" s="1"/>
  <c r="G175" i="30" s="1"/>
  <c r="I175" i="30"/>
  <c r="D176" i="30" s="1"/>
  <c r="E176" i="30" l="1"/>
  <c r="F176" i="30" s="1"/>
  <c r="G176" i="30" s="1"/>
  <c r="I176" i="30"/>
  <c r="D177" i="30" s="1"/>
  <c r="E177" i="30" l="1"/>
  <c r="F177" i="30" s="1"/>
  <c r="G177" i="30" s="1"/>
  <c r="I177" i="30"/>
  <c r="D178" i="30" s="1"/>
  <c r="E178" i="30" l="1"/>
  <c r="F178" i="30" s="1"/>
  <c r="G178" i="30" s="1"/>
  <c r="I178" i="30"/>
  <c r="D179" i="30" s="1"/>
  <c r="E179" i="30" l="1"/>
  <c r="F179" i="30" s="1"/>
  <c r="G179" i="30" s="1"/>
  <c r="I179" i="30" s="1"/>
  <c r="D180" i="30" s="1"/>
  <c r="E180" i="30" s="1"/>
  <c r="F180" i="30" s="1"/>
  <c r="G180" i="30" s="1"/>
  <c r="I180" i="30" s="1"/>
  <c r="D181" i="30" s="1"/>
  <c r="E181" i="30" s="1"/>
  <c r="F181" i="30" s="1"/>
  <c r="G181" i="30" s="1"/>
  <c r="I181" i="30" s="1"/>
  <c r="D182" i="30" s="1"/>
  <c r="E182" i="30" l="1"/>
  <c r="F182" i="30" s="1"/>
  <c r="G182" i="30" s="1"/>
  <c r="I182" i="30" s="1"/>
  <c r="D183" i="30" s="1"/>
  <c r="E183" i="30" s="1"/>
  <c r="F183" i="30" s="1"/>
  <c r="G183" i="30" s="1"/>
  <c r="I183" i="30" s="1"/>
  <c r="D184" i="30" s="1"/>
  <c r="E184" i="30" l="1"/>
  <c r="F184" i="30" s="1"/>
  <c r="G184" i="30" s="1"/>
  <c r="I184" i="30" s="1"/>
  <c r="D185" i="30" s="1"/>
  <c r="E185" i="30" s="1"/>
  <c r="F185" i="30" s="1"/>
  <c r="G185" i="30" s="1"/>
  <c r="I185" i="30" s="1"/>
  <c r="D186" i="30" s="1"/>
  <c r="E186" i="30" s="1"/>
  <c r="F186" i="30" s="1"/>
  <c r="G186" i="30" s="1"/>
  <c r="I186" i="30" s="1"/>
  <c r="D187" i="30" s="1"/>
  <c r="E187" i="30" l="1"/>
  <c r="F187" i="30" s="1"/>
  <c r="G187" i="30" s="1"/>
  <c r="I187" i="30" s="1"/>
  <c r="D188" i="30" s="1"/>
  <c r="E188" i="30" l="1"/>
  <c r="F188" i="30" s="1"/>
  <c r="G188" i="30" s="1"/>
  <c r="I188" i="30" s="1"/>
  <c r="D189" i="30" s="1"/>
  <c r="E189" i="30" l="1"/>
  <c r="F189" i="30" s="1"/>
  <c r="G189" i="30" s="1"/>
  <c r="I189" i="30"/>
  <c r="D190" i="30" s="1"/>
  <c r="E190" i="30" l="1"/>
  <c r="F190" i="30" s="1"/>
  <c r="G190" i="30" s="1"/>
  <c r="I190" i="30" s="1"/>
  <c r="D191" i="30" s="1"/>
  <c r="E191" i="30" s="1"/>
  <c r="F191" i="30" s="1"/>
  <c r="G191" i="30" s="1"/>
  <c r="I191" i="30" s="1"/>
  <c r="D192" i="30" s="1"/>
  <c r="E192" i="30" s="1"/>
  <c r="F192" i="30" s="1"/>
  <c r="G192" i="30" s="1"/>
  <c r="I192" i="30" s="1"/>
  <c r="D193" i="30" s="1"/>
  <c r="E193" i="30" s="1"/>
  <c r="F193" i="30" s="1"/>
  <c r="G193" i="30" s="1"/>
  <c r="I193" i="30" s="1"/>
  <c r="D194" i="30" s="1"/>
  <c r="E194" i="30" s="1"/>
  <c r="F194" i="30" s="1"/>
  <c r="G194" i="30" s="1"/>
  <c r="I194" i="30" s="1"/>
  <c r="D195" i="30" s="1"/>
  <c r="E195" i="30" l="1"/>
  <c r="F195" i="30" s="1"/>
  <c r="G195" i="30" s="1"/>
  <c r="I195" i="30" s="1"/>
  <c r="D196" i="30" s="1"/>
  <c r="E196" i="30" s="1"/>
  <c r="F196" i="30" s="1"/>
  <c r="G196" i="30" s="1"/>
  <c r="I196" i="30" s="1"/>
  <c r="D197" i="30" s="1"/>
  <c r="E197" i="30" l="1"/>
  <c r="F197" i="30" s="1"/>
  <c r="G197" i="30" s="1"/>
  <c r="I197" i="30" s="1"/>
  <c r="D198" i="30" s="1"/>
  <c r="E198" i="30" l="1"/>
  <c r="F198" i="30" s="1"/>
  <c r="G198" i="30" s="1"/>
  <c r="I198" i="30" s="1"/>
  <c r="D199" i="30" s="1"/>
  <c r="E199" i="30" l="1"/>
  <c r="F199" i="30" s="1"/>
  <c r="G199" i="30" s="1"/>
  <c r="I199" i="30" s="1"/>
  <c r="D200" i="30" s="1"/>
  <c r="E200" i="30" s="1"/>
  <c r="F200" i="30" s="1"/>
  <c r="G200" i="30" s="1"/>
  <c r="I200" i="30" s="1"/>
  <c r="D201" i="30" s="1"/>
  <c r="E201" i="30" s="1"/>
  <c r="F201" i="30" s="1"/>
  <c r="G201" i="30" s="1"/>
  <c r="I201" i="30" s="1"/>
  <c r="D202" i="30" s="1"/>
  <c r="E202" i="30" l="1"/>
  <c r="F202" i="30" s="1"/>
  <c r="G202" i="30" s="1"/>
  <c r="I202" i="30" s="1"/>
  <c r="D203" i="30" s="1"/>
  <c r="E203" i="30" l="1"/>
  <c r="F203" i="30" s="1"/>
  <c r="G203" i="30" s="1"/>
  <c r="I203" i="30" s="1"/>
  <c r="D204" i="30" s="1"/>
  <c r="E204" i="30" l="1"/>
  <c r="F204" i="30" s="1"/>
  <c r="G204" i="30" s="1"/>
  <c r="I204" i="30" s="1"/>
  <c r="D205" i="30" s="1"/>
  <c r="E205" i="30" s="1"/>
  <c r="F205" i="30" s="1"/>
  <c r="G205" i="30" s="1"/>
  <c r="I205" i="30" s="1"/>
  <c r="D206" i="30" s="1"/>
  <c r="E206" i="30" s="1"/>
  <c r="F206" i="30" s="1"/>
  <c r="G206" i="30" s="1"/>
  <c r="I206" i="30" s="1"/>
  <c r="D207" i="30" s="1"/>
  <c r="E207" i="30" s="1"/>
  <c r="F207" i="30" s="1"/>
  <c r="G207" i="30" s="1"/>
  <c r="I207" i="30" s="1"/>
  <c r="D208" i="30" s="1"/>
  <c r="E208" i="30" s="1"/>
  <c r="F208" i="30" s="1"/>
  <c r="G208" i="30" s="1"/>
  <c r="I208" i="30" s="1"/>
  <c r="D209" i="30" s="1"/>
  <c r="E209" i="30" s="1"/>
  <c r="F209" i="30" s="1"/>
  <c r="G209" i="30" s="1"/>
  <c r="I209" i="30" s="1"/>
  <c r="D210" i="30" s="1"/>
  <c r="E210" i="30" s="1"/>
  <c r="F210" i="30" s="1"/>
  <c r="G210" i="30" s="1"/>
  <c r="I210" i="30" s="1"/>
  <c r="D211" i="30" s="1"/>
  <c r="E211" i="30" s="1"/>
  <c r="F211" i="30" s="1"/>
  <c r="G211" i="30" s="1"/>
  <c r="I211" i="30" s="1"/>
  <c r="D212" i="30" s="1"/>
  <c r="E212" i="30" s="1"/>
  <c r="F212" i="30" s="1"/>
  <c r="G212" i="30" s="1"/>
  <c r="I212" i="30" s="1"/>
  <c r="D213" i="30" s="1"/>
  <c r="E213" i="30" s="1"/>
  <c r="F213" i="30" s="1"/>
  <c r="G213" i="30" s="1"/>
  <c r="I213" i="30" s="1"/>
  <c r="D214" i="30" s="1"/>
  <c r="E214" i="30" s="1"/>
  <c r="F214" i="30" s="1"/>
  <c r="G214" i="30" s="1"/>
  <c r="I214" i="30" s="1"/>
  <c r="D215" i="30" s="1"/>
  <c r="E215" i="30" s="1"/>
  <c r="F215" i="30" s="1"/>
  <c r="G215" i="30" s="1"/>
  <c r="I215" i="30" s="1"/>
  <c r="D216" i="30" s="1"/>
  <c r="E216" i="30" l="1"/>
  <c r="F216" i="30" s="1"/>
  <c r="G216" i="30" s="1"/>
  <c r="I216" i="30"/>
  <c r="D217" i="30" s="1"/>
  <c r="E217" i="30" s="1"/>
  <c r="F217" i="30" s="1"/>
  <c r="G217" i="30" s="1"/>
  <c r="I217" i="30" s="1"/>
  <c r="D218" i="30" s="1"/>
  <c r="E218" i="30" s="1"/>
  <c r="F218" i="30" s="1"/>
  <c r="G218" i="30" s="1"/>
  <c r="I218" i="30" s="1"/>
  <c r="D219" i="30" s="1"/>
  <c r="E219" i="30" s="1"/>
  <c r="F219" i="30" s="1"/>
  <c r="G219" i="30" s="1"/>
  <c r="I219" i="30" s="1"/>
  <c r="D220" i="30" s="1"/>
  <c r="E220" i="30" s="1"/>
  <c r="F220" i="30" s="1"/>
  <c r="G220" i="30" s="1"/>
  <c r="I220" i="30" s="1"/>
  <c r="D221" i="30" s="1"/>
  <c r="E221" i="30" s="1"/>
  <c r="F221" i="30" s="1"/>
  <c r="G221" i="30" s="1"/>
  <c r="I221" i="30" s="1"/>
  <c r="D222" i="30" s="1"/>
  <c r="E222" i="30" s="1"/>
  <c r="F222" i="30" s="1"/>
  <c r="G222" i="30" s="1"/>
  <c r="I222" i="30" s="1"/>
  <c r="D223" i="30" s="1"/>
  <c r="E223" i="30" s="1"/>
  <c r="F223" i="30" s="1"/>
  <c r="G223" i="30" s="1"/>
  <c r="I223" i="30" s="1"/>
  <c r="D224" i="30" s="1"/>
  <c r="E224" i="30" l="1"/>
  <c r="F224" i="30" s="1"/>
  <c r="G224" i="30" s="1"/>
  <c r="I224" i="30" s="1"/>
  <c r="D225" i="30" s="1"/>
  <c r="E225" i="30" l="1"/>
  <c r="F225" i="30" s="1"/>
  <c r="G225" i="30" s="1"/>
  <c r="I225" i="30"/>
  <c r="D226" i="30" s="1"/>
  <c r="E226" i="30" s="1"/>
  <c r="F226" i="30" s="1"/>
  <c r="G226" i="30" s="1"/>
  <c r="I226" i="30" s="1"/>
  <c r="D227" i="30" s="1"/>
  <c r="E227" i="30" s="1"/>
  <c r="F227" i="30" s="1"/>
  <c r="G227" i="30" s="1"/>
  <c r="I227" i="30" s="1"/>
  <c r="D228" i="30" s="1"/>
  <c r="E228" i="30" s="1"/>
  <c r="F228" i="30" s="1"/>
  <c r="G228" i="30" s="1"/>
  <c r="I228" i="30" s="1"/>
  <c r="D229" i="30" s="1"/>
  <c r="E229" i="30" l="1"/>
  <c r="F229" i="30" s="1"/>
  <c r="G229" i="30" s="1"/>
  <c r="I229" i="30" s="1"/>
  <c r="D230" i="30" s="1"/>
  <c r="E230" i="30" s="1"/>
  <c r="F230" i="30" s="1"/>
  <c r="G230" i="30" s="1"/>
  <c r="I230" i="30" s="1"/>
  <c r="D231" i="30" s="1"/>
  <c r="E231" i="30" s="1"/>
  <c r="F231" i="30" s="1"/>
  <c r="G231" i="30" s="1"/>
  <c r="I231" i="30" s="1"/>
  <c r="D232" i="30" s="1"/>
  <c r="E232" i="30" s="1"/>
  <c r="F232" i="30" s="1"/>
  <c r="G232" i="30" s="1"/>
  <c r="I232" i="30" s="1"/>
  <c r="D233" i="30" s="1"/>
  <c r="E233" i="30" l="1"/>
  <c r="F233" i="30" s="1"/>
  <c r="G233" i="30" s="1"/>
  <c r="I233" i="30" s="1"/>
  <c r="D234" i="30" s="1"/>
  <c r="E234" i="30" l="1"/>
  <c r="F234" i="30" s="1"/>
  <c r="G234" i="30" s="1"/>
  <c r="I234" i="30" s="1"/>
  <c r="D235" i="30" s="1"/>
  <c r="E235" i="30" l="1"/>
  <c r="F235" i="30" s="1"/>
  <c r="G235" i="30" s="1"/>
  <c r="I235" i="30" s="1"/>
  <c r="D236" i="30" s="1"/>
  <c r="E236" i="30" l="1"/>
  <c r="F236" i="30" s="1"/>
  <c r="G236" i="30" s="1"/>
  <c r="I236" i="30" s="1"/>
  <c r="D237" i="30" s="1"/>
  <c r="E237" i="30" s="1"/>
  <c r="F237" i="30" s="1"/>
  <c r="G237" i="30" s="1"/>
  <c r="I237" i="30" s="1"/>
  <c r="D238" i="30" s="1"/>
  <c r="E238" i="30" s="1"/>
  <c r="F238" i="30" s="1"/>
  <c r="G238" i="30" s="1"/>
  <c r="I238" i="30" s="1"/>
  <c r="D239" i="30" s="1"/>
  <c r="E239" i="30" s="1"/>
  <c r="F239" i="30" s="1"/>
  <c r="G239" i="30" s="1"/>
  <c r="I239" i="30" s="1"/>
  <c r="D240" i="30" s="1"/>
  <c r="E240" i="30" s="1"/>
  <c r="F240" i="30" s="1"/>
  <c r="G240" i="30" s="1"/>
  <c r="I240" i="30" s="1"/>
  <c r="D241" i="30" s="1"/>
  <c r="E241" i="30" l="1"/>
  <c r="F241" i="30" s="1"/>
  <c r="G241" i="30" s="1"/>
  <c r="I241" i="30" s="1"/>
  <c r="D242" i="30" s="1"/>
  <c r="E242" i="30" s="1"/>
  <c r="F242" i="30" s="1"/>
  <c r="G242" i="30" s="1"/>
  <c r="I242" i="30" s="1"/>
  <c r="D243" i="30" s="1"/>
  <c r="E243" i="30" s="1"/>
  <c r="F243" i="30" s="1"/>
  <c r="G243" i="30" s="1"/>
  <c r="I243" i="30" s="1"/>
  <c r="D244" i="30" s="1"/>
  <c r="E244" i="30" l="1"/>
  <c r="F244" i="30" s="1"/>
  <c r="G244" i="30" s="1"/>
  <c r="I244" i="30" s="1"/>
  <c r="D245" i="30" s="1"/>
  <c r="E245" i="30" s="1"/>
  <c r="F245" i="30" s="1"/>
  <c r="G245" i="30" s="1"/>
  <c r="I245" i="30" s="1"/>
  <c r="D246" i="30" s="1"/>
  <c r="E246" i="30" s="1"/>
  <c r="F246" i="30" s="1"/>
  <c r="G246" i="30" s="1"/>
  <c r="I246" i="30" s="1"/>
  <c r="D247" i="30" s="1"/>
  <c r="E247" i="30" s="1"/>
  <c r="F247" i="30" s="1"/>
  <c r="G247" i="30" s="1"/>
  <c r="I247" i="30" s="1"/>
  <c r="D248" i="30" s="1"/>
  <c r="E248" i="30" l="1"/>
  <c r="F248" i="30" s="1"/>
  <c r="G248" i="30" s="1"/>
  <c r="I248" i="30"/>
  <c r="D249" i="30" s="1"/>
  <c r="E249" i="30" l="1"/>
  <c r="F249" i="30" s="1"/>
  <c r="G249" i="30" s="1"/>
  <c r="I249" i="30"/>
  <c r="D250" i="30" s="1"/>
  <c r="E250" i="30" s="1"/>
  <c r="F250" i="30" s="1"/>
  <c r="G250" i="30" s="1"/>
  <c r="I250" i="30" s="1"/>
  <c r="D251" i="30" s="1"/>
  <c r="E251" i="30" s="1"/>
  <c r="F251" i="30" s="1"/>
  <c r="G251" i="30" s="1"/>
  <c r="I251" i="30" s="1"/>
  <c r="D252" i="30" s="1"/>
  <c r="E252" i="30" s="1"/>
  <c r="F252" i="30" s="1"/>
  <c r="G252" i="30" s="1"/>
  <c r="I252" i="30" s="1"/>
</calcChain>
</file>

<file path=xl/sharedStrings.xml><?xml version="1.0" encoding="utf-8"?>
<sst xmlns="http://schemas.openxmlformats.org/spreadsheetml/2006/main" count="298" uniqueCount="97">
  <si>
    <t>P</t>
  </si>
  <si>
    <t>i</t>
  </si>
  <si>
    <t>n (años)</t>
  </si>
  <si>
    <t>Suma</t>
  </si>
  <si>
    <t>Pagos Nivelados</t>
  </si>
  <si>
    <t>Monto:</t>
  </si>
  <si>
    <t>Plazo (años):</t>
  </si>
  <si>
    <t>Tasa:</t>
  </si>
  <si>
    <t>Pagos Nivelados:</t>
  </si>
  <si>
    <t>Periodo</t>
  </si>
  <si>
    <t>Saldo
Inicial</t>
  </si>
  <si>
    <t>Intereses
Generados</t>
  </si>
  <si>
    <t>Pago
Interés</t>
  </si>
  <si>
    <t>Pago
Principal</t>
  </si>
  <si>
    <t>Pago
Total</t>
  </si>
  <si>
    <t>Saldo
Final</t>
  </si>
  <si>
    <t>Pago Total de Capital</t>
  </si>
  <si>
    <t>Pagos Iguales de Capital</t>
  </si>
  <si>
    <t>r</t>
  </si>
  <si>
    <t>Tasa</t>
  </si>
  <si>
    <t>tasa</t>
  </si>
  <si>
    <t>vpn</t>
  </si>
  <si>
    <t>valor futuro (saldo)</t>
  </si>
  <si>
    <t>VP</t>
  </si>
  <si>
    <t>Monto descontado</t>
  </si>
  <si>
    <t>Monto Nominal</t>
  </si>
  <si>
    <t>Periodos</t>
  </si>
  <si>
    <t>Montos</t>
  </si>
  <si>
    <t>Valor Futuro</t>
  </si>
  <si>
    <t>Suma de Valor Futuro en el 21</t>
  </si>
  <si>
    <t>Valor Presente</t>
  </si>
  <si>
    <t>Suma de Valores Presentes</t>
  </si>
  <si>
    <t>Valor Futuro en el 3</t>
  </si>
  <si>
    <t>n</t>
  </si>
  <si>
    <t>año</t>
  </si>
  <si>
    <t>vp</t>
  </si>
  <si>
    <t>vf</t>
  </si>
  <si>
    <t>Pago
Principal o Capital</t>
  </si>
  <si>
    <t>C</t>
  </si>
  <si>
    <t>S</t>
  </si>
  <si>
    <t>VF mes 25</t>
  </si>
  <si>
    <t>Tasa (anual</t>
  </si>
  <si>
    <t>Periodos (mensuales)</t>
  </si>
  <si>
    <t>Valor Futuro en 25</t>
  </si>
  <si>
    <t>Suma Valor Futuro en el 25</t>
  </si>
  <si>
    <t>Inverti Periodos</t>
  </si>
  <si>
    <t>Comprobación</t>
  </si>
  <si>
    <t>Precio Auto</t>
  </si>
  <si>
    <t>Enganche</t>
  </si>
  <si>
    <t>Monto Prestamo</t>
  </si>
  <si>
    <t>Tasa Anual</t>
  </si>
  <si>
    <t>Periodos Mensuales</t>
  </si>
  <si>
    <t>Anualidad</t>
  </si>
  <si>
    <t>Tasa Mensual</t>
  </si>
  <si>
    <t>No.</t>
  </si>
  <si>
    <t>Saldo Inicial</t>
  </si>
  <si>
    <t>Intereses Generedos</t>
  </si>
  <si>
    <t>Pago Intereses</t>
  </si>
  <si>
    <t>Pago Prinicpal</t>
  </si>
  <si>
    <t>Pago Total</t>
  </si>
  <si>
    <t>Saldo Final</t>
  </si>
  <si>
    <t>IVA</t>
  </si>
  <si>
    <t>Pago total con IVA</t>
  </si>
  <si>
    <t>Seguro</t>
  </si>
  <si>
    <t>Pago Total con IVA y Seguro</t>
  </si>
  <si>
    <t>Flujo descontado</t>
  </si>
  <si>
    <t>Valor Presnte</t>
  </si>
  <si>
    <t>Moy</t>
  </si>
  <si>
    <t>Adrea, Valeria y Daniel</t>
  </si>
  <si>
    <t>Diana y Caro</t>
  </si>
  <si>
    <t>Palvo Blanco</t>
  </si>
  <si>
    <t>Manual y Marce</t>
  </si>
  <si>
    <t>Juan Luis</t>
  </si>
  <si>
    <t>Monto</t>
  </si>
  <si>
    <t>r (anual)</t>
  </si>
  <si>
    <t>n (meses)</t>
  </si>
  <si>
    <t>r (mensual)</t>
  </si>
  <si>
    <t>Precio auto</t>
  </si>
  <si>
    <t>Pago
Capital</t>
  </si>
  <si>
    <t>A - Pago Nivelado</t>
  </si>
  <si>
    <t>Interés
Generado</t>
  </si>
  <si>
    <t>IVA
Intereses</t>
  </si>
  <si>
    <t>Pago
Total (con IVA)</t>
  </si>
  <si>
    <t>valor presente</t>
  </si>
  <si>
    <t>tasa / costos oportunidad</t>
  </si>
  <si>
    <t>suma simple</t>
  </si>
  <si>
    <t>Ana Paola</t>
  </si>
  <si>
    <t>Uma</t>
  </si>
  <si>
    <t>Liz</t>
  </si>
  <si>
    <t>Ilse</t>
  </si>
  <si>
    <t>Monts</t>
  </si>
  <si>
    <t>Juan</t>
  </si>
  <si>
    <t>Rodrigo</t>
  </si>
  <si>
    <t>Tasa / Costo de Oportunidad</t>
  </si>
  <si>
    <t>periodo</t>
  </si>
  <si>
    <t>Monto del Ahorro mensual</t>
  </si>
  <si>
    <t>Monto Ahorrar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</si>
</sst>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  <numFmt numFmtId="166" formatCode="0.0%"/>
    <numFmt numFmtId="167" formatCode="_-[$$-80A]* #,##0.00_-;\-[$$-80A]* #,##0.00_-;_-[$$-80A]* &quot;-&quot;??_-;_-@_-"/>
    <numFmt numFmtId="168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9" fontId="0" fillId="0" borderId="0" xfId="2" applyFont="1"/>
    <xf numFmtId="6" fontId="0" fillId="0" borderId="0" xfId="0" applyNumberFormat="1"/>
    <xf numFmtId="165" fontId="0" fillId="0" borderId="0" xfId="3" applyNumberFormat="1" applyFont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65" fontId="0" fillId="0" borderId="4" xfId="0" applyNumberFormat="1" applyBorder="1"/>
    <xf numFmtId="165" fontId="0" fillId="0" borderId="5" xfId="0" applyNumberFormat="1" applyBorder="1"/>
    <xf numFmtId="0" fontId="2" fillId="0" borderId="6" xfId="0" applyFont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2" fillId="0" borderId="9" xfId="0" applyFont="1" applyBorder="1" applyAlignment="1">
      <alignment horizontal="center"/>
    </xf>
    <xf numFmtId="165" fontId="0" fillId="0" borderId="10" xfId="0" applyNumberFormat="1" applyBorder="1"/>
    <xf numFmtId="165" fontId="0" fillId="0" borderId="11" xfId="0" applyNumberFormat="1" applyBorder="1"/>
    <xf numFmtId="165" fontId="2" fillId="0" borderId="14" xfId="0" applyNumberFormat="1" applyFont="1" applyBorder="1"/>
    <xf numFmtId="0" fontId="0" fillId="0" borderId="15" xfId="0" applyBorder="1"/>
    <xf numFmtId="0" fontId="2" fillId="4" borderId="2" xfId="0" applyFont="1" applyFill="1" applyBorder="1" applyAlignment="1">
      <alignment horizontal="center" vertical="center" wrapText="1"/>
    </xf>
    <xf numFmtId="165" fontId="0" fillId="4" borderId="4" xfId="0" applyNumberFormat="1" applyFill="1" applyBorder="1"/>
    <xf numFmtId="165" fontId="0" fillId="4" borderId="7" xfId="0" applyNumberFormat="1" applyFill="1" applyBorder="1"/>
    <xf numFmtId="165" fontId="2" fillId="4" borderId="14" xfId="0" applyNumberFormat="1" applyFont="1" applyFill="1" applyBorder="1"/>
    <xf numFmtId="165" fontId="0" fillId="4" borderId="10" xfId="0" applyNumberFormat="1" applyFill="1" applyBorder="1"/>
    <xf numFmtId="0" fontId="0" fillId="0" borderId="0" xfId="0" applyFill="1"/>
    <xf numFmtId="164" fontId="0" fillId="0" borderId="0" xfId="1" applyNumberFormat="1" applyFont="1" applyFill="1"/>
    <xf numFmtId="9" fontId="0" fillId="0" borderId="0" xfId="2" applyFont="1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/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44" fontId="0" fillId="0" borderId="0" xfId="3" applyFont="1"/>
    <xf numFmtId="0" fontId="2" fillId="0" borderId="0" xfId="0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  <xf numFmtId="44" fontId="0" fillId="3" borderId="0" xfId="3" applyFont="1" applyFill="1"/>
    <xf numFmtId="44" fontId="5" fillId="2" borderId="0" xfId="0" applyNumberFormat="1" applyFont="1" applyFill="1"/>
    <xf numFmtId="0" fontId="3" fillId="3" borderId="0" xfId="0" applyFont="1" applyFill="1" applyAlignment="1">
      <alignment horizontal="right"/>
    </xf>
    <xf numFmtId="10" fontId="3" fillId="3" borderId="0" xfId="2" applyNumberFormat="1" applyFont="1" applyFill="1" applyAlignment="1">
      <alignment horizontal="left"/>
    </xf>
    <xf numFmtId="43" fontId="0" fillId="0" borderId="0" xfId="1" applyNumberFormat="1" applyFont="1"/>
    <xf numFmtId="44" fontId="3" fillId="3" borderId="0" xfId="3" applyFont="1" applyFill="1"/>
    <xf numFmtId="44" fontId="5" fillId="2" borderId="0" xfId="0" applyNumberFormat="1" applyFont="1" applyFill="1" applyAlignment="1">
      <alignment horizontal="right"/>
    </xf>
    <xf numFmtId="166" fontId="0" fillId="0" borderId="0" xfId="2" applyNumberFormat="1" applyFont="1"/>
    <xf numFmtId="165" fontId="0" fillId="0" borderId="0" xfId="0" applyNumberFormat="1"/>
    <xf numFmtId="165" fontId="6" fillId="3" borderId="0" xfId="0" applyNumberFormat="1" applyFont="1" applyFill="1"/>
    <xf numFmtId="165" fontId="0" fillId="3" borderId="0" xfId="3" applyNumberFormat="1" applyFont="1" applyFill="1"/>
    <xf numFmtId="0" fontId="2" fillId="0" borderId="0" xfId="0" applyFont="1"/>
    <xf numFmtId="167" fontId="3" fillId="3" borderId="0" xfId="3" applyNumberFormat="1" applyFont="1" applyFill="1"/>
    <xf numFmtId="167" fontId="0" fillId="0" borderId="0" xfId="1" applyNumberFormat="1" applyFont="1"/>
    <xf numFmtId="167" fontId="5" fillId="2" borderId="0" xfId="0" applyNumberFormat="1" applyFont="1" applyFill="1"/>
    <xf numFmtId="167" fontId="0" fillId="0" borderId="0" xfId="0" applyNumberFormat="1"/>
    <xf numFmtId="10" fontId="0" fillId="0" borderId="0" xfId="2" applyNumberFormat="1" applyFont="1" applyAlignment="1">
      <alignment horizontal="center"/>
    </xf>
    <xf numFmtId="165" fontId="7" fillId="2" borderId="0" xfId="3" applyNumberFormat="1" applyFont="1" applyFill="1"/>
    <xf numFmtId="0" fontId="8" fillId="2" borderId="0" xfId="0" applyFont="1" applyFill="1"/>
    <xf numFmtId="165" fontId="8" fillId="2" borderId="0" xfId="3" applyNumberFormat="1" applyFon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67" fontId="9" fillId="0" borderId="0" xfId="0" applyNumberFormat="1" applyFont="1"/>
    <xf numFmtId="10" fontId="0" fillId="0" borderId="0" xfId="2" applyNumberFormat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44" fontId="0" fillId="0" borderId="20" xfId="3" applyFont="1" applyBorder="1"/>
    <xf numFmtId="44" fontId="0" fillId="0" borderId="0" xfId="3" applyFont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44" fontId="0" fillId="0" borderId="23" xfId="0" applyNumberFormat="1" applyBorder="1"/>
    <xf numFmtId="44" fontId="0" fillId="0" borderId="24" xfId="3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21" xfId="3" applyFont="1" applyBorder="1"/>
    <xf numFmtId="44" fontId="0" fillId="0" borderId="25" xfId="3" applyFont="1" applyBorder="1"/>
    <xf numFmtId="0" fontId="0" fillId="0" borderId="23" xfId="0" applyBorder="1"/>
    <xf numFmtId="44" fontId="0" fillId="0" borderId="24" xfId="0" applyNumberFormat="1" applyBorder="1"/>
    <xf numFmtId="0" fontId="10" fillId="2" borderId="0" xfId="0" applyFont="1" applyFill="1" applyAlignment="1">
      <alignment horizontal="center"/>
    </xf>
    <xf numFmtId="165" fontId="7" fillId="6" borderId="0" xfId="3" applyNumberFormat="1" applyFont="1" applyFill="1"/>
    <xf numFmtId="0" fontId="0" fillId="0" borderId="1" xfId="0" applyBorder="1"/>
    <xf numFmtId="44" fontId="0" fillId="0" borderId="1" xfId="3" applyFont="1" applyBorder="1"/>
    <xf numFmtId="9" fontId="0" fillId="0" borderId="0" xfId="2" applyFont="1" applyAlignment="1">
      <alignment horizontal="center"/>
    </xf>
    <xf numFmtId="0" fontId="7" fillId="6" borderId="0" xfId="0" applyFont="1" applyFill="1"/>
    <xf numFmtId="44" fontId="7" fillId="6" borderId="0" xfId="0" applyNumberFormat="1" applyFont="1" applyFill="1"/>
    <xf numFmtId="44" fontId="5" fillId="6" borderId="0" xfId="0" applyNumberFormat="1" applyFont="1" applyFill="1"/>
    <xf numFmtId="0" fontId="0" fillId="0" borderId="26" xfId="0" applyBorder="1" applyAlignment="1">
      <alignment horizontal="center"/>
    </xf>
    <xf numFmtId="44" fontId="0" fillId="0" borderId="26" xfId="0" applyNumberFormat="1" applyBorder="1"/>
    <xf numFmtId="44" fontId="7" fillId="6" borderId="26" xfId="0" applyNumberFormat="1" applyFont="1" applyFill="1" applyBorder="1"/>
    <xf numFmtId="0" fontId="0" fillId="0" borderId="26" xfId="0" applyBorder="1"/>
    <xf numFmtId="0" fontId="7" fillId="6" borderId="0" xfId="0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168" fontId="0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3" fillId="3" borderId="0" xfId="3" applyNumberFormat="1" applyFont="1" applyFill="1" applyBorder="1"/>
    <xf numFmtId="167" fontId="0" fillId="0" borderId="0" xfId="1" applyNumberFormat="1" applyFont="1" applyBorder="1"/>
    <xf numFmtId="167" fontId="0" fillId="0" borderId="0" xfId="1" applyNumberFormat="1" applyFont="1" applyFill="1"/>
    <xf numFmtId="165" fontId="11" fillId="5" borderId="0" xfId="3" applyNumberFormat="1" applyFont="1" applyFill="1"/>
    <xf numFmtId="164" fontId="12" fillId="5" borderId="0" xfId="1" applyNumberFormat="1" applyFont="1" applyFill="1"/>
    <xf numFmtId="165" fontId="11" fillId="3" borderId="0" xfId="3" applyNumberFormat="1" applyFont="1" applyFill="1"/>
    <xf numFmtId="0" fontId="13" fillId="7" borderId="0" xfId="0" applyFont="1" applyFill="1"/>
    <xf numFmtId="165" fontId="13" fillId="7" borderId="0" xfId="0" applyNumberFormat="1" applyFont="1" applyFill="1"/>
    <xf numFmtId="0" fontId="2" fillId="3" borderId="0" xfId="0" applyFont="1" applyFill="1"/>
    <xf numFmtId="44" fontId="13" fillId="7" borderId="0" xfId="0" applyNumberFormat="1" applyFont="1" applyFill="1"/>
    <xf numFmtId="44" fontId="4" fillId="0" borderId="0" xfId="0" applyNumberFormat="1" applyFont="1"/>
    <xf numFmtId="165" fontId="4" fillId="0" borderId="0" xfId="0" applyNumberFormat="1" applyFont="1"/>
    <xf numFmtId="4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/>
    <xf numFmtId="44" fontId="14" fillId="0" borderId="0" xfId="0" applyNumberFormat="1" applyFont="1"/>
    <xf numFmtId="44" fontId="15" fillId="3" borderId="0" xfId="0" applyNumberFormat="1" applyFont="1" applyFill="1"/>
    <xf numFmtId="0" fontId="16" fillId="8" borderId="0" xfId="0" applyFont="1" applyFill="1" applyAlignment="1">
      <alignment horizontal="center"/>
    </xf>
    <xf numFmtId="165" fontId="17" fillId="3" borderId="0" xfId="0" applyNumberFormat="1" applyFont="1" applyFill="1"/>
    <xf numFmtId="44" fontId="0" fillId="0" borderId="0" xfId="3" applyNumberFormat="1" applyFont="1"/>
    <xf numFmtId="0" fontId="16" fillId="5" borderId="0" xfId="0" applyFont="1" applyFill="1"/>
    <xf numFmtId="166" fontId="16" fillId="5" borderId="0" xfId="2" applyNumberFormat="1" applyFont="1" applyFill="1"/>
    <xf numFmtId="44" fontId="16" fillId="5" borderId="0" xfId="3" applyFont="1" applyFill="1"/>
    <xf numFmtId="165" fontId="0" fillId="5" borderId="0" xfId="3" applyNumberFormat="1" applyFont="1" applyFill="1"/>
    <xf numFmtId="43" fontId="0" fillId="5" borderId="0" xfId="1" applyFont="1" applyFill="1"/>
    <xf numFmtId="43" fontId="0" fillId="9" borderId="0" xfId="1" applyFont="1" applyFill="1"/>
    <xf numFmtId="44" fontId="2" fillId="3" borderId="0" xfId="3" applyFont="1" applyFill="1"/>
    <xf numFmtId="43" fontId="0" fillId="0" borderId="0" xfId="0" applyNumberFormat="1"/>
    <xf numFmtId="0" fontId="4" fillId="0" borderId="0" xfId="0" applyFont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6" xfId="0" applyFont="1" applyBorder="1" applyAlignment="1">
      <alignment horizontal="right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287215</xdr:colOff>
      <xdr:row>13</xdr:row>
      <xdr:rowOff>140677</xdr:rowOff>
    </xdr:from>
    <xdr:to>
      <xdr:col>9</xdr:col>
      <xdr:colOff>260825</xdr:colOff>
      <xdr:row>18</xdr:row>
      <xdr:rowOff>70411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0C4787-48A4-44D2-A8BA-80FD5473F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8477" y="2678723"/>
          <a:ext cx="2103302" cy="838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57150</xdr:colOff>
      <xdr:row>9</xdr:row>
      <xdr:rowOff>136390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762000" y="381000"/>
          <a:ext cx="9201150" cy="1469890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 algn="just">
            <a:buFont typeface="Wingdings" panose="05000000000000000000" pitchFamily="2" charset="2"/>
            <a:buChar char="ü"/>
          </a:pPr>
          <a:r>
            <a:rPr lang="es-MX" sz="2200"/>
            <a:t>Carlos abre una cuenta de ahorro y deposita un monto de $2400. El banco paga una tasa de interés del 5% nominal anual. Calcule el saldo de su cuenta después de 4 años. a) Con interés simple. b) Con interés compuesto capitalizando anualmente.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166370</xdr:rowOff>
    </xdr:from>
    <xdr:to>
      <xdr:col>10</xdr:col>
      <xdr:colOff>510540</xdr:colOff>
      <xdr:row>7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838200" y="349250"/>
          <a:ext cx="10431780" cy="953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Cuánto dinero voy a tener ahorrado en al año 21 si deposito $700 hoy, $900 en el año 2, $1,000 anuales del 5al 13 y $1,000 anuales del 15 al 19. La tasa de interés es 6% anual y la otra opción es 6% capitalizable trimestralmente.</a:t>
          </a:r>
          <a:endParaRPr lang="es-MX" sz="1400" b="1">
            <a:effectLst/>
          </a:endParaRPr>
        </a:p>
        <a:p>
          <a:endParaRPr lang="es-MX" sz="14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719666</xdr:colOff>
      <xdr:row>1</xdr:row>
      <xdr:rowOff>84666</xdr:rowOff>
    </xdr:from>
    <xdr:to>
      <xdr:col>18</xdr:col>
      <xdr:colOff>624416</xdr:colOff>
      <xdr:row>5</xdr:row>
      <xdr:rowOff>132291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719666" y="275166"/>
          <a:ext cx="12901083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s-MX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Cuánto dinero tengo que depositar en el periodo 3 para poder retirar $300 en el periodo 6, $500 anuales del periodo 8 al periodo 10 y $800 anuales del periodo 12 al periodo 20. La tasa de interés es 5% anual.</a:t>
          </a:r>
          <a:endParaRPr lang="es-MX" sz="1600">
            <a:effectLst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162983</xdr:colOff>
      <xdr:row>1</xdr:row>
      <xdr:rowOff>85725</xdr:rowOff>
    </xdr:from>
    <xdr:to>
      <xdr:col>20</xdr:col>
      <xdr:colOff>148167</xdr:colOff>
      <xdr:row>3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24983" y="276225"/>
          <a:ext cx="12600517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Cuánto dinero voy a tener ahorrado en el periodo 25, si deposito $5,000 anuales  del periodo 3 al 15; $1,500 en el periodo 16 y $2,000 anales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 periodo 17 al 22. La tasa de interés es 8% anual.</a:t>
          </a:r>
          <a:endParaRPr lang="es-MX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776288</xdr:colOff>
      <xdr:row>1</xdr:row>
      <xdr:rowOff>16668</xdr:rowOff>
    </xdr:from>
    <xdr:to>
      <xdr:col>9</xdr:col>
      <xdr:colOff>327959</xdr:colOff>
      <xdr:row>6</xdr:row>
      <xdr:rowOff>57099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1006"/>
        <a:stretch/>
      </xdr:blipFill>
      <xdr:spPr>
        <a:xfrm>
          <a:off x="4633913" y="207168"/>
          <a:ext cx="4707077" cy="99293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35720</xdr:colOff>
      <xdr:row>1</xdr:row>
      <xdr:rowOff>121445</xdr:rowOff>
    </xdr:from>
    <xdr:to>
      <xdr:col>8</xdr:col>
      <xdr:colOff>571501</xdr:colOff>
      <xdr:row>4</xdr:row>
      <xdr:rowOff>71438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797720" y="311945"/>
          <a:ext cx="6203156" cy="521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prestan $100,000 con una tasa de interés del 20% anual, solo se pagarán intereses en los primeros 4 años del préstamo y en el año 5 se pagará el monto del préstamo.</a:t>
          </a:r>
        </a:p>
        <a:p>
          <a:endParaRPr lang="es-MX" sz="1200"/>
        </a:p>
      </xdr:txBody>
    </xdr:sp>
    <xdr:clientData/>
  </xdr:twoCellAnchor>
  <xdr:twoCellAnchor>
    <xdr:from>
      <xdr:col>19</xdr:col>
      <xdr:colOff>29269</xdr:colOff>
      <xdr:row>1</xdr:row>
      <xdr:rowOff>71442</xdr:rowOff>
    </xdr:from>
    <xdr:to>
      <xdr:col>29</xdr:col>
      <xdr:colOff>36079</xdr:colOff>
      <xdr:row>4</xdr:row>
      <xdr:rowOff>79375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14713644" y="261942"/>
          <a:ext cx="7880810" cy="579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prestan $100,000.00, con un plazo de 5 años, una tasa de interés del 20% anual, sin embargo, no se pagan intereses hasta el último periodo y hago un solo pago de capital al final; pero se puede pagar principal en cualquier periodo.</a:t>
          </a:r>
        </a:p>
        <a:p>
          <a:endParaRPr lang="es-MX" sz="1200"/>
        </a:p>
      </xdr:txBody>
    </xdr:sp>
    <xdr:clientData/>
  </xdr:twoCellAnchor>
  <xdr:twoCellAnchor>
    <xdr:from>
      <xdr:col>10</xdr:col>
      <xdr:colOff>97871</xdr:colOff>
      <xdr:row>1</xdr:row>
      <xdr:rowOff>105461</xdr:rowOff>
    </xdr:from>
    <xdr:to>
      <xdr:col>18</xdr:col>
      <xdr:colOff>0</xdr:colOff>
      <xdr:row>4</xdr:row>
      <xdr:rowOff>68037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7633204" y="105461"/>
          <a:ext cx="6379129" cy="534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prestan $100,000.00, con un plazo de 5 años, una tasa de interés del 20% anual, sin embargo, no se pagan intereses hasta el último periodo y hago un solo pago de capital al final.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66677</xdr:colOff>
      <xdr:row>3</xdr:row>
      <xdr:rowOff>103415</xdr:rowOff>
    </xdr:from>
    <xdr:to>
      <xdr:col>8</xdr:col>
      <xdr:colOff>585108</xdr:colOff>
      <xdr:row>6</xdr:row>
      <xdr:rowOff>130969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828677" y="722540"/>
          <a:ext cx="5852431" cy="789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Se otorga un crédito por $100,000 a cinco años y al 20% anual. Si se pactan pagos nivelados (pagos iguales de capital e intereses), obtener la tabla de amortización correspondiente.</a:t>
          </a:r>
        </a:p>
        <a:p>
          <a:endParaRPr lang="es-MX" sz="1400"/>
        </a:p>
      </xdr:txBody>
    </xdr:sp>
    <xdr:clientData/>
  </xdr:twoCellAnchor>
  <xdr:twoCellAnchor editAs="oneCell">
    <xdr:from>
      <xdr:col>1</xdr:col>
      <xdr:colOff>314325</xdr:colOff>
      <xdr:row>7</xdr:row>
      <xdr:rowOff>126547</xdr:rowOff>
    </xdr:from>
    <xdr:to>
      <xdr:col>7</xdr:col>
      <xdr:colOff>95250</xdr:colOff>
      <xdr:row>12</xdr:row>
      <xdr:rowOff>354702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04976"/>
          <a:ext cx="4352925" cy="1191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8</xdr:col>
      <xdr:colOff>518431</xdr:colOff>
      <xdr:row>33</xdr:row>
      <xdr:rowOff>100692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762000" y="3918857"/>
          <a:ext cx="5852431" cy="1053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Si se conviene que el crédito se amortice a través de pagos iguales de capital, la amortización anual de capital sería de $20,000, esto es (100,000/5), por lo que la tabla de amortización sería la siguiente: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35720</xdr:colOff>
      <xdr:row>1</xdr:row>
      <xdr:rowOff>121445</xdr:rowOff>
    </xdr:from>
    <xdr:to>
      <xdr:col>8</xdr:col>
      <xdr:colOff>571501</xdr:colOff>
      <xdr:row>4</xdr:row>
      <xdr:rowOff>71438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797720" y="311945"/>
          <a:ext cx="6212681" cy="521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prestan $150,000 con una tasa de interés del 12% anual, solo se pagarán intereses en los primeros 3 años del préstamo y en el año 4 se pagará el monto del préstamo.</a:t>
          </a:r>
        </a:p>
        <a:p>
          <a:endParaRPr lang="es-MX" sz="1200"/>
        </a:p>
      </xdr:txBody>
    </xdr:sp>
    <xdr:clientData/>
  </xdr:twoCellAnchor>
  <xdr:twoCellAnchor>
    <xdr:from>
      <xdr:col>19</xdr:col>
      <xdr:colOff>0</xdr:colOff>
      <xdr:row>1</xdr:row>
      <xdr:rowOff>44228</xdr:rowOff>
    </xdr:from>
    <xdr:to>
      <xdr:col>27</xdr:col>
      <xdr:colOff>721178</xdr:colOff>
      <xdr:row>4</xdr:row>
      <xdr:rowOff>149679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14736536" y="234728"/>
          <a:ext cx="7089321" cy="676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prestan $150,000.00, con un plazo de 4 años, una tasa de interés del 12% anual, sin embargo, no se pagan intereses hasta el último periodo y hago un solo pago de capital al final; pero se puede pagar principal en cualquier periodo.</a:t>
          </a:r>
        </a:p>
        <a:p>
          <a:endParaRPr lang="es-MX" sz="1200"/>
        </a:p>
      </xdr:txBody>
    </xdr:sp>
    <xdr:clientData/>
  </xdr:twoCellAnchor>
  <xdr:twoCellAnchor>
    <xdr:from>
      <xdr:col>10</xdr:col>
      <xdr:colOff>97871</xdr:colOff>
      <xdr:row>1</xdr:row>
      <xdr:rowOff>105461</xdr:rowOff>
    </xdr:from>
    <xdr:to>
      <xdr:col>18</xdr:col>
      <xdr:colOff>0</xdr:colOff>
      <xdr:row>4</xdr:row>
      <xdr:rowOff>68037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7946471" y="295961"/>
          <a:ext cx="6379129" cy="534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prestan $150,000.00, con un plazo de 4 años, una tasa de interés del 12% anual, sin embargo, no se pagan intereses hasta el último periodo y hago un solo pago de capital al final.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776288</xdr:colOff>
      <xdr:row>1</xdr:row>
      <xdr:rowOff>16668</xdr:rowOff>
    </xdr:from>
    <xdr:to>
      <xdr:col>9</xdr:col>
      <xdr:colOff>256521</xdr:colOff>
      <xdr:row>6</xdr:row>
      <xdr:rowOff>57099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1006"/>
        <a:stretch/>
      </xdr:blipFill>
      <xdr:spPr>
        <a:xfrm>
          <a:off x="4814888" y="207168"/>
          <a:ext cx="4714221" cy="99293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66677</xdr:colOff>
      <xdr:row>3</xdr:row>
      <xdr:rowOff>103415</xdr:rowOff>
    </xdr:from>
    <xdr:to>
      <xdr:col>8</xdr:col>
      <xdr:colOff>585108</xdr:colOff>
      <xdr:row>6</xdr:row>
      <xdr:rowOff>130969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828677" y="722540"/>
          <a:ext cx="5852431" cy="789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Se otorga un crédito por $150,000 a cinco años y al 12% anual. Si se pactan pagos nivelados (pagos iguales de capital e intereses), obtener la tabla de amortización correspondiente.</a:t>
          </a:r>
        </a:p>
        <a:p>
          <a:endParaRPr lang="es-MX" sz="1400"/>
        </a:p>
      </xdr:txBody>
    </xdr:sp>
    <xdr:clientData/>
  </xdr:twoCellAnchor>
  <xdr:twoCellAnchor editAs="oneCell">
    <xdr:from>
      <xdr:col>1</xdr:col>
      <xdr:colOff>367242</xdr:colOff>
      <xdr:row>4</xdr:row>
      <xdr:rowOff>158297</xdr:rowOff>
    </xdr:from>
    <xdr:to>
      <xdr:col>7</xdr:col>
      <xdr:colOff>148167</xdr:colOff>
      <xdr:row>11</xdr:row>
      <xdr:rowOff>10895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6" t="-45506" r="-1216" b="45506"/>
        <a:stretch/>
      </xdr:blipFill>
      <xdr:spPr bwMode="auto">
        <a:xfrm>
          <a:off x="1129242" y="1163714"/>
          <a:ext cx="4352925" cy="1186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8</xdr:col>
      <xdr:colOff>518431</xdr:colOff>
      <xdr:row>24</xdr:row>
      <xdr:rowOff>100692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762000" y="4048125"/>
          <a:ext cx="5852431" cy="1053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Ejemplo: Si se conviene que el crédito se amortice a través de pagos iguales de capital, la amortización anual de capital sería de $30,000, esto es (150,000/4), por lo que la tabla de amortización sería la siguiente: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76198</xdr:colOff>
      <xdr:row>14</xdr:row>
      <xdr:rowOff>31031</xdr:rowOff>
    </xdr:from>
    <xdr:to>
      <xdr:col>10</xdr:col>
      <xdr:colOff>574530</xdr:colOff>
      <xdr:row>23</xdr:row>
      <xdr:rowOff>66565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8762" y="2552558"/>
          <a:ext cx="3442423" cy="1656516"/>
        </a:xfrm>
        <a:prstGeom prst="rect">
          <a:avLst/>
        </a:prstGeom>
      </xdr:spPr>
    </xdr:pic>
    <xdr:clientData/>
  </xdr:twoCellAnchor>
  <xdr:twoCellAnchor editAs="oneCell">
    <xdr:from>
      <xdr:col>11</xdr:col>
      <xdr:colOff>83128</xdr:colOff>
      <xdr:row>13</xdr:row>
      <xdr:rowOff>96980</xdr:rowOff>
    </xdr:from>
    <xdr:to>
      <xdr:col>14</xdr:col>
      <xdr:colOff>528803</xdr:colOff>
      <xdr:row>19</xdr:row>
      <xdr:rowOff>62344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29861F-3AD2-4A64-86D1-BF44D0222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6310" y="2438398"/>
          <a:ext cx="2814802" cy="1136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634665</xdr:colOff>
      <xdr:row>1</xdr:row>
      <xdr:rowOff>58129</xdr:rowOff>
    </xdr:from>
    <xdr:to>
      <xdr:col>9</xdr:col>
      <xdr:colOff>385709</xdr:colOff>
      <xdr:row>5</xdr:row>
      <xdr:rowOff>82551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D3F3EA-78A7-480D-9BFD-976A557ED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1006"/>
        <a:stretch/>
      </xdr:blipFill>
      <xdr:spPr>
        <a:xfrm>
          <a:off x="3339765" y="242279"/>
          <a:ext cx="3599144" cy="761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533400</xdr:colOff>
      <xdr:row>11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"/>
          <a:ext cx="5105400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</xdr:rowOff>
    </xdr:from>
    <xdr:to>
      <xdr:col>11</xdr:col>
      <xdr:colOff>325703</xdr:colOff>
      <xdr:row>7</xdr:row>
      <xdr:rowOff>65321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90501"/>
          <a:ext cx="7239000" cy="1208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57151</xdr:rowOff>
    </xdr:from>
    <xdr:to>
      <xdr:col>13</xdr:col>
      <xdr:colOff>447675</xdr:colOff>
      <xdr:row>6</xdr:row>
      <xdr:rowOff>125857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38151"/>
          <a:ext cx="10010775" cy="8307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685619</xdr:colOff>
      <xdr:row>11</xdr:row>
      <xdr:rowOff>9452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524000"/>
          <a:ext cx="1447619" cy="5809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603148</xdr:colOff>
      <xdr:row>2</xdr:row>
      <xdr:rowOff>19051</xdr:rowOff>
    </xdr:from>
    <xdr:to>
      <xdr:col>14</xdr:col>
      <xdr:colOff>314851</xdr:colOff>
      <xdr:row>5</xdr:row>
      <xdr:rowOff>76201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148" y="400051"/>
          <a:ext cx="10379703" cy="628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1</xdr:row>
      <xdr:rowOff>171450</xdr:rowOff>
    </xdr:from>
    <xdr:to>
      <xdr:col>13</xdr:col>
      <xdr:colOff>710881</xdr:colOff>
      <xdr:row>6</xdr:row>
      <xdr:rowOff>8836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4" y="361950"/>
          <a:ext cx="9673907" cy="789886"/>
        </a:xfrm>
        <a:prstGeom prst="rect">
          <a:avLst/>
        </a:prstGeom>
        <a:solidFill>
          <a:schemeClr val="bg1"/>
        </a:solidFill>
        <a:ln>
          <a:noFill/>
        </a:ln>
        <a:effectLst/>
        <a:extLst/>
      </xdr:spPr>
    </xdr:pic>
    <xdr:clientData/>
  </xdr:twoCellAnchor>
  <xdr:twoCellAnchor editAs="oneCell">
    <xdr:from>
      <xdr:col>5</xdr:col>
      <xdr:colOff>28575</xdr:colOff>
      <xdr:row>6</xdr:row>
      <xdr:rowOff>47625</xdr:rowOff>
    </xdr:from>
    <xdr:to>
      <xdr:col>7</xdr:col>
      <xdr:colOff>399813</xdr:colOff>
      <xdr:row>11</xdr:row>
      <xdr:rowOff>75356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8575" y="1190625"/>
          <a:ext cx="1895238" cy="9802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85726</xdr:rowOff>
    </xdr:from>
    <xdr:to>
      <xdr:col>10</xdr:col>
      <xdr:colOff>672721</xdr:colOff>
      <xdr:row>7</xdr:row>
      <xdr:rowOff>68227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42925" y="276226"/>
          <a:ext cx="7749796" cy="112550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 algn="just">
            <a:buFont typeface="Wingdings" panose="05000000000000000000" pitchFamily="2" charset="2"/>
            <a:buChar char="ü"/>
          </a:pPr>
          <a:r>
            <a:rPr lang="es-MX" sz="2200"/>
            <a:t>Hallar la cantidad que es necesario colocar en una cuenta que paga el 15% con capitalización, para dispones de 20.000 al cabo de 10 años.</a:t>
          </a:r>
        </a:p>
      </xdr:txBody>
    </xdr:sp>
    <xdr:clientData/>
  </xdr:twoCellAnchor>
  <xdr:twoCellAnchor editAs="oneCell">
    <xdr:from>
      <xdr:col>5</xdr:col>
      <xdr:colOff>28575</xdr:colOff>
      <xdr:row>7</xdr:row>
      <xdr:rowOff>47625</xdr:rowOff>
    </xdr:from>
    <xdr:to>
      <xdr:col>7</xdr:col>
      <xdr:colOff>399813</xdr:colOff>
      <xdr:row>12</xdr:row>
      <xdr:rowOff>75356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5" y="1190625"/>
          <a:ext cx="1895238" cy="980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1"/>
  <sheetViews>
    <sheetView zoomScale="150" zoomScaleNormal="150" workbookViewId="0">
      <selection activeCell="C2" sqref="C2"/>
    </sheetView>
  </sheetViews>
  <sheetFormatPr baseColWidth="10" defaultRowHeight="14.4" x14ac:dyDescent="0.3"/>
  <cols>
    <col min="2" max="2" width="27.44140625" bestFit="1" customWidth="1"/>
    <col min="3" max="5" width="8.88671875" bestFit="1" customWidth="1"/>
    <col min="6" max="9" width="10.33203125" bestFit="1" customWidth="1"/>
    <col min="10" max="10" width="11.33203125" bestFit="1" customWidth="1"/>
    <col min="11" max="11" width="17.109375" bestFit="1" customWidth="1"/>
    <col min="13" max="13" width="17.109375" bestFit="1" customWidth="1"/>
  </cols>
  <sheetData>
    <row r="2" spans="2:13" x14ac:dyDescent="0.3">
      <c r="B2" s="41" t="s">
        <v>20</v>
      </c>
      <c r="C2" s="42">
        <v>1</v>
      </c>
    </row>
    <row r="4" spans="2:13" x14ac:dyDescent="0.3">
      <c r="C4" s="37">
        <v>0</v>
      </c>
      <c r="D4" s="37">
        <f>C4+1</f>
        <v>1</v>
      </c>
      <c r="E4" s="37">
        <f t="shared" ref="E4:K4" si="0">D4+1</f>
        <v>2</v>
      </c>
      <c r="F4" s="37">
        <f t="shared" si="0"/>
        <v>3</v>
      </c>
      <c r="G4" s="37">
        <f t="shared" si="0"/>
        <v>4</v>
      </c>
      <c r="H4" s="37">
        <f t="shared" si="0"/>
        <v>5</v>
      </c>
      <c r="I4" s="37">
        <f t="shared" si="0"/>
        <v>6</v>
      </c>
      <c r="J4" s="37">
        <f t="shared" si="0"/>
        <v>7</v>
      </c>
      <c r="K4" s="37">
        <f t="shared" si="0"/>
        <v>8</v>
      </c>
    </row>
    <row r="5" spans="2:13" x14ac:dyDescent="0.3">
      <c r="B5" s="38" t="s">
        <v>21</v>
      </c>
      <c r="C5" s="39">
        <v>140</v>
      </c>
    </row>
    <row r="6" spans="2:13" ht="21" x14ac:dyDescent="0.4">
      <c r="B6" s="45" t="s">
        <v>22</v>
      </c>
      <c r="C6" s="35">
        <f>C5</f>
        <v>140</v>
      </c>
      <c r="D6" s="33">
        <f>C6*(1+$C$2)</f>
        <v>280</v>
      </c>
      <c r="E6" s="33">
        <f>D6*(1+$C$2)</f>
        <v>560</v>
      </c>
      <c r="F6" s="33">
        <f t="shared" ref="F6:J6" si="1">E6*(1+$C$2)</f>
        <v>1120</v>
      </c>
      <c r="G6" s="33">
        <f>F6*(1+$C$2)</f>
        <v>2240</v>
      </c>
      <c r="H6" s="33">
        <f>G6*(1+$C$2)</f>
        <v>4480</v>
      </c>
      <c r="I6" s="33">
        <f>H6*(1+$C$2)</f>
        <v>8960</v>
      </c>
      <c r="J6" s="33">
        <f t="shared" si="1"/>
        <v>17920</v>
      </c>
      <c r="K6" s="40">
        <f>J6*(1+$C$2)</f>
        <v>35840</v>
      </c>
    </row>
    <row r="10" spans="2:13" x14ac:dyDescent="0.3">
      <c r="C10" s="37">
        <v>0</v>
      </c>
      <c r="D10" s="37">
        <f>C10+1</f>
        <v>1</v>
      </c>
      <c r="E10" s="37">
        <f t="shared" ref="E10:K10" si="2">D10+1</f>
        <v>2</v>
      </c>
      <c r="F10" s="37">
        <f t="shared" si="2"/>
        <v>3</v>
      </c>
      <c r="G10" s="37">
        <f t="shared" si="2"/>
        <v>4</v>
      </c>
      <c r="H10" s="37">
        <f t="shared" si="2"/>
        <v>5</v>
      </c>
      <c r="I10" s="37">
        <f t="shared" si="2"/>
        <v>6</v>
      </c>
      <c r="J10" s="37">
        <f t="shared" si="2"/>
        <v>7</v>
      </c>
      <c r="K10" s="37">
        <f t="shared" si="2"/>
        <v>8</v>
      </c>
    </row>
    <row r="11" spans="2:13" x14ac:dyDescent="0.3">
      <c r="C11" s="44">
        <v>32.6</v>
      </c>
      <c r="D11" s="44">
        <v>32.6</v>
      </c>
      <c r="E11" s="44">
        <v>32.6</v>
      </c>
      <c r="F11" s="44">
        <v>32.6</v>
      </c>
      <c r="G11" s="44">
        <v>32.6</v>
      </c>
      <c r="H11" s="44">
        <v>32.6</v>
      </c>
      <c r="I11" s="44">
        <v>32.6</v>
      </c>
      <c r="J11" s="44">
        <v>32.6</v>
      </c>
      <c r="K11" s="44">
        <v>32.6</v>
      </c>
    </row>
    <row r="12" spans="2:13" ht="21" x14ac:dyDescent="0.4">
      <c r="B12" s="45" t="s">
        <v>22</v>
      </c>
      <c r="C12" s="35">
        <f>C11</f>
        <v>32.6</v>
      </c>
      <c r="D12" s="35">
        <f>(C12*(1+$C$2))+D11</f>
        <v>97.800000000000011</v>
      </c>
      <c r="E12" s="35">
        <f>(D12*(1+$C$2))+E11</f>
        <v>228.20000000000002</v>
      </c>
      <c r="F12" s="35">
        <f>(E12*(1+$C$2))+F11</f>
        <v>489.00000000000006</v>
      </c>
      <c r="G12" s="35">
        <f t="shared" ref="G12:J12" si="3">(F12*(1+$C$2))+G11</f>
        <v>1010.6000000000001</v>
      </c>
      <c r="H12" s="35">
        <f>(G12*(1+$C$2))+H11</f>
        <v>2053.8000000000002</v>
      </c>
      <c r="I12" s="35">
        <f t="shared" si="3"/>
        <v>4140.2000000000007</v>
      </c>
      <c r="J12" s="35">
        <f t="shared" si="3"/>
        <v>8313.0000000000018</v>
      </c>
      <c r="K12" s="40">
        <f>(J12*(1+$C$2))+K11</f>
        <v>16658.600000000002</v>
      </c>
      <c r="M12" s="40">
        <f>K12-K6</f>
        <v>-19181.399999999998</v>
      </c>
    </row>
    <row r="14" spans="2:13" x14ac:dyDescent="0.3">
      <c r="C14" s="35"/>
    </row>
    <row r="16" spans="2:13" x14ac:dyDescent="0.3">
      <c r="B16" s="36" t="s">
        <v>67</v>
      </c>
      <c r="C16" s="62">
        <v>0</v>
      </c>
    </row>
    <row r="17" spans="2:3" x14ac:dyDescent="0.3">
      <c r="B17" s="36" t="s">
        <v>72</v>
      </c>
      <c r="C17" s="62">
        <v>0.08</v>
      </c>
    </row>
    <row r="18" spans="2:3" x14ac:dyDescent="0.3">
      <c r="B18" s="36" t="s">
        <v>69</v>
      </c>
      <c r="C18" s="62">
        <v>0.12</v>
      </c>
    </row>
    <row r="19" spans="2:3" x14ac:dyDescent="0.3">
      <c r="B19" s="36" t="s">
        <v>68</v>
      </c>
      <c r="C19" s="62">
        <v>0.15</v>
      </c>
    </row>
    <row r="20" spans="2:3" x14ac:dyDescent="0.3">
      <c r="B20" s="36" t="s">
        <v>71</v>
      </c>
      <c r="C20" s="62">
        <v>0.25</v>
      </c>
    </row>
    <row r="21" spans="2:3" x14ac:dyDescent="0.3">
      <c r="B21" s="36" t="s">
        <v>70</v>
      </c>
      <c r="C21" s="62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8:D11"/>
  <sheetViews>
    <sheetView workbookViewId="0"/>
  </sheetViews>
  <sheetFormatPr baseColWidth="10" defaultRowHeight="14.4" x14ac:dyDescent="0.3"/>
  <sheetData>
    <row r="8" spans="3:4" x14ac:dyDescent="0.3">
      <c r="C8" t="s">
        <v>36</v>
      </c>
      <c r="D8" s="33">
        <v>20000</v>
      </c>
    </row>
    <row r="9" spans="3:4" x14ac:dyDescent="0.3">
      <c r="C9" t="s">
        <v>18</v>
      </c>
      <c r="D9" s="62">
        <v>0.08</v>
      </c>
    </row>
    <row r="10" spans="3:4" x14ac:dyDescent="0.3">
      <c r="C10" t="s">
        <v>2</v>
      </c>
      <c r="D10">
        <v>20</v>
      </c>
    </row>
    <row r="11" spans="3:4" x14ac:dyDescent="0.3">
      <c r="C11" t="s">
        <v>35</v>
      </c>
      <c r="D11" s="33">
        <f>D8/(1+D9)^D10</f>
        <v>4290.9641480811306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9:D12"/>
  <sheetViews>
    <sheetView workbookViewId="0">
      <selection activeCell="F17" sqref="F17"/>
    </sheetView>
  </sheetViews>
  <sheetFormatPr baseColWidth="10" defaultRowHeight="14.4" x14ac:dyDescent="0.3"/>
  <sheetData>
    <row r="9" spans="3:4" x14ac:dyDescent="0.3">
      <c r="C9" t="s">
        <v>36</v>
      </c>
      <c r="D9" s="33">
        <v>20000</v>
      </c>
    </row>
    <row r="10" spans="3:4" x14ac:dyDescent="0.3">
      <c r="C10" t="s">
        <v>18</v>
      </c>
      <c r="D10" s="62">
        <v>0.15</v>
      </c>
    </row>
    <row r="11" spans="3:4" x14ac:dyDescent="0.3">
      <c r="C11" t="s">
        <v>2</v>
      </c>
      <c r="D11">
        <v>10</v>
      </c>
    </row>
    <row r="12" spans="3:4" x14ac:dyDescent="0.3">
      <c r="C12" t="s">
        <v>35</v>
      </c>
      <c r="D12" s="33">
        <f>D9/(1+D10)^D11</f>
        <v>4943.6941224373177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12" sqref="C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1:X26"/>
  <sheetViews>
    <sheetView zoomScaleNormal="100" workbookViewId="0"/>
  </sheetViews>
  <sheetFormatPr baseColWidth="10" defaultRowHeight="14.4" x14ac:dyDescent="0.3"/>
  <cols>
    <col min="2" max="2" width="33.33203125" bestFit="1" customWidth="1"/>
    <col min="3" max="4" width="11.21875" bestFit="1" customWidth="1"/>
    <col min="5" max="5" width="14.109375" bestFit="1" customWidth="1"/>
    <col min="6" max="6" width="19" bestFit="1" customWidth="1"/>
    <col min="7" max="13" width="14.109375" bestFit="1" customWidth="1"/>
    <col min="14" max="24" width="16" bestFit="1" customWidth="1"/>
  </cols>
  <sheetData>
    <row r="11" spans="2:24" x14ac:dyDescent="0.3">
      <c r="C11">
        <v>21</v>
      </c>
      <c r="D11">
        <f>C11-1</f>
        <v>20</v>
      </c>
      <c r="E11">
        <f t="shared" ref="E11:X11" si="0">D11-1</f>
        <v>19</v>
      </c>
      <c r="F11">
        <f t="shared" si="0"/>
        <v>18</v>
      </c>
      <c r="G11">
        <f t="shared" si="0"/>
        <v>17</v>
      </c>
      <c r="H11">
        <f t="shared" si="0"/>
        <v>16</v>
      </c>
      <c r="I11">
        <f t="shared" si="0"/>
        <v>15</v>
      </c>
      <c r="J11">
        <f t="shared" si="0"/>
        <v>14</v>
      </c>
      <c r="K11">
        <f t="shared" si="0"/>
        <v>13</v>
      </c>
      <c r="L11">
        <f t="shared" si="0"/>
        <v>12</v>
      </c>
      <c r="M11">
        <f t="shared" si="0"/>
        <v>11</v>
      </c>
      <c r="N11">
        <f t="shared" si="0"/>
        <v>10</v>
      </c>
      <c r="O11">
        <f t="shared" si="0"/>
        <v>9</v>
      </c>
      <c r="P11">
        <f t="shared" si="0"/>
        <v>8</v>
      </c>
      <c r="Q11">
        <f t="shared" si="0"/>
        <v>7</v>
      </c>
      <c r="R11">
        <f t="shared" si="0"/>
        <v>6</v>
      </c>
      <c r="S11">
        <f t="shared" si="0"/>
        <v>5</v>
      </c>
      <c r="T11">
        <f t="shared" si="0"/>
        <v>4</v>
      </c>
      <c r="U11">
        <f t="shared" si="0"/>
        <v>3</v>
      </c>
      <c r="V11">
        <f t="shared" si="0"/>
        <v>2</v>
      </c>
      <c r="W11">
        <f t="shared" si="0"/>
        <v>1</v>
      </c>
      <c r="X11">
        <f t="shared" si="0"/>
        <v>0</v>
      </c>
    </row>
    <row r="12" spans="2:24" x14ac:dyDescent="0.3">
      <c r="B12" t="s">
        <v>19</v>
      </c>
      <c r="C12" s="46">
        <v>0.06</v>
      </c>
    </row>
    <row r="13" spans="2:24" x14ac:dyDescent="0.3">
      <c r="B13" s="117" t="s">
        <v>26</v>
      </c>
      <c r="C13" s="117">
        <v>0</v>
      </c>
      <c r="D13" s="117">
        <f>C13+1</f>
        <v>1</v>
      </c>
      <c r="E13" s="117">
        <f t="shared" ref="E13:X13" si="1">D13+1</f>
        <v>2</v>
      </c>
      <c r="F13" s="117">
        <f t="shared" si="1"/>
        <v>3</v>
      </c>
      <c r="G13" s="117">
        <f t="shared" si="1"/>
        <v>4</v>
      </c>
      <c r="H13" s="117">
        <f t="shared" si="1"/>
        <v>5</v>
      </c>
      <c r="I13" s="117">
        <f t="shared" si="1"/>
        <v>6</v>
      </c>
      <c r="J13" s="117">
        <f t="shared" si="1"/>
        <v>7</v>
      </c>
      <c r="K13" s="117">
        <f t="shared" si="1"/>
        <v>8</v>
      </c>
      <c r="L13" s="117">
        <f t="shared" si="1"/>
        <v>9</v>
      </c>
      <c r="M13" s="117">
        <f t="shared" si="1"/>
        <v>10</v>
      </c>
      <c r="N13" s="117">
        <f t="shared" si="1"/>
        <v>11</v>
      </c>
      <c r="O13" s="117">
        <f t="shared" si="1"/>
        <v>12</v>
      </c>
      <c r="P13" s="117">
        <f t="shared" si="1"/>
        <v>13</v>
      </c>
      <c r="Q13" s="117">
        <f t="shared" si="1"/>
        <v>14</v>
      </c>
      <c r="R13" s="117">
        <f t="shared" si="1"/>
        <v>15</v>
      </c>
      <c r="S13" s="117">
        <f t="shared" si="1"/>
        <v>16</v>
      </c>
      <c r="T13" s="117">
        <f t="shared" si="1"/>
        <v>17</v>
      </c>
      <c r="U13" s="117">
        <f t="shared" si="1"/>
        <v>18</v>
      </c>
      <c r="V13" s="117">
        <f t="shared" si="1"/>
        <v>19</v>
      </c>
      <c r="W13" s="117">
        <f t="shared" si="1"/>
        <v>20</v>
      </c>
      <c r="X13" s="117">
        <f t="shared" si="1"/>
        <v>21</v>
      </c>
    </row>
    <row r="14" spans="2:24" ht="18" x14ac:dyDescent="0.35">
      <c r="B14" s="57" t="s">
        <v>27</v>
      </c>
      <c r="C14" s="58">
        <v>700</v>
      </c>
      <c r="D14" s="58">
        <v>0</v>
      </c>
      <c r="E14" s="58">
        <v>900</v>
      </c>
      <c r="F14" s="58">
        <v>0</v>
      </c>
      <c r="G14" s="58">
        <v>0</v>
      </c>
      <c r="H14" s="58">
        <v>1000</v>
      </c>
      <c r="I14" s="58">
        <v>1000</v>
      </c>
      <c r="J14" s="58">
        <v>1000</v>
      </c>
      <c r="K14" s="58">
        <v>1000</v>
      </c>
      <c r="L14" s="58">
        <v>1000</v>
      </c>
      <c r="M14" s="58">
        <v>1000</v>
      </c>
      <c r="N14" s="58">
        <v>1000</v>
      </c>
      <c r="O14" s="58">
        <v>1000</v>
      </c>
      <c r="P14" s="58">
        <v>1000</v>
      </c>
      <c r="Q14" s="58">
        <v>0</v>
      </c>
      <c r="R14" s="58">
        <v>1000</v>
      </c>
      <c r="S14" s="58">
        <v>1000</v>
      </c>
      <c r="T14" s="58">
        <v>1000</v>
      </c>
      <c r="U14" s="58">
        <v>1000</v>
      </c>
      <c r="V14" s="58">
        <v>1000</v>
      </c>
      <c r="W14" s="58">
        <v>0</v>
      </c>
      <c r="X14" s="58">
        <v>0</v>
      </c>
    </row>
    <row r="15" spans="2:24" ht="18" x14ac:dyDescent="0.35">
      <c r="B15" s="59" t="s">
        <v>28</v>
      </c>
      <c r="C15" s="103">
        <f>C14*(1+$C$12)^($X$13-C13)</f>
        <v>2379.6945203819337</v>
      </c>
      <c r="D15" s="103">
        <f>D14*(1+$C$12)^($X$13-D13)</f>
        <v>0</v>
      </c>
      <c r="E15" s="103">
        <f>E14*(1+$C$12)^($X$13-E13)</f>
        <v>2723.0395518788332</v>
      </c>
      <c r="F15" s="103">
        <f t="shared" ref="F15:W15" si="2">F14*(1+$C$12)^($X$13-F13)</f>
        <v>0</v>
      </c>
      <c r="G15" s="103">
        <f t="shared" si="2"/>
        <v>0</v>
      </c>
      <c r="H15" s="103">
        <f>H14*(1+$C$12)^($X$13-H13)</f>
        <v>2540.3516846856733</v>
      </c>
      <c r="I15" s="103">
        <f t="shared" si="2"/>
        <v>2396.5581930996923</v>
      </c>
      <c r="J15" s="103">
        <f t="shared" si="2"/>
        <v>2260.9039557544261</v>
      </c>
      <c r="K15" s="103">
        <f t="shared" si="2"/>
        <v>2132.9282601456853</v>
      </c>
      <c r="L15" s="103">
        <f t="shared" si="2"/>
        <v>2012.1964718355518</v>
      </c>
      <c r="M15" s="103">
        <f t="shared" si="2"/>
        <v>1898.2985583354262</v>
      </c>
      <c r="N15" s="103">
        <f t="shared" si="2"/>
        <v>1790.8476965428547</v>
      </c>
      <c r="O15" s="103">
        <f t="shared" si="2"/>
        <v>1689.4789590026928</v>
      </c>
      <c r="P15" s="103">
        <f t="shared" si="2"/>
        <v>1593.8480745308423</v>
      </c>
      <c r="Q15" s="103">
        <f t="shared" si="2"/>
        <v>0</v>
      </c>
      <c r="R15" s="103">
        <f t="shared" si="2"/>
        <v>1418.5191122560007</v>
      </c>
      <c r="S15" s="103">
        <f t="shared" si="2"/>
        <v>1338.2255776000004</v>
      </c>
      <c r="T15" s="103">
        <f t="shared" si="2"/>
        <v>1262.4769600000004</v>
      </c>
      <c r="U15" s="103">
        <f t="shared" si="2"/>
        <v>1191.0160000000003</v>
      </c>
      <c r="V15" s="103">
        <f t="shared" si="2"/>
        <v>1123.6000000000001</v>
      </c>
      <c r="W15" s="103">
        <f t="shared" si="2"/>
        <v>0</v>
      </c>
      <c r="X15" s="103">
        <f>X14*(1+$C$12)^($X$13-X13)</f>
        <v>0</v>
      </c>
    </row>
    <row r="16" spans="2:24" x14ac:dyDescent="0.3">
      <c r="B16" s="106" t="s">
        <v>28</v>
      </c>
      <c r="C16" s="49">
        <f>C14*(1+$C$12)^C11</f>
        <v>2379.6945203819337</v>
      </c>
      <c r="D16" s="49">
        <f t="shared" ref="D16:I16" si="3">D14*(1+$C$12)^D11</f>
        <v>0</v>
      </c>
      <c r="E16" s="49">
        <f t="shared" si="3"/>
        <v>2723.0395518788332</v>
      </c>
      <c r="F16" s="49">
        <f t="shared" si="3"/>
        <v>0</v>
      </c>
      <c r="G16" s="49">
        <f t="shared" si="3"/>
        <v>0</v>
      </c>
      <c r="H16" s="49">
        <f>H14*(1+$C$12)^H11</f>
        <v>2540.3516846856733</v>
      </c>
      <c r="I16" s="49">
        <f t="shared" si="3"/>
        <v>2396.5581930996923</v>
      </c>
      <c r="J16" s="49">
        <f t="shared" ref="J16:X16" si="4">J14*(1+$C$12)^J11</f>
        <v>2260.9039557544261</v>
      </c>
      <c r="K16" s="49">
        <f t="shared" si="4"/>
        <v>2132.9282601456853</v>
      </c>
      <c r="L16" s="49">
        <f t="shared" si="4"/>
        <v>2012.1964718355518</v>
      </c>
      <c r="M16" s="49">
        <f t="shared" si="4"/>
        <v>1898.2985583354262</v>
      </c>
      <c r="N16" s="49">
        <f t="shared" si="4"/>
        <v>1790.8476965428547</v>
      </c>
      <c r="O16" s="49">
        <f t="shared" si="4"/>
        <v>1689.4789590026928</v>
      </c>
      <c r="P16" s="49">
        <f t="shared" si="4"/>
        <v>1593.8480745308423</v>
      </c>
      <c r="Q16" s="49">
        <f t="shared" si="4"/>
        <v>0</v>
      </c>
      <c r="R16" s="49">
        <f t="shared" si="4"/>
        <v>1418.5191122560007</v>
      </c>
      <c r="S16" s="49">
        <f t="shared" si="4"/>
        <v>1338.2255776000004</v>
      </c>
      <c r="T16" s="49">
        <f t="shared" si="4"/>
        <v>1262.4769600000004</v>
      </c>
      <c r="U16" s="49">
        <f t="shared" si="4"/>
        <v>1191.0160000000003</v>
      </c>
      <c r="V16" s="49">
        <f t="shared" si="4"/>
        <v>1123.6000000000001</v>
      </c>
      <c r="W16" s="49">
        <f t="shared" si="4"/>
        <v>0</v>
      </c>
      <c r="X16" s="49">
        <f t="shared" si="4"/>
        <v>0</v>
      </c>
    </row>
    <row r="17" spans="2:24" ht="23.4" x14ac:dyDescent="0.45">
      <c r="B17" s="59" t="s">
        <v>29</v>
      </c>
      <c r="X17" s="48">
        <f>SUM(C15:X15)</f>
        <v>29751.98357604961</v>
      </c>
    </row>
    <row r="18" spans="2:24" ht="23.4" x14ac:dyDescent="0.45">
      <c r="B18" t="s">
        <v>30</v>
      </c>
      <c r="C18" s="102">
        <f>X17/(1+$C$12)^X13</f>
        <v>8751.7067106126524</v>
      </c>
    </row>
    <row r="20" spans="2:24" ht="18" x14ac:dyDescent="0.35">
      <c r="B20" t="s">
        <v>65</v>
      </c>
      <c r="C20" s="101">
        <f>C14/(1+$C$12)^C13</f>
        <v>700</v>
      </c>
      <c r="D20" s="101">
        <f>D14/(1+$C$12)^D13</f>
        <v>0</v>
      </c>
      <c r="E20" s="101">
        <f>E14/(1+$C$12)^E13</f>
        <v>800.99679601281582</v>
      </c>
      <c r="F20" s="101">
        <f>F14/(1+$C$12)^F13</f>
        <v>0</v>
      </c>
      <c r="G20" s="101">
        <f t="shared" ref="G20:X20" si="5">G14/(1+$C$12)^G13</f>
        <v>0</v>
      </c>
      <c r="H20" s="101">
        <f t="shared" si="5"/>
        <v>747.25817286605684</v>
      </c>
      <c r="I20" s="101">
        <f t="shared" si="5"/>
        <v>704.96054043967627</v>
      </c>
      <c r="J20" s="101">
        <f>J14/(1+$C$12)^J13</f>
        <v>665.05711362233603</v>
      </c>
      <c r="K20" s="101">
        <f t="shared" si="5"/>
        <v>627.41237134182654</v>
      </c>
      <c r="L20" s="101">
        <f t="shared" si="5"/>
        <v>591.89846353002497</v>
      </c>
      <c r="M20" s="101">
        <f t="shared" si="5"/>
        <v>558.39477691511786</v>
      </c>
      <c r="N20" s="101">
        <f t="shared" si="5"/>
        <v>526.78752539162053</v>
      </c>
      <c r="O20" s="101">
        <f t="shared" si="5"/>
        <v>496.96936357700048</v>
      </c>
      <c r="P20" s="101">
        <f t="shared" si="5"/>
        <v>468.83902224245327</v>
      </c>
      <c r="Q20" s="101">
        <f t="shared" si="5"/>
        <v>0</v>
      </c>
      <c r="R20" s="101">
        <f t="shared" si="5"/>
        <v>417.26506073554037</v>
      </c>
      <c r="S20" s="101">
        <f t="shared" si="5"/>
        <v>393.64628371277399</v>
      </c>
      <c r="T20" s="101">
        <f t="shared" si="5"/>
        <v>371.36441859695657</v>
      </c>
      <c r="U20" s="101">
        <f t="shared" si="5"/>
        <v>350.34379112920431</v>
      </c>
      <c r="V20" s="101">
        <f t="shared" si="5"/>
        <v>330.51301049924933</v>
      </c>
      <c r="W20" s="101">
        <f t="shared" si="5"/>
        <v>0</v>
      </c>
      <c r="X20" s="101">
        <f t="shared" si="5"/>
        <v>0</v>
      </c>
    </row>
    <row r="21" spans="2:24" ht="23.4" x14ac:dyDescent="0.45">
      <c r="B21" t="s">
        <v>66</v>
      </c>
      <c r="C21" s="102">
        <f>SUM(C20:X20)</f>
        <v>8751.7067106126542</v>
      </c>
    </row>
    <row r="26" spans="2:24" ht="25.8" x14ac:dyDescent="0.5">
      <c r="B26" s="104"/>
      <c r="C26" s="105">
        <f>C14</f>
        <v>700</v>
      </c>
      <c r="D26" s="105">
        <f>(C26*(1+$C$12))+D14</f>
        <v>742</v>
      </c>
      <c r="E26" s="105">
        <f>(D26*(1+$C$12))+E14</f>
        <v>1686.52</v>
      </c>
      <c r="F26" s="107">
        <f>(E26*(1+$C$12))+F14</f>
        <v>1787.7112</v>
      </c>
      <c r="G26" s="105">
        <f>(F26*(1+$C$12))+G14</f>
        <v>1894.973872</v>
      </c>
      <c r="H26" s="105">
        <f>(G26*(1+$C$12))+H14</f>
        <v>3008.67230432</v>
      </c>
      <c r="I26" s="105">
        <f t="shared" ref="I26:X26" si="6">(H26*(1+$C$12))+I14</f>
        <v>4189.1926425792008</v>
      </c>
      <c r="J26" s="105">
        <f t="shared" si="6"/>
        <v>5440.5442011339528</v>
      </c>
      <c r="K26" s="105">
        <f t="shared" si="6"/>
        <v>6766.9768532019907</v>
      </c>
      <c r="L26" s="105">
        <f t="shared" si="6"/>
        <v>8172.9954643941101</v>
      </c>
      <c r="M26" s="105">
        <f t="shared" si="6"/>
        <v>9663.3751922577576</v>
      </c>
      <c r="N26" s="105">
        <f t="shared" si="6"/>
        <v>11243.177703793224</v>
      </c>
      <c r="O26" s="105">
        <f t="shared" si="6"/>
        <v>12917.768366020819</v>
      </c>
      <c r="P26" s="105">
        <f t="shared" si="6"/>
        <v>14692.834467982068</v>
      </c>
      <c r="Q26" s="105">
        <f t="shared" si="6"/>
        <v>15574.404536060993</v>
      </c>
      <c r="R26" s="105">
        <f t="shared" si="6"/>
        <v>17508.868808224652</v>
      </c>
      <c r="S26" s="105">
        <f t="shared" si="6"/>
        <v>19559.400936718132</v>
      </c>
      <c r="T26" s="105">
        <f t="shared" si="6"/>
        <v>21732.964992921221</v>
      </c>
      <c r="U26" s="105">
        <f t="shared" si="6"/>
        <v>24036.942892496496</v>
      </c>
      <c r="V26" s="105">
        <f t="shared" si="6"/>
        <v>26479.159466046287</v>
      </c>
      <c r="W26" s="105">
        <f t="shared" si="6"/>
        <v>28067.909034009066</v>
      </c>
      <c r="X26" s="105">
        <f t="shared" si="6"/>
        <v>29751.98357604961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8:W33"/>
  <sheetViews>
    <sheetView topLeftCell="E1" zoomScale="90" zoomScaleNormal="90" workbookViewId="0">
      <selection activeCell="S29" sqref="S29"/>
    </sheetView>
  </sheetViews>
  <sheetFormatPr baseColWidth="10" defaultRowHeight="14.4" x14ac:dyDescent="0.3"/>
  <cols>
    <col min="2" max="2" width="26.21875" bestFit="1" customWidth="1"/>
    <col min="3" max="3" width="13.109375" bestFit="1" customWidth="1"/>
    <col min="4" max="4" width="6.6640625" bestFit="1" customWidth="1"/>
    <col min="5" max="5" width="8" bestFit="1" customWidth="1"/>
    <col min="6" max="6" width="13.109375" bestFit="1" customWidth="1"/>
    <col min="7" max="7" width="13.88671875" bestFit="1" customWidth="1"/>
    <col min="8" max="8" width="10.44140625" bestFit="1" customWidth="1"/>
    <col min="9" max="9" width="13.44140625" bestFit="1" customWidth="1"/>
    <col min="10" max="10" width="10.44140625" bestFit="1" customWidth="1"/>
    <col min="11" max="12" width="13.88671875" bestFit="1" customWidth="1"/>
    <col min="13" max="13" width="10.44140625" bestFit="1" customWidth="1"/>
    <col min="14" max="14" width="13.88671875" bestFit="1" customWidth="1"/>
    <col min="15" max="15" width="13.44140625" bestFit="1" customWidth="1"/>
    <col min="16" max="18" width="10.44140625" bestFit="1" customWidth="1"/>
    <col min="19" max="19" width="13.44140625" bestFit="1" customWidth="1"/>
    <col min="20" max="21" width="10.44140625" bestFit="1" customWidth="1"/>
    <col min="22" max="23" width="9" bestFit="1" customWidth="1"/>
  </cols>
  <sheetData>
    <row r="8" spans="2:23" hidden="1" x14ac:dyDescent="0.3">
      <c r="B8" t="s">
        <v>19</v>
      </c>
      <c r="C8" s="46">
        <v>0.06</v>
      </c>
    </row>
    <row r="9" spans="2:23" hidden="1" x14ac:dyDescent="0.3">
      <c r="B9" t="s">
        <v>26</v>
      </c>
      <c r="C9">
        <v>0</v>
      </c>
      <c r="D9">
        <f>C9+1</f>
        <v>1</v>
      </c>
      <c r="E9">
        <f t="shared" ref="E9:W9" si="0">D9+1</f>
        <v>2</v>
      </c>
      <c r="F9">
        <f t="shared" si="0"/>
        <v>3</v>
      </c>
      <c r="G9">
        <f t="shared" si="0"/>
        <v>4</v>
      </c>
      <c r="H9">
        <f t="shared" si="0"/>
        <v>5</v>
      </c>
      <c r="I9">
        <f t="shared" si="0"/>
        <v>6</v>
      </c>
      <c r="J9">
        <f t="shared" si="0"/>
        <v>7</v>
      </c>
      <c r="K9">
        <f t="shared" si="0"/>
        <v>8</v>
      </c>
      <c r="L9">
        <f t="shared" si="0"/>
        <v>9</v>
      </c>
      <c r="M9">
        <f t="shared" si="0"/>
        <v>10</v>
      </c>
      <c r="N9">
        <f t="shared" si="0"/>
        <v>11</v>
      </c>
      <c r="O9">
        <f t="shared" si="0"/>
        <v>12</v>
      </c>
      <c r="P9">
        <f t="shared" si="0"/>
        <v>13</v>
      </c>
      <c r="Q9">
        <f t="shared" si="0"/>
        <v>14</v>
      </c>
      <c r="R9">
        <f t="shared" si="0"/>
        <v>15</v>
      </c>
      <c r="S9">
        <f t="shared" si="0"/>
        <v>16</v>
      </c>
      <c r="T9">
        <f t="shared" si="0"/>
        <v>17</v>
      </c>
      <c r="U9">
        <f t="shared" si="0"/>
        <v>18</v>
      </c>
      <c r="V9">
        <f t="shared" si="0"/>
        <v>19</v>
      </c>
      <c r="W9">
        <f t="shared" si="0"/>
        <v>20</v>
      </c>
    </row>
    <row r="10" spans="2:23" hidden="1" x14ac:dyDescent="0.3">
      <c r="B10" t="s">
        <v>27</v>
      </c>
      <c r="C10" s="3">
        <v>700</v>
      </c>
      <c r="D10" s="3">
        <v>0</v>
      </c>
      <c r="E10" s="3">
        <v>900</v>
      </c>
      <c r="F10" s="3">
        <v>0</v>
      </c>
      <c r="G10" s="3">
        <v>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0</v>
      </c>
      <c r="R10" s="3">
        <v>1000</v>
      </c>
      <c r="S10" s="3">
        <v>1000</v>
      </c>
      <c r="T10" s="3">
        <v>1000</v>
      </c>
      <c r="U10" s="3">
        <v>1000</v>
      </c>
      <c r="V10" s="3">
        <v>1000</v>
      </c>
      <c r="W10" s="3">
        <v>0</v>
      </c>
    </row>
    <row r="11" spans="2:23" hidden="1" x14ac:dyDescent="0.3">
      <c r="B11" t="s">
        <v>28</v>
      </c>
      <c r="C11" s="3" t="e">
        <f>C10*(1+$C$8)^(#REF!-C9)</f>
        <v>#REF!</v>
      </c>
      <c r="D11" s="3" t="e">
        <f>D10*(1+$C$8)^(#REF!-D9)</f>
        <v>#REF!</v>
      </c>
      <c r="E11" s="3" t="e">
        <f>E10*(1+$C$8)^(#REF!-E9)</f>
        <v>#REF!</v>
      </c>
      <c r="F11" s="3" t="e">
        <f>F10*(1+$C$8)^(#REF!-F9)</f>
        <v>#REF!</v>
      </c>
      <c r="G11" s="3" t="e">
        <f>G10*(1+$C$8)^(#REF!-G9)</f>
        <v>#REF!</v>
      </c>
      <c r="H11" s="3" t="e">
        <f>H10*(1+$C$8)^(#REF!-H9)</f>
        <v>#REF!</v>
      </c>
      <c r="I11" s="3" t="e">
        <f>I10*(1+$C$8)^(#REF!-I9)</f>
        <v>#REF!</v>
      </c>
      <c r="J11" s="3" t="e">
        <f>J10*(1+$C$8)^(#REF!-J9)</f>
        <v>#REF!</v>
      </c>
      <c r="K11" s="3" t="e">
        <f>K10*(1+$C$8)^(#REF!-K9)</f>
        <v>#REF!</v>
      </c>
      <c r="L11" s="3" t="e">
        <f>L10*(1+$C$8)^(#REF!-L9)</f>
        <v>#REF!</v>
      </c>
      <c r="M11" s="3" t="e">
        <f>M10*(1+$C$8)^(#REF!-M9)</f>
        <v>#REF!</v>
      </c>
      <c r="N11" s="3" t="e">
        <f>N10*(1+$C$8)^(#REF!-N9)</f>
        <v>#REF!</v>
      </c>
      <c r="O11" s="3" t="e">
        <f>O10*(1+$C$8)^(#REF!-O9)</f>
        <v>#REF!</v>
      </c>
      <c r="P11" s="3" t="e">
        <f>P10*(1+$C$8)^(#REF!-P9)</f>
        <v>#REF!</v>
      </c>
      <c r="Q11" s="3" t="e">
        <f>Q10*(1+$C$8)^(#REF!-Q9)</f>
        <v>#REF!</v>
      </c>
      <c r="R11" s="3" t="e">
        <f>R10*(1+$C$8)^(#REF!-R9)</f>
        <v>#REF!</v>
      </c>
      <c r="S11" s="3" t="e">
        <f>S10*(1+$C$8)^(#REF!-S9)</f>
        <v>#REF!</v>
      </c>
      <c r="T11" s="3" t="e">
        <f>T10*(1+$C$8)^(#REF!-T9)</f>
        <v>#REF!</v>
      </c>
      <c r="U11" s="3" t="e">
        <f>U10*(1+$C$8)^(#REF!-U9)</f>
        <v>#REF!</v>
      </c>
      <c r="V11" s="3" t="e">
        <f>V10*(1+$C$8)^(#REF!-V9)</f>
        <v>#REF!</v>
      </c>
      <c r="W11" s="3" t="e">
        <f>W10*(1+$C$8)^(#REF!-W9)</f>
        <v>#REF!</v>
      </c>
    </row>
    <row r="12" spans="2:23" ht="23.4" hidden="1" x14ac:dyDescent="0.45">
      <c r="B12" t="s">
        <v>29</v>
      </c>
      <c r="C12" s="48" t="e">
        <f>SUM(C11:W11)</f>
        <v>#REF!</v>
      </c>
    </row>
    <row r="13" spans="2:23" hidden="1" x14ac:dyDescent="0.3"/>
    <row r="14" spans="2:23" hidden="1" x14ac:dyDescent="0.3"/>
    <row r="15" spans="2:23" hidden="1" x14ac:dyDescent="0.3">
      <c r="B15" t="s">
        <v>19</v>
      </c>
      <c r="C15" s="46">
        <v>0.06</v>
      </c>
    </row>
    <row r="16" spans="2:23" hidden="1" x14ac:dyDescent="0.3">
      <c r="B16" t="s">
        <v>26</v>
      </c>
      <c r="C16">
        <v>0</v>
      </c>
      <c r="D16">
        <f>C16+1</f>
        <v>1</v>
      </c>
      <c r="E16">
        <f t="shared" ref="E16:W16" si="1">D16+1</f>
        <v>2</v>
      </c>
      <c r="F16">
        <f t="shared" si="1"/>
        <v>3</v>
      </c>
      <c r="G16">
        <f t="shared" si="1"/>
        <v>4</v>
      </c>
      <c r="H16">
        <f t="shared" si="1"/>
        <v>5</v>
      </c>
      <c r="I16">
        <f t="shared" si="1"/>
        <v>6</v>
      </c>
      <c r="J16">
        <f t="shared" si="1"/>
        <v>7</v>
      </c>
      <c r="K16">
        <f t="shared" si="1"/>
        <v>8</v>
      </c>
      <c r="L16">
        <f t="shared" si="1"/>
        <v>9</v>
      </c>
      <c r="M16">
        <f t="shared" si="1"/>
        <v>10</v>
      </c>
      <c r="N16">
        <f t="shared" si="1"/>
        <v>11</v>
      </c>
      <c r="O16">
        <f t="shared" si="1"/>
        <v>12</v>
      </c>
      <c r="P16">
        <f t="shared" si="1"/>
        <v>13</v>
      </c>
      <c r="Q16">
        <f t="shared" si="1"/>
        <v>14</v>
      </c>
      <c r="R16">
        <f t="shared" si="1"/>
        <v>15</v>
      </c>
      <c r="S16">
        <f t="shared" si="1"/>
        <v>16</v>
      </c>
      <c r="T16">
        <f t="shared" si="1"/>
        <v>17</v>
      </c>
      <c r="U16">
        <f t="shared" si="1"/>
        <v>18</v>
      </c>
      <c r="V16">
        <f t="shared" si="1"/>
        <v>19</v>
      </c>
      <c r="W16">
        <f t="shared" si="1"/>
        <v>20</v>
      </c>
    </row>
    <row r="17" spans="2:23" hidden="1" x14ac:dyDescent="0.3">
      <c r="B17" t="s">
        <v>27</v>
      </c>
      <c r="C17" s="3">
        <v>700</v>
      </c>
      <c r="D17" s="3">
        <v>0</v>
      </c>
      <c r="E17" s="3">
        <v>900</v>
      </c>
      <c r="F17" s="3">
        <v>0</v>
      </c>
      <c r="G17" s="3">
        <v>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  <c r="Q17" s="3">
        <v>0</v>
      </c>
      <c r="R17" s="3">
        <v>1000</v>
      </c>
      <c r="S17" s="3">
        <v>1000</v>
      </c>
      <c r="T17" s="3">
        <v>1000</v>
      </c>
      <c r="U17" s="3">
        <v>1000</v>
      </c>
      <c r="V17" s="3">
        <v>1000</v>
      </c>
      <c r="W17" s="3">
        <v>0</v>
      </c>
    </row>
    <row r="18" spans="2:23" hidden="1" x14ac:dyDescent="0.3">
      <c r="D18" s="3">
        <f>(C17*(1+$C$15))+D17</f>
        <v>742</v>
      </c>
      <c r="E18" s="47">
        <f t="shared" ref="E18:W18" si="2">(D18*(1+$C$15))+E17</f>
        <v>1686.52</v>
      </c>
      <c r="F18" s="47">
        <f t="shared" si="2"/>
        <v>1787.7112</v>
      </c>
      <c r="G18" s="47">
        <f t="shared" si="2"/>
        <v>1894.973872</v>
      </c>
      <c r="H18" s="47">
        <f t="shared" si="2"/>
        <v>3008.67230432</v>
      </c>
      <c r="I18" s="47">
        <f t="shared" si="2"/>
        <v>4189.1926425792008</v>
      </c>
      <c r="J18" s="47">
        <f t="shared" si="2"/>
        <v>5440.5442011339528</v>
      </c>
      <c r="K18" s="47">
        <f t="shared" si="2"/>
        <v>6766.9768532019907</v>
      </c>
      <c r="L18" s="47">
        <f t="shared" si="2"/>
        <v>8172.9954643941101</v>
      </c>
      <c r="M18" s="47">
        <f t="shared" si="2"/>
        <v>9663.3751922577576</v>
      </c>
      <c r="N18" s="47">
        <f t="shared" si="2"/>
        <v>11243.177703793224</v>
      </c>
      <c r="O18" s="47">
        <f t="shared" si="2"/>
        <v>12917.768366020819</v>
      </c>
      <c r="P18" s="47">
        <f t="shared" si="2"/>
        <v>14692.834467982068</v>
      </c>
      <c r="Q18" s="47">
        <f t="shared" si="2"/>
        <v>15574.404536060993</v>
      </c>
      <c r="R18" s="47">
        <f t="shared" si="2"/>
        <v>17508.868808224652</v>
      </c>
      <c r="S18" s="47">
        <f t="shared" si="2"/>
        <v>19559.400936718132</v>
      </c>
      <c r="T18" s="47">
        <f t="shared" si="2"/>
        <v>21732.964992921221</v>
      </c>
      <c r="U18" s="47">
        <f t="shared" si="2"/>
        <v>24036.942892496496</v>
      </c>
      <c r="V18" s="47">
        <f t="shared" si="2"/>
        <v>26479.159466046287</v>
      </c>
      <c r="W18" s="47">
        <f t="shared" si="2"/>
        <v>28067.909034009066</v>
      </c>
    </row>
    <row r="19" spans="2:23" hidden="1" x14ac:dyDescent="0.3"/>
    <row r="21" spans="2:23" x14ac:dyDescent="0.3">
      <c r="B21" t="s">
        <v>19</v>
      </c>
      <c r="C21" s="46">
        <v>0.05</v>
      </c>
    </row>
    <row r="22" spans="2:23" ht="18" x14ac:dyDescent="0.35">
      <c r="B22" t="s">
        <v>26</v>
      </c>
      <c r="C22">
        <v>0</v>
      </c>
      <c r="D22">
        <f>C22+1</f>
        <v>1</v>
      </c>
      <c r="E22">
        <f t="shared" ref="E22:W22" si="3">D22+1</f>
        <v>2</v>
      </c>
      <c r="F22" s="59">
        <f t="shared" si="3"/>
        <v>3</v>
      </c>
      <c r="G22">
        <f t="shared" si="3"/>
        <v>4</v>
      </c>
      <c r="H22">
        <f t="shared" si="3"/>
        <v>5</v>
      </c>
      <c r="I22">
        <f t="shared" si="3"/>
        <v>6</v>
      </c>
      <c r="J22">
        <f t="shared" si="3"/>
        <v>7</v>
      </c>
      <c r="K22">
        <f t="shared" si="3"/>
        <v>8</v>
      </c>
      <c r="L22">
        <f t="shared" si="3"/>
        <v>9</v>
      </c>
      <c r="M22">
        <f t="shared" si="3"/>
        <v>10</v>
      </c>
      <c r="N22">
        <f t="shared" si="3"/>
        <v>11</v>
      </c>
      <c r="O22">
        <f t="shared" si="3"/>
        <v>12</v>
      </c>
      <c r="P22">
        <f t="shared" si="3"/>
        <v>13</v>
      </c>
      <c r="Q22">
        <f t="shared" si="3"/>
        <v>14</v>
      </c>
      <c r="R22">
        <f t="shared" si="3"/>
        <v>15</v>
      </c>
      <c r="S22">
        <f t="shared" si="3"/>
        <v>16</v>
      </c>
      <c r="T22">
        <f t="shared" si="3"/>
        <v>17</v>
      </c>
      <c r="U22">
        <f t="shared" si="3"/>
        <v>18</v>
      </c>
      <c r="V22">
        <f t="shared" si="3"/>
        <v>19</v>
      </c>
      <c r="W22">
        <f t="shared" si="3"/>
        <v>20</v>
      </c>
    </row>
    <row r="23" spans="2:23" x14ac:dyDescent="0.3">
      <c r="B23" t="s">
        <v>27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-300</v>
      </c>
      <c r="J23" s="56">
        <v>0</v>
      </c>
      <c r="K23" s="56">
        <v>-500</v>
      </c>
      <c r="L23" s="56">
        <v>-500</v>
      </c>
      <c r="M23" s="56">
        <v>-500</v>
      </c>
      <c r="N23" s="56">
        <v>0</v>
      </c>
      <c r="O23" s="56">
        <v>-800</v>
      </c>
      <c r="P23" s="56">
        <v>-800</v>
      </c>
      <c r="Q23" s="56">
        <v>-800</v>
      </c>
      <c r="R23" s="56">
        <v>-800</v>
      </c>
      <c r="S23" s="56">
        <v>-800</v>
      </c>
      <c r="T23" s="56">
        <v>-800</v>
      </c>
      <c r="U23" s="56">
        <v>-800</v>
      </c>
      <c r="V23" s="56">
        <v>-800</v>
      </c>
      <c r="W23" s="56">
        <v>-800</v>
      </c>
    </row>
    <row r="24" spans="2:23" x14ac:dyDescent="0.3">
      <c r="B24" t="s">
        <v>30</v>
      </c>
      <c r="C24" s="3">
        <f>C23/(1+$C$21)^C22</f>
        <v>0</v>
      </c>
      <c r="D24" s="3">
        <f t="shared" ref="D24:V24" si="4">D23/(1+$C$21)^D22</f>
        <v>0</v>
      </c>
      <c r="E24" s="3">
        <f t="shared" si="4"/>
        <v>0</v>
      </c>
      <c r="F24" s="3">
        <f t="shared" si="4"/>
        <v>0</v>
      </c>
      <c r="G24" s="3">
        <f t="shared" si="4"/>
        <v>0</v>
      </c>
      <c r="H24" s="3">
        <f t="shared" si="4"/>
        <v>0</v>
      </c>
      <c r="I24" s="3">
        <f>I23/(1+$C$21)^I22</f>
        <v>-223.8646189909883</v>
      </c>
      <c r="J24" s="3">
        <f t="shared" si="4"/>
        <v>0</v>
      </c>
      <c r="K24" s="3">
        <f t="shared" si="4"/>
        <v>-338.41968101434361</v>
      </c>
      <c r="L24" s="3">
        <f t="shared" si="4"/>
        <v>-322.30445810889864</v>
      </c>
      <c r="M24" s="3">
        <f t="shared" si="4"/>
        <v>-306.95662677037967</v>
      </c>
      <c r="N24" s="3">
        <f t="shared" si="4"/>
        <v>0</v>
      </c>
      <c r="O24" s="3">
        <f t="shared" si="4"/>
        <v>-445.46993454204761</v>
      </c>
      <c r="P24" s="3">
        <f t="shared" si="4"/>
        <v>-424.25708051623576</v>
      </c>
      <c r="Q24" s="3">
        <f t="shared" si="4"/>
        <v>-404.05436239641506</v>
      </c>
      <c r="R24" s="3">
        <f t="shared" si="4"/>
        <v>-384.81367847277613</v>
      </c>
      <c r="S24" s="3">
        <f t="shared" si="4"/>
        <v>-366.4892175931202</v>
      </c>
      <c r="T24" s="3">
        <f t="shared" si="4"/>
        <v>-349.03735008868586</v>
      </c>
      <c r="U24" s="3">
        <f t="shared" si="4"/>
        <v>-332.41652389398649</v>
      </c>
      <c r="V24" s="3">
        <f t="shared" si="4"/>
        <v>-316.58716561332051</v>
      </c>
      <c r="W24" s="3">
        <f>W23/(1+$C$21)^W22</f>
        <v>-301.51158629840046</v>
      </c>
    </row>
    <row r="25" spans="2:23" ht="23.4" x14ac:dyDescent="0.45">
      <c r="B25" t="s">
        <v>31</v>
      </c>
      <c r="C25" s="118">
        <f>SUM(C24:W24)</f>
        <v>-4516.182284299598</v>
      </c>
    </row>
    <row r="26" spans="2:23" ht="23.4" x14ac:dyDescent="0.45">
      <c r="B26" s="50" t="s">
        <v>32</v>
      </c>
      <c r="C26" s="48">
        <f>-(C25*(1+$C$21)^3)</f>
        <v>5228.045516862323</v>
      </c>
    </row>
    <row r="27" spans="2:23" x14ac:dyDescent="0.3">
      <c r="B27" s="50"/>
    </row>
    <row r="28" spans="2:23" ht="23.4" x14ac:dyDescent="0.45">
      <c r="F28" s="48">
        <f>C26</f>
        <v>5228.045516862323</v>
      </c>
      <c r="G28" s="108">
        <f>(F28*(1+$C$21))+G23</f>
        <v>5489.4477927054395</v>
      </c>
      <c r="H28" s="109">
        <f>(G28*(1+$C$21))+H23</f>
        <v>5763.920182340712</v>
      </c>
      <c r="I28" s="108">
        <f>(H28*(1+$C$21))+I23</f>
        <v>5752.1161914577478</v>
      </c>
      <c r="J28" s="109">
        <f t="shared" ref="J28:W28" si="5">(I28*(1+$C$21))+J23</f>
        <v>6039.7220010306355</v>
      </c>
      <c r="K28" s="108">
        <f>(J28*(1+$C$21))+K23</f>
        <v>5841.7081010821676</v>
      </c>
      <c r="L28" s="108">
        <f>(K28*(1+$C$21))+L23</f>
        <v>5633.7935061362759</v>
      </c>
      <c r="M28" s="109">
        <f t="shared" si="5"/>
        <v>5415.48318144309</v>
      </c>
      <c r="N28" s="108">
        <f>(M28*(1+$C$21))+N23</f>
        <v>5686.2573405152443</v>
      </c>
      <c r="O28" s="108">
        <f>(N28*(1+$C$21))+O23</f>
        <v>5170.5702075410072</v>
      </c>
      <c r="P28" s="109">
        <f t="shared" si="5"/>
        <v>4629.0987179180574</v>
      </c>
      <c r="Q28" s="109">
        <f t="shared" si="5"/>
        <v>4060.5536538139604</v>
      </c>
      <c r="R28" s="109">
        <f t="shared" si="5"/>
        <v>3463.5813365046588</v>
      </c>
      <c r="S28" s="108">
        <f>(R28*(1+$C$21))+S23</f>
        <v>2836.7604033298917</v>
      </c>
      <c r="T28" s="109">
        <f t="shared" si="5"/>
        <v>2178.5984234963862</v>
      </c>
      <c r="U28" s="109">
        <f t="shared" si="5"/>
        <v>1487.5283446712056</v>
      </c>
      <c r="V28" s="109">
        <f t="shared" si="5"/>
        <v>761.90476190476579</v>
      </c>
      <c r="W28" s="109">
        <f t="shared" si="5"/>
        <v>4.0927261579781771E-12</v>
      </c>
    </row>
    <row r="29" spans="2:23" x14ac:dyDescent="0.3"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2:23" x14ac:dyDescent="0.3">
      <c r="F30">
        <v>0</v>
      </c>
      <c r="G30">
        <f>F30+1</f>
        <v>1</v>
      </c>
      <c r="H30">
        <f t="shared" ref="H30:W30" si="6">G30+1</f>
        <v>2</v>
      </c>
      <c r="I30">
        <f t="shared" si="6"/>
        <v>3</v>
      </c>
      <c r="J30">
        <f t="shared" si="6"/>
        <v>4</v>
      </c>
      <c r="K30">
        <f t="shared" si="6"/>
        <v>5</v>
      </c>
      <c r="L30">
        <f t="shared" si="6"/>
        <v>6</v>
      </c>
      <c r="M30">
        <f t="shared" si="6"/>
        <v>7</v>
      </c>
      <c r="N30">
        <f t="shared" si="6"/>
        <v>8</v>
      </c>
      <c r="O30">
        <f t="shared" si="6"/>
        <v>9</v>
      </c>
      <c r="P30">
        <f t="shared" si="6"/>
        <v>10</v>
      </c>
      <c r="Q30">
        <f t="shared" si="6"/>
        <v>11</v>
      </c>
      <c r="R30">
        <f t="shared" si="6"/>
        <v>12</v>
      </c>
      <c r="S30">
        <f t="shared" si="6"/>
        <v>13</v>
      </c>
      <c r="T30">
        <f t="shared" si="6"/>
        <v>14</v>
      </c>
      <c r="U30">
        <f t="shared" si="6"/>
        <v>15</v>
      </c>
      <c r="V30">
        <f t="shared" si="6"/>
        <v>16</v>
      </c>
      <c r="W30">
        <f t="shared" si="6"/>
        <v>17</v>
      </c>
    </row>
    <row r="31" spans="2:23" x14ac:dyDescent="0.3">
      <c r="F31" s="56">
        <v>0</v>
      </c>
      <c r="G31" s="56">
        <v>0</v>
      </c>
      <c r="H31" s="56">
        <v>0</v>
      </c>
      <c r="I31" s="56">
        <v>-300</v>
      </c>
      <c r="J31" s="56">
        <v>0</v>
      </c>
      <c r="K31" s="56">
        <v>-500</v>
      </c>
      <c r="L31" s="56">
        <v>-500</v>
      </c>
      <c r="M31" s="56">
        <v>-500</v>
      </c>
      <c r="N31" s="56">
        <v>0</v>
      </c>
      <c r="O31" s="56">
        <v>-800</v>
      </c>
      <c r="P31" s="56">
        <v>-800</v>
      </c>
      <c r="Q31" s="56">
        <v>-800</v>
      </c>
      <c r="R31" s="56">
        <v>-800</v>
      </c>
      <c r="S31" s="56">
        <v>-800</v>
      </c>
      <c r="T31" s="56">
        <v>-800</v>
      </c>
      <c r="U31" s="56">
        <v>-800</v>
      </c>
      <c r="V31" s="56">
        <v>-800</v>
      </c>
      <c r="W31" s="56">
        <v>-800</v>
      </c>
    </row>
    <row r="32" spans="2:23" x14ac:dyDescent="0.3">
      <c r="F32" s="3">
        <f>F31/(1+$C$21)^F30</f>
        <v>0</v>
      </c>
      <c r="G32" s="3">
        <f t="shared" ref="G32:W32" si="7">G31/(1+$C$21)^G30</f>
        <v>0</v>
      </c>
      <c r="H32" s="3">
        <f t="shared" si="7"/>
        <v>0</v>
      </c>
      <c r="I32" s="3">
        <f>I31/(1+$C$21)^I30</f>
        <v>-259.1512795594428</v>
      </c>
      <c r="J32" s="3">
        <f t="shared" si="7"/>
        <v>0</v>
      </c>
      <c r="K32" s="3">
        <f t="shared" si="7"/>
        <v>-391.7630832342295</v>
      </c>
      <c r="L32" s="3">
        <f t="shared" si="7"/>
        <v>-373.10769831831385</v>
      </c>
      <c r="M32" s="3">
        <f t="shared" si="7"/>
        <v>-355.3406650650607</v>
      </c>
      <c r="N32" s="3">
        <f t="shared" si="7"/>
        <v>0</v>
      </c>
      <c r="O32" s="3">
        <f t="shared" si="7"/>
        <v>-515.68713297423778</v>
      </c>
      <c r="P32" s="3">
        <f t="shared" si="7"/>
        <v>-491.13060283260745</v>
      </c>
      <c r="Q32" s="3">
        <f t="shared" si="7"/>
        <v>-467.74343126914994</v>
      </c>
      <c r="R32" s="3">
        <f t="shared" si="7"/>
        <v>-445.46993454204761</v>
      </c>
      <c r="S32" s="3">
        <f t="shared" si="7"/>
        <v>-424.25708051623576</v>
      </c>
      <c r="T32" s="3">
        <f t="shared" si="7"/>
        <v>-404.05436239641506</v>
      </c>
      <c r="U32" s="3">
        <f t="shared" si="7"/>
        <v>-384.81367847277613</v>
      </c>
      <c r="V32" s="3">
        <f t="shared" si="7"/>
        <v>-366.4892175931202</v>
      </c>
      <c r="W32" s="3">
        <f t="shared" si="7"/>
        <v>-349.03735008868586</v>
      </c>
    </row>
    <row r="33" spans="5:6" ht="23.4" x14ac:dyDescent="0.45">
      <c r="E33" t="s">
        <v>23</v>
      </c>
      <c r="F33" s="48">
        <f>SUM(F32:W32)</f>
        <v>-5228.045516862323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F231-C26D-43E6-9BE0-3401FC87546B}">
  <dimension ref="B2:Z18"/>
  <sheetViews>
    <sheetView zoomScale="110" zoomScaleNormal="110" workbookViewId="0">
      <selection activeCell="Z9" sqref="Z9"/>
    </sheetView>
  </sheetViews>
  <sheetFormatPr baseColWidth="10" defaultRowHeight="14.4" x14ac:dyDescent="0.3"/>
  <cols>
    <col min="2" max="2" width="24.109375" bestFit="1" customWidth="1"/>
    <col min="3" max="5" width="11.33203125" bestFit="1" customWidth="1"/>
    <col min="6" max="13" width="11.33203125" hidden="1" customWidth="1"/>
    <col min="14" max="19" width="10.33203125" hidden="1" customWidth="1"/>
    <col min="20" max="25" width="10.33203125" bestFit="1" customWidth="1"/>
    <col min="26" max="26" width="12.33203125" bestFit="1" customWidth="1"/>
  </cols>
  <sheetData>
    <row r="2" spans="2:26" x14ac:dyDescent="0.3">
      <c r="B2" s="120" t="s">
        <v>19</v>
      </c>
      <c r="C2" s="121">
        <v>0.02</v>
      </c>
    </row>
    <row r="3" spans="2:26" x14ac:dyDescent="0.3">
      <c r="B3" s="120" t="s">
        <v>95</v>
      </c>
      <c r="C3" s="122">
        <v>7805.1096043486805</v>
      </c>
    </row>
    <row r="4" spans="2:26" x14ac:dyDescent="0.3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</row>
    <row r="5" spans="2:26" x14ac:dyDescent="0.3">
      <c r="B5" s="3">
        <f>$C$3</f>
        <v>7805.1096043486805</v>
      </c>
      <c r="C5" s="3">
        <f t="shared" ref="C5:Z5" si="0">$C$3</f>
        <v>7805.1096043486805</v>
      </c>
      <c r="D5" s="3">
        <f t="shared" si="0"/>
        <v>7805.1096043486805</v>
      </c>
      <c r="E5" s="3">
        <f t="shared" si="0"/>
        <v>7805.1096043486805</v>
      </c>
      <c r="F5" s="3">
        <f t="shared" si="0"/>
        <v>7805.1096043486805</v>
      </c>
      <c r="G5" s="3">
        <f t="shared" si="0"/>
        <v>7805.1096043486805</v>
      </c>
      <c r="H5" s="3">
        <f t="shared" si="0"/>
        <v>7805.1096043486805</v>
      </c>
      <c r="I5" s="3">
        <f t="shared" si="0"/>
        <v>7805.1096043486805</v>
      </c>
      <c r="J5" s="3">
        <f t="shared" si="0"/>
        <v>7805.1096043486805</v>
      </c>
      <c r="K5" s="3">
        <f t="shared" si="0"/>
        <v>7805.1096043486805</v>
      </c>
      <c r="L5" s="3">
        <f t="shared" si="0"/>
        <v>7805.1096043486805</v>
      </c>
      <c r="M5" s="3">
        <f t="shared" si="0"/>
        <v>7805.1096043486805</v>
      </c>
      <c r="N5" s="3">
        <f t="shared" si="0"/>
        <v>7805.1096043486805</v>
      </c>
      <c r="O5" s="3">
        <f t="shared" si="0"/>
        <v>7805.1096043486805</v>
      </c>
      <c r="P5" s="3">
        <f t="shared" si="0"/>
        <v>7805.1096043486805</v>
      </c>
      <c r="Q5" s="3">
        <f t="shared" si="0"/>
        <v>7805.1096043486805</v>
      </c>
      <c r="R5" s="3">
        <f t="shared" si="0"/>
        <v>7805.1096043486805</v>
      </c>
      <c r="S5" s="3">
        <f t="shared" si="0"/>
        <v>7805.1096043486805</v>
      </c>
      <c r="T5" s="3">
        <f t="shared" si="0"/>
        <v>7805.1096043486805</v>
      </c>
      <c r="U5" s="3">
        <f t="shared" si="0"/>
        <v>7805.1096043486805</v>
      </c>
      <c r="V5" s="3">
        <f t="shared" si="0"/>
        <v>7805.1096043486805</v>
      </c>
      <c r="W5" s="3">
        <f t="shared" si="0"/>
        <v>7805.1096043486805</v>
      </c>
      <c r="X5" s="3">
        <f t="shared" si="0"/>
        <v>7805.1096043486805</v>
      </c>
      <c r="Y5" s="3">
        <f t="shared" si="0"/>
        <v>7805.1096043486805</v>
      </c>
      <c r="Z5" s="3">
        <f t="shared" si="0"/>
        <v>7805.1096043486805</v>
      </c>
    </row>
    <row r="6" spans="2:26" x14ac:dyDescent="0.3">
      <c r="B6" s="119">
        <f>B5*(1+$C$2)^($Z$4-B4)</f>
        <v>12554.029023871253</v>
      </c>
      <c r="C6" s="119">
        <f>C5*(1+$C$2)^($Z$4-C4)</f>
        <v>12307.87159203064</v>
      </c>
      <c r="D6" s="119">
        <f t="shared" ref="D6:Z6" si="1">D5*(1+$C$2)^($Z$4-D4)</f>
        <v>12066.540776500629</v>
      </c>
      <c r="E6" s="119">
        <f t="shared" si="1"/>
        <v>11829.941937745714</v>
      </c>
      <c r="F6" s="119">
        <f t="shared" si="1"/>
        <v>11597.982291907565</v>
      </c>
      <c r="G6" s="119">
        <f t="shared" si="1"/>
        <v>11370.57087441918</v>
      </c>
      <c r="H6" s="119">
        <f t="shared" si="1"/>
        <v>11147.618504332529</v>
      </c>
      <c r="I6" s="119">
        <f t="shared" si="1"/>
        <v>10929.037749345618</v>
      </c>
      <c r="J6" s="119">
        <f t="shared" si="1"/>
        <v>10714.74289151531</v>
      </c>
      <c r="K6" s="119">
        <f t="shared" si="1"/>
        <v>10504.64989364246</v>
      </c>
      <c r="L6" s="119">
        <f t="shared" si="1"/>
        <v>10298.67636631614</v>
      </c>
      <c r="M6" s="119">
        <f t="shared" si="1"/>
        <v>10096.741535604058</v>
      </c>
      <c r="N6" s="119">
        <f t="shared" si="1"/>
        <v>9898.7662113765273</v>
      </c>
      <c r="O6" s="119">
        <f t="shared" si="1"/>
        <v>9704.672756251497</v>
      </c>
      <c r="P6" s="119">
        <f t="shared" si="1"/>
        <v>9514.3850551485284</v>
      </c>
      <c r="Q6" s="119">
        <f t="shared" si="1"/>
        <v>9327.8284854397334</v>
      </c>
      <c r="R6" s="119">
        <f t="shared" si="1"/>
        <v>9144.9298876860121</v>
      </c>
      <c r="S6" s="119">
        <f t="shared" si="1"/>
        <v>8965.6175369470711</v>
      </c>
      <c r="T6" s="119">
        <f t="shared" si="1"/>
        <v>8789.8211146539925</v>
      </c>
      <c r="U6" s="119">
        <f t="shared" si="1"/>
        <v>8617.4716810333248</v>
      </c>
      <c r="V6" s="119">
        <f t="shared" si="1"/>
        <v>8448.5016480718878</v>
      </c>
      <c r="W6" s="119">
        <f t="shared" si="1"/>
        <v>8282.8447530116537</v>
      </c>
      <c r="X6" s="119">
        <f t="shared" si="1"/>
        <v>8120.4360323643668</v>
      </c>
      <c r="Y6" s="119">
        <f t="shared" si="1"/>
        <v>7961.2117964356539</v>
      </c>
      <c r="Z6" s="119">
        <f t="shared" si="1"/>
        <v>7805.1096043486805</v>
      </c>
    </row>
    <row r="7" spans="2:26" x14ac:dyDescent="0.3">
      <c r="Z7" s="35">
        <f>SUM(B6:Z6)</f>
        <v>250000.00000000003</v>
      </c>
    </row>
    <row r="8" spans="2:26" x14ac:dyDescent="0.3">
      <c r="Z8" s="33">
        <v>250000</v>
      </c>
    </row>
    <row r="9" spans="2:26" x14ac:dyDescent="0.3">
      <c r="Z9" s="35">
        <f>Z8-Z7</f>
        <v>0</v>
      </c>
    </row>
    <row r="10" spans="2:26" x14ac:dyDescent="0.3">
      <c r="B10" t="s">
        <v>20</v>
      </c>
      <c r="C10" s="46">
        <f>C2</f>
        <v>0.02</v>
      </c>
    </row>
    <row r="11" spans="2:26" x14ac:dyDescent="0.3">
      <c r="B11" t="s">
        <v>73</v>
      </c>
      <c r="C11" s="39">
        <f>C3</f>
        <v>7805.1096043486805</v>
      </c>
    </row>
    <row r="12" spans="2:26" x14ac:dyDescent="0.3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</row>
    <row r="13" spans="2:26" x14ac:dyDescent="0.3">
      <c r="B13" s="49">
        <f>$C$11</f>
        <v>7805.1096043486805</v>
      </c>
      <c r="C13" s="49">
        <f t="shared" ref="C13:Z13" si="2">$C$11</f>
        <v>7805.1096043486805</v>
      </c>
      <c r="D13" s="49">
        <f t="shared" si="2"/>
        <v>7805.1096043486805</v>
      </c>
      <c r="E13" s="49">
        <f t="shared" si="2"/>
        <v>7805.1096043486805</v>
      </c>
      <c r="F13" s="49">
        <f t="shared" si="2"/>
        <v>7805.1096043486805</v>
      </c>
      <c r="G13" s="49">
        <f t="shared" si="2"/>
        <v>7805.1096043486805</v>
      </c>
      <c r="H13" s="49">
        <f t="shared" si="2"/>
        <v>7805.1096043486805</v>
      </c>
      <c r="I13" s="49">
        <f t="shared" si="2"/>
        <v>7805.1096043486805</v>
      </c>
      <c r="J13" s="49">
        <f t="shared" si="2"/>
        <v>7805.1096043486805</v>
      </c>
      <c r="K13" s="49">
        <f t="shared" si="2"/>
        <v>7805.1096043486805</v>
      </c>
      <c r="L13" s="49">
        <f t="shared" si="2"/>
        <v>7805.1096043486805</v>
      </c>
      <c r="M13" s="49">
        <f t="shared" si="2"/>
        <v>7805.1096043486805</v>
      </c>
      <c r="N13" s="49">
        <f t="shared" si="2"/>
        <v>7805.1096043486805</v>
      </c>
      <c r="O13" s="49">
        <f t="shared" si="2"/>
        <v>7805.1096043486805</v>
      </c>
      <c r="P13" s="49">
        <f t="shared" si="2"/>
        <v>7805.1096043486805</v>
      </c>
      <c r="Q13" s="49">
        <f t="shared" si="2"/>
        <v>7805.1096043486805</v>
      </c>
      <c r="R13" s="49">
        <f t="shared" si="2"/>
        <v>7805.1096043486805</v>
      </c>
      <c r="S13" s="49">
        <f t="shared" si="2"/>
        <v>7805.1096043486805</v>
      </c>
      <c r="T13" s="49">
        <f t="shared" si="2"/>
        <v>7805.1096043486805</v>
      </c>
      <c r="U13" s="49">
        <f t="shared" si="2"/>
        <v>7805.1096043486805</v>
      </c>
      <c r="V13" s="49">
        <f t="shared" si="2"/>
        <v>7805.1096043486805</v>
      </c>
      <c r="W13" s="49">
        <f t="shared" si="2"/>
        <v>7805.1096043486805</v>
      </c>
      <c r="X13" s="49">
        <f t="shared" si="2"/>
        <v>7805.1096043486805</v>
      </c>
      <c r="Y13" s="49">
        <f t="shared" si="2"/>
        <v>7805.1096043486805</v>
      </c>
      <c r="Z13" s="49">
        <f t="shared" si="2"/>
        <v>7805.1096043486805</v>
      </c>
    </row>
    <row r="14" spans="2:26" x14ac:dyDescent="0.3">
      <c r="B14" s="3">
        <f>B13*(1+$C$10)^($Z$12-B12)</f>
        <v>12554.029023871253</v>
      </c>
      <c r="C14" s="3">
        <f>C13*(1+$C$10)^($Z$12-C12)</f>
        <v>12307.87159203064</v>
      </c>
      <c r="D14" s="3">
        <f>D13*(1+$C$10)^($Z$12-D12)</f>
        <v>12066.540776500629</v>
      </c>
      <c r="E14" s="3">
        <f t="shared" ref="E14:Z14" si="3">E13*(1+$C$10)^($Z$12-E12)</f>
        <v>11829.941937745714</v>
      </c>
      <c r="F14" s="3">
        <f t="shared" si="3"/>
        <v>11597.982291907565</v>
      </c>
      <c r="G14" s="3">
        <f t="shared" si="3"/>
        <v>11370.57087441918</v>
      </c>
      <c r="H14" s="3">
        <f t="shared" si="3"/>
        <v>11147.618504332529</v>
      </c>
      <c r="I14" s="3">
        <f t="shared" si="3"/>
        <v>10929.037749345618</v>
      </c>
      <c r="J14" s="3">
        <f t="shared" si="3"/>
        <v>10714.74289151531</v>
      </c>
      <c r="K14" s="3">
        <f t="shared" si="3"/>
        <v>10504.64989364246</v>
      </c>
      <c r="L14" s="3">
        <f t="shared" si="3"/>
        <v>10298.67636631614</v>
      </c>
      <c r="M14" s="3">
        <f t="shared" si="3"/>
        <v>10096.741535604058</v>
      </c>
      <c r="N14" s="3">
        <f t="shared" si="3"/>
        <v>9898.7662113765273</v>
      </c>
      <c r="O14" s="3">
        <f t="shared" si="3"/>
        <v>9704.672756251497</v>
      </c>
      <c r="P14" s="3">
        <f t="shared" si="3"/>
        <v>9514.3850551485284</v>
      </c>
      <c r="Q14" s="3">
        <f t="shared" si="3"/>
        <v>9327.8284854397334</v>
      </c>
      <c r="R14" s="3">
        <f t="shared" si="3"/>
        <v>9144.9298876860121</v>
      </c>
      <c r="S14" s="3">
        <f t="shared" si="3"/>
        <v>8965.6175369470711</v>
      </c>
      <c r="T14" s="3">
        <f t="shared" si="3"/>
        <v>8789.8211146539925</v>
      </c>
      <c r="U14" s="3">
        <f t="shared" si="3"/>
        <v>8617.4716810333248</v>
      </c>
      <c r="V14" s="3">
        <f t="shared" si="3"/>
        <v>8448.5016480718878</v>
      </c>
      <c r="W14" s="3">
        <f t="shared" si="3"/>
        <v>8282.8447530116537</v>
      </c>
      <c r="X14" s="3">
        <f t="shared" si="3"/>
        <v>8120.4360323643668</v>
      </c>
      <c r="Y14" s="3">
        <f t="shared" si="3"/>
        <v>7961.2117964356539</v>
      </c>
      <c r="Z14" s="3">
        <f t="shared" si="3"/>
        <v>7805.1096043486805</v>
      </c>
    </row>
    <row r="15" spans="2:26" x14ac:dyDescent="0.3">
      <c r="Z15" s="47">
        <f>SUM(B14:Z14)</f>
        <v>250000.00000000003</v>
      </c>
    </row>
    <row r="18" spans="2:26" x14ac:dyDescent="0.3">
      <c r="B18" s="47">
        <f>B13</f>
        <v>7805.1096043486805</v>
      </c>
      <c r="C18" s="47">
        <f>B18*(1+$C$10)+C13</f>
        <v>15766.321400784334</v>
      </c>
      <c r="D18" s="47">
        <f t="shared" ref="D18:Z18" si="4">C18*(1+$C$10)+D13</f>
        <v>23886.757433148701</v>
      </c>
      <c r="E18" s="47">
        <f t="shared" si="4"/>
        <v>32169.602186160355</v>
      </c>
      <c r="F18" s="47">
        <f t="shared" si="4"/>
        <v>40618.103834232243</v>
      </c>
      <c r="G18" s="47">
        <f t="shared" si="4"/>
        <v>49235.575515265569</v>
      </c>
      <c r="H18" s="47">
        <f t="shared" si="4"/>
        <v>58025.396629919567</v>
      </c>
      <c r="I18" s="47">
        <f t="shared" si="4"/>
        <v>66991.014166866633</v>
      </c>
      <c r="J18" s="47">
        <f t="shared" si="4"/>
        <v>76135.944054552645</v>
      </c>
      <c r="K18" s="47">
        <f t="shared" si="4"/>
        <v>85463.77253999238</v>
      </c>
      <c r="L18" s="47">
        <f t="shared" si="4"/>
        <v>94978.157595140903</v>
      </c>
      <c r="M18" s="47">
        <f t="shared" si="4"/>
        <v>104682.8303513924</v>
      </c>
      <c r="N18" s="47">
        <f t="shared" si="4"/>
        <v>114581.59656276893</v>
      </c>
      <c r="O18" s="47">
        <f t="shared" si="4"/>
        <v>124678.33809837299</v>
      </c>
      <c r="P18" s="47">
        <f t="shared" si="4"/>
        <v>134977.01446468913</v>
      </c>
      <c r="Q18" s="47">
        <f t="shared" si="4"/>
        <v>145481.66435833159</v>
      </c>
      <c r="R18" s="47">
        <f t="shared" si="4"/>
        <v>156196.4072498469</v>
      </c>
      <c r="S18" s="47">
        <f t="shared" si="4"/>
        <v>167125.44499919252</v>
      </c>
      <c r="T18" s="47">
        <f t="shared" si="4"/>
        <v>178273.06350352507</v>
      </c>
      <c r="U18" s="47">
        <f t="shared" si="4"/>
        <v>189643.63437794428</v>
      </c>
      <c r="V18" s="47">
        <f t="shared" si="4"/>
        <v>201241.61666985185</v>
      </c>
      <c r="W18" s="47">
        <f t="shared" si="4"/>
        <v>213071.55860759757</v>
      </c>
      <c r="X18" s="47">
        <f t="shared" si="4"/>
        <v>225138.09938409823</v>
      </c>
      <c r="Y18" s="47">
        <f t="shared" si="4"/>
        <v>237445.97097612888</v>
      </c>
      <c r="Z18" s="47">
        <f t="shared" si="4"/>
        <v>250000.00000000015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6:AB26"/>
  <sheetViews>
    <sheetView zoomScale="110" zoomScaleNormal="110" workbookViewId="0">
      <selection activeCell="C12" sqref="C12"/>
    </sheetView>
  </sheetViews>
  <sheetFormatPr baseColWidth="10" defaultColWidth="11.44140625" defaultRowHeight="14.4" x14ac:dyDescent="0.3"/>
  <cols>
    <col min="2" max="2" width="24" bestFit="1" customWidth="1"/>
    <col min="3" max="3" width="9.77734375" bestFit="1" customWidth="1"/>
    <col min="4" max="5" width="6" bestFit="1" customWidth="1"/>
    <col min="6" max="6" width="11.33203125" bestFit="1" customWidth="1"/>
    <col min="7" max="17" width="8.77734375" bestFit="1" customWidth="1"/>
    <col min="18" max="27" width="9.77734375" bestFit="1" customWidth="1"/>
    <col min="28" max="28" width="12.33203125" bestFit="1" customWidth="1"/>
  </cols>
  <sheetData>
    <row r="6" spans="2:28" x14ac:dyDescent="0.3">
      <c r="B6" t="s">
        <v>41</v>
      </c>
      <c r="C6" s="62">
        <v>0.08</v>
      </c>
    </row>
    <row r="8" spans="2:28" ht="18" x14ac:dyDescent="0.35">
      <c r="B8" t="s">
        <v>42</v>
      </c>
      <c r="C8" s="81">
        <v>0</v>
      </c>
      <c r="D8" s="81">
        <f>C8+1</f>
        <v>1</v>
      </c>
      <c r="E8" s="81">
        <f t="shared" ref="E8:AB8" si="0">D8+1</f>
        <v>2</v>
      </c>
      <c r="F8" s="81">
        <f t="shared" si="0"/>
        <v>3</v>
      </c>
      <c r="G8" s="81">
        <f t="shared" si="0"/>
        <v>4</v>
      </c>
      <c r="H8" s="81">
        <f t="shared" si="0"/>
        <v>5</v>
      </c>
      <c r="I8" s="81">
        <f t="shared" si="0"/>
        <v>6</v>
      </c>
      <c r="J8" s="81">
        <f t="shared" si="0"/>
        <v>7</v>
      </c>
      <c r="K8" s="81">
        <f t="shared" si="0"/>
        <v>8</v>
      </c>
      <c r="L8" s="81">
        <f t="shared" si="0"/>
        <v>9</v>
      </c>
      <c r="M8" s="81">
        <f t="shared" si="0"/>
        <v>10</v>
      </c>
      <c r="N8" s="81">
        <f t="shared" si="0"/>
        <v>11</v>
      </c>
      <c r="O8" s="81">
        <f t="shared" si="0"/>
        <v>12</v>
      </c>
      <c r="P8" s="81">
        <f t="shared" si="0"/>
        <v>13</v>
      </c>
      <c r="Q8" s="81">
        <f t="shared" si="0"/>
        <v>14</v>
      </c>
      <c r="R8" s="81">
        <f t="shared" si="0"/>
        <v>15</v>
      </c>
      <c r="S8" s="81">
        <f t="shared" si="0"/>
        <v>16</v>
      </c>
      <c r="T8" s="81">
        <f t="shared" si="0"/>
        <v>17</v>
      </c>
      <c r="U8" s="81">
        <f t="shared" si="0"/>
        <v>18</v>
      </c>
      <c r="V8" s="81">
        <f t="shared" si="0"/>
        <v>19</v>
      </c>
      <c r="W8" s="81">
        <f t="shared" si="0"/>
        <v>20</v>
      </c>
      <c r="X8" s="81">
        <f t="shared" si="0"/>
        <v>21</v>
      </c>
      <c r="Y8" s="81">
        <f t="shared" si="0"/>
        <v>22</v>
      </c>
      <c r="Z8" s="81">
        <f t="shared" si="0"/>
        <v>23</v>
      </c>
      <c r="AA8" s="81">
        <f t="shared" si="0"/>
        <v>24</v>
      </c>
      <c r="AB8" s="81">
        <f t="shared" si="0"/>
        <v>25</v>
      </c>
    </row>
    <row r="9" spans="2:28" x14ac:dyDescent="0.3">
      <c r="B9" t="s">
        <v>27</v>
      </c>
      <c r="C9" s="3">
        <v>0</v>
      </c>
      <c r="D9" s="3">
        <v>0</v>
      </c>
      <c r="E9" s="3">
        <v>0</v>
      </c>
      <c r="F9" s="3">
        <v>5000</v>
      </c>
      <c r="G9" s="3">
        <v>5000</v>
      </c>
      <c r="H9" s="3">
        <v>5000</v>
      </c>
      <c r="I9" s="3">
        <v>5000</v>
      </c>
      <c r="J9" s="3">
        <v>5000</v>
      </c>
      <c r="K9" s="3">
        <v>5000</v>
      </c>
      <c r="L9" s="3">
        <v>5000</v>
      </c>
      <c r="M9" s="3">
        <v>5000</v>
      </c>
      <c r="N9" s="3">
        <v>5000</v>
      </c>
      <c r="O9" s="3">
        <v>5000</v>
      </c>
      <c r="P9" s="3">
        <v>5000</v>
      </c>
      <c r="Q9" s="3">
        <v>5000</v>
      </c>
      <c r="R9" s="3">
        <v>5000</v>
      </c>
      <c r="S9" s="3">
        <v>1500</v>
      </c>
      <c r="T9" s="3">
        <v>2000</v>
      </c>
      <c r="U9" s="3">
        <v>2000</v>
      </c>
      <c r="V9" s="3">
        <v>2000</v>
      </c>
      <c r="W9" s="3">
        <v>2000</v>
      </c>
      <c r="X9" s="3">
        <v>2000</v>
      </c>
      <c r="Y9" s="3">
        <v>2000</v>
      </c>
      <c r="Z9" s="3">
        <v>0</v>
      </c>
      <c r="AA9" s="3">
        <v>0</v>
      </c>
      <c r="AB9" s="3">
        <v>0</v>
      </c>
    </row>
    <row r="10" spans="2:28" x14ac:dyDescent="0.3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x14ac:dyDescent="0.3">
      <c r="B11" t="s">
        <v>30</v>
      </c>
      <c r="C11" s="3">
        <f>C9/(1+$C$6)^C8</f>
        <v>0</v>
      </c>
      <c r="D11" s="3">
        <f t="shared" ref="D11:AB11" si="1">D9/(1+$C$6)^D8</f>
        <v>0</v>
      </c>
      <c r="E11" s="3">
        <f t="shared" si="1"/>
        <v>0</v>
      </c>
      <c r="F11" s="3">
        <f>F9/(1+$C$6)^F8</f>
        <v>3969.1612051008478</v>
      </c>
      <c r="G11" s="3">
        <f t="shared" si="1"/>
        <v>3675.1492639822663</v>
      </c>
      <c r="H11" s="3">
        <f t="shared" si="1"/>
        <v>3402.915985168765</v>
      </c>
      <c r="I11" s="3">
        <f t="shared" si="1"/>
        <v>3150.848134415523</v>
      </c>
      <c r="J11" s="3">
        <f t="shared" si="1"/>
        <v>2917.4519763106691</v>
      </c>
      <c r="K11" s="3">
        <f t="shared" si="1"/>
        <v>2701.3444225098788</v>
      </c>
      <c r="L11" s="3">
        <f t="shared" si="1"/>
        <v>2501.244835657295</v>
      </c>
      <c r="M11" s="3">
        <f t="shared" si="1"/>
        <v>2315.9674404234211</v>
      </c>
      <c r="N11" s="3">
        <f t="shared" si="1"/>
        <v>2144.4142966883533</v>
      </c>
      <c r="O11" s="3">
        <f t="shared" si="1"/>
        <v>1985.5687932299563</v>
      </c>
      <c r="P11" s="3">
        <f t="shared" si="1"/>
        <v>1838.4896233610707</v>
      </c>
      <c r="Q11" s="3">
        <f t="shared" si="1"/>
        <v>1702.3052068158058</v>
      </c>
      <c r="R11" s="3">
        <f t="shared" si="1"/>
        <v>1576.2085248294497</v>
      </c>
      <c r="S11" s="3">
        <f t="shared" si="1"/>
        <v>437.83570134151387</v>
      </c>
      <c r="T11" s="3">
        <f t="shared" si="1"/>
        <v>540.53790289075778</v>
      </c>
      <c r="U11" s="3">
        <f t="shared" si="1"/>
        <v>500.4980582321831</v>
      </c>
      <c r="V11" s="3">
        <f t="shared" si="1"/>
        <v>463.42412799276212</v>
      </c>
      <c r="W11" s="3">
        <f t="shared" si="1"/>
        <v>429.09641480811308</v>
      </c>
      <c r="X11" s="3">
        <f t="shared" si="1"/>
        <v>397.31149519269729</v>
      </c>
      <c r="Y11" s="3">
        <f t="shared" si="1"/>
        <v>367.88101406731226</v>
      </c>
      <c r="Z11" s="3">
        <f t="shared" si="1"/>
        <v>0</v>
      </c>
      <c r="AA11" s="3">
        <f t="shared" si="1"/>
        <v>0</v>
      </c>
      <c r="AB11" s="3">
        <f t="shared" si="1"/>
        <v>0</v>
      </c>
    </row>
    <row r="12" spans="2:28" x14ac:dyDescent="0.3">
      <c r="B12" t="s">
        <v>31</v>
      </c>
      <c r="C12" s="82">
        <f>SUM(C11:AB11)</f>
        <v>37017.654423018634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x14ac:dyDescent="0.3">
      <c r="B13" t="s">
        <v>40</v>
      </c>
      <c r="C13" s="49">
        <f>C12*(1+C6)^25</f>
        <v>253514.48813826169</v>
      </c>
    </row>
    <row r="14" spans="2:28" x14ac:dyDescent="0.3">
      <c r="C14" s="82">
        <f>C13/(1+C6)^25</f>
        <v>37017.654423018634</v>
      </c>
    </row>
    <row r="16" spans="2:28" ht="18" x14ac:dyDescent="0.35">
      <c r="B16" t="s">
        <v>45</v>
      </c>
      <c r="C16" s="81">
        <v>25</v>
      </c>
      <c r="D16" s="81">
        <f>C16-1</f>
        <v>24</v>
      </c>
      <c r="E16" s="81">
        <f t="shared" ref="E16:AB16" si="2">D16-1</f>
        <v>23</v>
      </c>
      <c r="F16" s="81">
        <f t="shared" si="2"/>
        <v>22</v>
      </c>
      <c r="G16" s="81">
        <f t="shared" si="2"/>
        <v>21</v>
      </c>
      <c r="H16" s="81">
        <f t="shared" si="2"/>
        <v>20</v>
      </c>
      <c r="I16" s="81">
        <f t="shared" si="2"/>
        <v>19</v>
      </c>
      <c r="J16" s="81">
        <f t="shared" si="2"/>
        <v>18</v>
      </c>
      <c r="K16" s="81">
        <f t="shared" si="2"/>
        <v>17</v>
      </c>
      <c r="L16" s="81">
        <f t="shared" si="2"/>
        <v>16</v>
      </c>
      <c r="M16" s="81">
        <f t="shared" si="2"/>
        <v>15</v>
      </c>
      <c r="N16" s="81">
        <f t="shared" si="2"/>
        <v>14</v>
      </c>
      <c r="O16" s="81">
        <f t="shared" si="2"/>
        <v>13</v>
      </c>
      <c r="P16" s="81">
        <f t="shared" si="2"/>
        <v>12</v>
      </c>
      <c r="Q16" s="81">
        <f t="shared" si="2"/>
        <v>11</v>
      </c>
      <c r="R16" s="81">
        <f t="shared" si="2"/>
        <v>10</v>
      </c>
      <c r="S16" s="81">
        <f t="shared" si="2"/>
        <v>9</v>
      </c>
      <c r="T16" s="81">
        <f t="shared" si="2"/>
        <v>8</v>
      </c>
      <c r="U16" s="81">
        <f t="shared" si="2"/>
        <v>7</v>
      </c>
      <c r="V16" s="81">
        <f t="shared" si="2"/>
        <v>6</v>
      </c>
      <c r="W16" s="81">
        <f t="shared" si="2"/>
        <v>5</v>
      </c>
      <c r="X16" s="81">
        <f t="shared" si="2"/>
        <v>4</v>
      </c>
      <c r="Y16" s="81">
        <f t="shared" si="2"/>
        <v>3</v>
      </c>
      <c r="Z16" s="81">
        <f t="shared" si="2"/>
        <v>2</v>
      </c>
      <c r="AA16" s="81">
        <f t="shared" si="2"/>
        <v>1</v>
      </c>
      <c r="AB16" s="81">
        <f t="shared" si="2"/>
        <v>0</v>
      </c>
    </row>
    <row r="17" spans="2:28" x14ac:dyDescent="0.3">
      <c r="B17" t="s">
        <v>43</v>
      </c>
      <c r="C17" s="3">
        <f>C9*(1+$C$6)^C16</f>
        <v>0</v>
      </c>
      <c r="D17" s="3">
        <f t="shared" ref="D17:AB17" si="3">D9*(1+$C$6)^D16</f>
        <v>0</v>
      </c>
      <c r="E17" s="3">
        <f t="shared" si="3"/>
        <v>0</v>
      </c>
      <c r="F17" s="3">
        <f t="shared" si="3"/>
        <v>27182.702062929162</v>
      </c>
      <c r="G17" s="3">
        <f t="shared" si="3"/>
        <v>25169.168576786255</v>
      </c>
      <c r="H17" s="3">
        <f t="shared" si="3"/>
        <v>23304.785719246531</v>
      </c>
      <c r="I17" s="3">
        <f t="shared" si="3"/>
        <v>21578.505295598643</v>
      </c>
      <c r="J17" s="3">
        <f t="shared" si="3"/>
        <v>19980.097495924667</v>
      </c>
      <c r="K17" s="3">
        <f t="shared" si="3"/>
        <v>18500.09027400432</v>
      </c>
      <c r="L17" s="3">
        <f t="shared" si="3"/>
        <v>17129.713216670665</v>
      </c>
      <c r="M17" s="3">
        <f t="shared" si="3"/>
        <v>15860.845570991358</v>
      </c>
      <c r="N17" s="3">
        <f t="shared" si="3"/>
        <v>14685.968121288293</v>
      </c>
      <c r="O17" s="3">
        <f t="shared" si="3"/>
        <v>13598.118630822491</v>
      </c>
      <c r="P17" s="3">
        <f t="shared" si="3"/>
        <v>12590.8505840949</v>
      </c>
      <c r="Q17" s="3">
        <f t="shared" si="3"/>
        <v>11658.194985273054</v>
      </c>
      <c r="R17" s="3">
        <f t="shared" si="3"/>
        <v>10794.624986363939</v>
      </c>
      <c r="S17" s="3">
        <f t="shared" si="3"/>
        <v>2998.5069406566495</v>
      </c>
      <c r="T17" s="3">
        <f t="shared" si="3"/>
        <v>3701.8604205637648</v>
      </c>
      <c r="U17" s="3">
        <f t="shared" si="3"/>
        <v>3427.6485375590414</v>
      </c>
      <c r="V17" s="3">
        <f t="shared" si="3"/>
        <v>3173.7486458880012</v>
      </c>
      <c r="W17" s="3">
        <f t="shared" si="3"/>
        <v>2938.6561536000008</v>
      </c>
      <c r="X17" s="3">
        <f t="shared" si="3"/>
        <v>2720.9779200000007</v>
      </c>
      <c r="Y17" s="3">
        <f t="shared" si="3"/>
        <v>2519.4240000000004</v>
      </c>
      <c r="Z17" s="3">
        <f t="shared" si="3"/>
        <v>0</v>
      </c>
      <c r="AA17" s="3">
        <f t="shared" si="3"/>
        <v>0</v>
      </c>
      <c r="AB17" s="3">
        <f t="shared" si="3"/>
        <v>0</v>
      </c>
    </row>
    <row r="18" spans="2:28" x14ac:dyDescent="0.3">
      <c r="B18" t="s">
        <v>44</v>
      </c>
      <c r="C18" s="49">
        <f>SUM(C17:AB17)</f>
        <v>253514.48813826172</v>
      </c>
    </row>
    <row r="21" spans="2:28" x14ac:dyDescent="0.3">
      <c r="B21" t="s">
        <v>46</v>
      </c>
      <c r="C21" s="3">
        <f>C9</f>
        <v>0</v>
      </c>
      <c r="D21" s="3">
        <f>(C21*(1+$C$6))+D9</f>
        <v>0</v>
      </c>
      <c r="E21" s="3">
        <f>(D21*(1+$C$6))+E9</f>
        <v>0</v>
      </c>
      <c r="F21" s="3">
        <f>(E21*(1+$C$6))+F9</f>
        <v>5000</v>
      </c>
      <c r="G21" s="3">
        <f>(F21*(1+$C$6))+G9</f>
        <v>10400</v>
      </c>
      <c r="H21" s="3">
        <f>(G21*(1+$C$6))+H9</f>
        <v>16232</v>
      </c>
      <c r="I21" s="3">
        <f t="shared" ref="I21:AB21" si="4">(H21*(1+$C$6))+I9</f>
        <v>22530.560000000001</v>
      </c>
      <c r="J21" s="3">
        <f t="shared" si="4"/>
        <v>29333.004800000002</v>
      </c>
      <c r="K21" s="3">
        <f t="shared" si="4"/>
        <v>36679.645184000008</v>
      </c>
      <c r="L21" s="3">
        <f t="shared" si="4"/>
        <v>44614.016798720011</v>
      </c>
      <c r="M21" s="3">
        <f t="shared" si="4"/>
        <v>53183.138142617616</v>
      </c>
      <c r="N21" s="3">
        <f t="shared" si="4"/>
        <v>62437.789194027027</v>
      </c>
      <c r="O21" s="3">
        <f t="shared" si="4"/>
        <v>72432.812329549197</v>
      </c>
      <c r="P21" s="3">
        <f t="shared" si="4"/>
        <v>83227.437315913136</v>
      </c>
      <c r="Q21" s="3">
        <f t="shared" si="4"/>
        <v>94885.632301186197</v>
      </c>
      <c r="R21" s="3">
        <f t="shared" si="4"/>
        <v>107476.4828852811</v>
      </c>
      <c r="S21" s="3">
        <f t="shared" si="4"/>
        <v>117574.6015161036</v>
      </c>
      <c r="T21" s="3">
        <f t="shared" si="4"/>
        <v>128980.56963739191</v>
      </c>
      <c r="U21" s="3">
        <f t="shared" si="4"/>
        <v>141299.01520838327</v>
      </c>
      <c r="V21" s="3">
        <f t="shared" si="4"/>
        <v>154602.93642505395</v>
      </c>
      <c r="W21" s="3">
        <f t="shared" si="4"/>
        <v>168971.17133905829</v>
      </c>
      <c r="X21" s="3">
        <f t="shared" si="4"/>
        <v>184488.86504618297</v>
      </c>
      <c r="Y21" s="3">
        <f t="shared" si="4"/>
        <v>201247.97424987762</v>
      </c>
      <c r="Z21" s="3">
        <f t="shared" si="4"/>
        <v>217347.81218986784</v>
      </c>
      <c r="AA21" s="3">
        <f t="shared" si="4"/>
        <v>234735.63716505727</v>
      </c>
      <c r="AB21" s="49">
        <f t="shared" si="4"/>
        <v>253514.48813826186</v>
      </c>
    </row>
    <row r="25" spans="2:28" x14ac:dyDescent="0.3">
      <c r="F25" s="3">
        <f>F9*(1+$C$6)^($AB$8-F8)</f>
        <v>27182.702062929162</v>
      </c>
      <c r="G25" s="3">
        <f>G9*(1+$C$6)^($AB$8-G8)</f>
        <v>25169.168576786255</v>
      </c>
      <c r="H25" s="3">
        <f t="shared" ref="H25:AB25" si="5">H9*(1+$C$6)^($AB$8-H8)</f>
        <v>23304.785719246531</v>
      </c>
      <c r="I25" s="3">
        <f t="shared" si="5"/>
        <v>21578.505295598643</v>
      </c>
      <c r="J25" s="3">
        <f t="shared" si="5"/>
        <v>19980.097495924667</v>
      </c>
      <c r="K25" s="3">
        <f t="shared" si="5"/>
        <v>18500.09027400432</v>
      </c>
      <c r="L25" s="3">
        <f t="shared" si="5"/>
        <v>17129.713216670665</v>
      </c>
      <c r="M25" s="3">
        <f t="shared" si="5"/>
        <v>15860.845570991358</v>
      </c>
      <c r="N25" s="3">
        <f t="shared" si="5"/>
        <v>14685.968121288293</v>
      </c>
      <c r="O25" s="3">
        <f t="shared" si="5"/>
        <v>13598.118630822491</v>
      </c>
      <c r="P25" s="3">
        <f t="shared" si="5"/>
        <v>12590.8505840949</v>
      </c>
      <c r="Q25" s="3">
        <f t="shared" si="5"/>
        <v>11658.194985273054</v>
      </c>
      <c r="R25" s="3">
        <f t="shared" si="5"/>
        <v>10794.624986363939</v>
      </c>
      <c r="S25" s="3">
        <f t="shared" si="5"/>
        <v>2998.5069406566495</v>
      </c>
      <c r="T25" s="3">
        <f t="shared" si="5"/>
        <v>3701.8604205637648</v>
      </c>
      <c r="U25" s="3">
        <f t="shared" si="5"/>
        <v>3427.6485375590414</v>
      </c>
      <c r="V25" s="3">
        <f t="shared" si="5"/>
        <v>3173.7486458880012</v>
      </c>
      <c r="W25" s="3">
        <f t="shared" si="5"/>
        <v>2938.6561536000008</v>
      </c>
      <c r="X25" s="3">
        <f t="shared" si="5"/>
        <v>2720.9779200000007</v>
      </c>
      <c r="Y25" s="3">
        <f t="shared" si="5"/>
        <v>2519.4240000000004</v>
      </c>
      <c r="Z25" s="3">
        <f t="shared" si="5"/>
        <v>0</v>
      </c>
      <c r="AA25" s="3">
        <f t="shared" si="5"/>
        <v>0</v>
      </c>
      <c r="AB25" s="3">
        <f t="shared" si="5"/>
        <v>0</v>
      </c>
    </row>
    <row r="26" spans="2:28" x14ac:dyDescent="0.3">
      <c r="AB26" s="33">
        <f>SUM(C25:AB25)</f>
        <v>253514.48813826172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C637-6AF7-4900-9EFA-997C2EEA8536}">
  <dimension ref="B2:AA14"/>
  <sheetViews>
    <sheetView zoomScaleNormal="100" workbookViewId="0">
      <selection activeCell="AA25" sqref="AA25"/>
    </sheetView>
  </sheetViews>
  <sheetFormatPr baseColWidth="10" defaultColWidth="14.88671875" defaultRowHeight="14.4" x14ac:dyDescent="0.3"/>
  <cols>
    <col min="2" max="2" width="13.21875" bestFit="1" customWidth="1"/>
    <col min="3" max="3" width="9.33203125" bestFit="1" customWidth="1"/>
    <col min="4" max="6" width="10.33203125" bestFit="1" customWidth="1"/>
    <col min="7" max="17" width="10.33203125" hidden="1" customWidth="1"/>
    <col min="18" max="18" width="11.33203125" hidden="1" customWidth="1"/>
    <col min="19" max="26" width="11.33203125" bestFit="1" customWidth="1"/>
    <col min="27" max="27" width="12.44140625" bestFit="1" customWidth="1"/>
  </cols>
  <sheetData>
    <row r="2" spans="2:27" x14ac:dyDescent="0.3">
      <c r="B2" t="s">
        <v>19</v>
      </c>
      <c r="C2" s="1">
        <v>0.01</v>
      </c>
    </row>
    <row r="3" spans="2:27" x14ac:dyDescent="0.3">
      <c r="B3" t="s">
        <v>96</v>
      </c>
      <c r="C3" s="123">
        <v>6196.1818450959054</v>
      </c>
    </row>
    <row r="4" spans="2:27" x14ac:dyDescent="0.3">
      <c r="C4">
        <v>0</v>
      </c>
      <c r="D4">
        <f>C4+1</f>
        <v>1</v>
      </c>
      <c r="E4">
        <f t="shared" ref="E4:AA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>M4+1</f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>S4+1</f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</row>
    <row r="5" spans="2:27" x14ac:dyDescent="0.3">
      <c r="C5" s="124">
        <f>$C$3</f>
        <v>6196.1818450959054</v>
      </c>
      <c r="D5" s="124">
        <f t="shared" ref="D5:Z5" si="1">$C$3</f>
        <v>6196.1818450959054</v>
      </c>
      <c r="E5" s="124">
        <f t="shared" si="1"/>
        <v>6196.1818450959054</v>
      </c>
      <c r="F5" s="124">
        <f t="shared" si="1"/>
        <v>6196.1818450959054</v>
      </c>
      <c r="G5" s="124">
        <f t="shared" si="1"/>
        <v>6196.1818450959054</v>
      </c>
      <c r="H5" s="124">
        <f t="shared" si="1"/>
        <v>6196.1818450959054</v>
      </c>
      <c r="I5" s="124">
        <f t="shared" si="1"/>
        <v>6196.1818450959054</v>
      </c>
      <c r="J5" s="124">
        <f t="shared" si="1"/>
        <v>6196.1818450959054</v>
      </c>
      <c r="K5" s="124">
        <f t="shared" si="1"/>
        <v>6196.1818450959054</v>
      </c>
      <c r="L5" s="124">
        <f t="shared" si="1"/>
        <v>6196.1818450959054</v>
      </c>
      <c r="M5" s="124">
        <f t="shared" si="1"/>
        <v>6196.1818450959054</v>
      </c>
      <c r="N5" s="124">
        <f t="shared" si="1"/>
        <v>6196.1818450959054</v>
      </c>
      <c r="O5" s="124">
        <f t="shared" si="1"/>
        <v>6196.1818450959054</v>
      </c>
      <c r="P5" s="124">
        <f t="shared" si="1"/>
        <v>6196.1818450959054</v>
      </c>
      <c r="Q5" s="124">
        <f t="shared" si="1"/>
        <v>6196.1818450959054</v>
      </c>
      <c r="R5" s="124">
        <f t="shared" si="1"/>
        <v>6196.1818450959054</v>
      </c>
      <c r="S5" s="124">
        <f t="shared" si="1"/>
        <v>6196.1818450959054</v>
      </c>
      <c r="T5" s="124">
        <f t="shared" si="1"/>
        <v>6196.1818450959054</v>
      </c>
      <c r="U5" s="124">
        <f t="shared" si="1"/>
        <v>6196.1818450959054</v>
      </c>
      <c r="V5" s="124">
        <f t="shared" si="1"/>
        <v>6196.1818450959054</v>
      </c>
      <c r="W5" s="124">
        <f t="shared" si="1"/>
        <v>6196.1818450959054</v>
      </c>
      <c r="X5" s="124">
        <f t="shared" si="1"/>
        <v>6196.1818450959054</v>
      </c>
      <c r="Y5" s="124">
        <f t="shared" si="1"/>
        <v>6196.1818450959054</v>
      </c>
      <c r="Z5" s="124">
        <f t="shared" si="1"/>
        <v>6196.1818450959054</v>
      </c>
      <c r="AA5" s="124">
        <f>$C$3</f>
        <v>6196.1818450959054</v>
      </c>
    </row>
    <row r="6" spans="2:27" x14ac:dyDescent="0.3">
      <c r="C6" s="125">
        <f>C5*(1+$C$2)^($AA$4-C4)</f>
        <v>7867.506777322682</v>
      </c>
      <c r="D6" s="125">
        <f>D5*(1+$C$2)^($AA$4-D4)</f>
        <v>7789.6106706165147</v>
      </c>
      <c r="E6" s="125">
        <f t="shared" ref="E6:AA6" si="2">E5*(1+$C$2)^($AA$4-E4)</f>
        <v>7712.4858124916</v>
      </c>
      <c r="F6" s="125">
        <f t="shared" si="2"/>
        <v>7636.1245668233641</v>
      </c>
      <c r="G6" s="125">
        <f t="shared" si="2"/>
        <v>7560.5193730924411</v>
      </c>
      <c r="H6" s="125">
        <f t="shared" si="2"/>
        <v>7485.6627456360793</v>
      </c>
      <c r="I6" s="125">
        <f t="shared" si="2"/>
        <v>7411.5472729070107</v>
      </c>
      <c r="J6" s="125">
        <f t="shared" si="2"/>
        <v>7338.165616739615</v>
      </c>
      <c r="K6" s="125">
        <f t="shared" si="2"/>
        <v>7265.5105116233808</v>
      </c>
      <c r="L6" s="125">
        <f t="shared" si="2"/>
        <v>7193.5747639835427</v>
      </c>
      <c r="M6" s="125">
        <f t="shared" si="2"/>
        <v>7122.3512514688564</v>
      </c>
      <c r="N6" s="125">
        <f t="shared" si="2"/>
        <v>7051.8329222463917</v>
      </c>
      <c r="O6" s="125">
        <f t="shared" si="2"/>
        <v>6982.0127943033576</v>
      </c>
      <c r="P6" s="125">
        <f t="shared" si="2"/>
        <v>6912.8839547557991</v>
      </c>
      <c r="Q6" s="125">
        <f t="shared" si="2"/>
        <v>6844.4395591641596</v>
      </c>
      <c r="R6" s="125">
        <f t="shared" si="2"/>
        <v>6776.672830855603</v>
      </c>
      <c r="S6" s="125">
        <f t="shared" si="2"/>
        <v>6709.577060253072</v>
      </c>
      <c r="T6" s="125">
        <f t="shared" si="2"/>
        <v>6643.1456042109603</v>
      </c>
      <c r="U6" s="125">
        <f t="shared" si="2"/>
        <v>6577.3718853573882</v>
      </c>
      <c r="V6" s="125">
        <f t="shared" si="2"/>
        <v>6512.2493914429579</v>
      </c>
      <c r="W6" s="125">
        <f t="shared" si="2"/>
        <v>6447.7716746959977</v>
      </c>
      <c r="X6" s="125">
        <f t="shared" si="2"/>
        <v>6383.9323511841558</v>
      </c>
      <c r="Y6" s="125">
        <f t="shared" si="2"/>
        <v>6320.7251001823333</v>
      </c>
      <c r="Z6" s="125">
        <f t="shared" si="2"/>
        <v>6258.1436635468644</v>
      </c>
      <c r="AA6" s="125">
        <f t="shared" si="2"/>
        <v>6196.1818450959054</v>
      </c>
    </row>
    <row r="7" spans="2:27" x14ac:dyDescent="0.3">
      <c r="AA7" s="126">
        <f>SUM(C6:AA6)</f>
        <v>175000.00000000009</v>
      </c>
    </row>
    <row r="8" spans="2:27" x14ac:dyDescent="0.3">
      <c r="AA8" s="3">
        <v>175000</v>
      </c>
    </row>
    <row r="9" spans="2:27" x14ac:dyDescent="0.3">
      <c r="AA9" s="47">
        <f>AA8-AA7</f>
        <v>0</v>
      </c>
    </row>
    <row r="14" spans="2:27" x14ac:dyDescent="0.3">
      <c r="C14" s="127">
        <f>C5</f>
        <v>6196.1818450959054</v>
      </c>
      <c r="D14" s="127">
        <f>C14*(1+$C$2)+D5</f>
        <v>12454.325508642771</v>
      </c>
      <c r="E14" s="127">
        <f t="shared" ref="E14:AA14" si="3">D14*(1+$C$2)+E5</f>
        <v>18775.050608825106</v>
      </c>
      <c r="F14" s="127">
        <f t="shared" si="3"/>
        <v>25158.982960009263</v>
      </c>
      <c r="G14" s="127">
        <f t="shared" si="3"/>
        <v>31606.754634705263</v>
      </c>
      <c r="H14" s="127">
        <f t="shared" si="3"/>
        <v>38119.004026148221</v>
      </c>
      <c r="I14" s="127">
        <f t="shared" si="3"/>
        <v>44696.375911505609</v>
      </c>
      <c r="J14" s="127">
        <f t="shared" si="3"/>
        <v>51339.521515716566</v>
      </c>
      <c r="K14" s="127">
        <f t="shared" si="3"/>
        <v>58049.098575969634</v>
      </c>
      <c r="L14" s="127">
        <f t="shared" si="3"/>
        <v>64825.771406825232</v>
      </c>
      <c r="M14" s="127">
        <f t="shared" si="3"/>
        <v>71670.21096598939</v>
      </c>
      <c r="N14" s="127">
        <f t="shared" si="3"/>
        <v>78583.094920745192</v>
      </c>
      <c r="O14" s="127">
        <f t="shared" si="3"/>
        <v>85565.107715048551</v>
      </c>
      <c r="P14" s="127">
        <f t="shared" si="3"/>
        <v>92616.940637294945</v>
      </c>
      <c r="Q14" s="127">
        <f t="shared" si="3"/>
        <v>99739.291888763808</v>
      </c>
      <c r="R14" s="127">
        <f t="shared" si="3"/>
        <v>106932.86665274735</v>
      </c>
      <c r="S14" s="127">
        <f t="shared" si="3"/>
        <v>114198.37716437074</v>
      </c>
      <c r="T14" s="127">
        <f t="shared" si="3"/>
        <v>121536.54278111036</v>
      </c>
      <c r="U14" s="127">
        <f t="shared" si="3"/>
        <v>128948.09005401738</v>
      </c>
      <c r="V14" s="127">
        <f t="shared" si="3"/>
        <v>136433.75279965345</v>
      </c>
      <c r="W14" s="127">
        <f t="shared" si="3"/>
        <v>143994.2721727459</v>
      </c>
      <c r="X14" s="127">
        <f t="shared" si="3"/>
        <v>151630.39673956926</v>
      </c>
      <c r="Y14" s="127">
        <f t="shared" si="3"/>
        <v>159342.88255206085</v>
      </c>
      <c r="Z14" s="127">
        <f t="shared" si="3"/>
        <v>167132.49322267738</v>
      </c>
      <c r="AA14" s="127">
        <f t="shared" si="3"/>
        <v>175000.00000000006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N73"/>
  <sheetViews>
    <sheetView topLeftCell="B1" zoomScale="80" zoomScaleNormal="80" workbookViewId="0">
      <selection activeCell="B1" sqref="B1"/>
    </sheetView>
  </sheetViews>
  <sheetFormatPr baseColWidth="10" defaultRowHeight="14.4" x14ac:dyDescent="0.3"/>
  <cols>
    <col min="3" max="3" width="21.44140625" bestFit="1" customWidth="1"/>
    <col min="4" max="4" width="16.33203125" bestFit="1" customWidth="1"/>
    <col min="5" max="5" width="22" bestFit="1" customWidth="1"/>
    <col min="6" max="6" width="15.6640625" bestFit="1" customWidth="1"/>
    <col min="7" max="7" width="15" bestFit="1" customWidth="1"/>
    <col min="8" max="8" width="11.33203125" bestFit="1" customWidth="1"/>
    <col min="9" max="9" width="13.44140625" bestFit="1" customWidth="1"/>
    <col min="11" max="11" width="9.5546875" bestFit="1" customWidth="1"/>
    <col min="12" max="12" width="18.88671875" bestFit="1" customWidth="1"/>
    <col min="13" max="13" width="11.33203125" bestFit="1" customWidth="1"/>
    <col min="14" max="14" width="28" bestFit="1" customWidth="1"/>
  </cols>
  <sheetData>
    <row r="2" spans="3:14" x14ac:dyDescent="0.3">
      <c r="C2" t="s">
        <v>47</v>
      </c>
      <c r="D2" s="33">
        <v>350000</v>
      </c>
    </row>
    <row r="3" spans="3:14" x14ac:dyDescent="0.3">
      <c r="C3" s="83" t="s">
        <v>48</v>
      </c>
      <c r="D3" s="84">
        <v>100000</v>
      </c>
    </row>
    <row r="4" spans="3:14" x14ac:dyDescent="0.3">
      <c r="C4" t="s">
        <v>49</v>
      </c>
      <c r="D4" s="35">
        <f>D2-D3</f>
        <v>250000</v>
      </c>
    </row>
    <row r="5" spans="3:14" x14ac:dyDescent="0.3">
      <c r="C5" t="s">
        <v>50</v>
      </c>
      <c r="D5" s="85">
        <v>0.12</v>
      </c>
    </row>
    <row r="6" spans="3:14" x14ac:dyDescent="0.3">
      <c r="C6" t="s">
        <v>53</v>
      </c>
      <c r="D6" s="85">
        <f>D5/12</f>
        <v>0.01</v>
      </c>
    </row>
    <row r="7" spans="3:14" x14ac:dyDescent="0.3">
      <c r="C7" t="s">
        <v>51</v>
      </c>
      <c r="D7" s="37">
        <v>60</v>
      </c>
    </row>
    <row r="9" spans="3:14" ht="21" x14ac:dyDescent="0.4">
      <c r="C9" t="s">
        <v>52</v>
      </c>
      <c r="D9" s="88">
        <f>D4*E9</f>
        <v>5561.1119212254398</v>
      </c>
      <c r="E9">
        <f>D6/E10</f>
        <v>2.2244447684901761E-2</v>
      </c>
    </row>
    <row r="10" spans="3:14" x14ac:dyDescent="0.3">
      <c r="E10">
        <f>1-(1+D6)^-D7</f>
        <v>0.44955038406224035</v>
      </c>
    </row>
    <row r="11" spans="3:14" x14ac:dyDescent="0.3">
      <c r="K11" s="94">
        <v>0.16</v>
      </c>
      <c r="M11" s="95">
        <f>0.05/12</f>
        <v>4.1666666666666666E-3</v>
      </c>
    </row>
    <row r="12" spans="3:14" x14ac:dyDescent="0.3">
      <c r="C12" s="37" t="s">
        <v>54</v>
      </c>
      <c r="D12" s="37" t="s">
        <v>55</v>
      </c>
      <c r="E12" s="37" t="s">
        <v>56</v>
      </c>
      <c r="F12" s="37" t="s">
        <v>57</v>
      </c>
      <c r="G12" s="37" t="s">
        <v>58</v>
      </c>
      <c r="H12" s="93" t="s">
        <v>59</v>
      </c>
      <c r="I12" s="37" t="s">
        <v>60</v>
      </c>
      <c r="K12" s="37" t="s">
        <v>61</v>
      </c>
      <c r="L12" s="37" t="s">
        <v>62</v>
      </c>
      <c r="M12" s="37" t="s">
        <v>63</v>
      </c>
      <c r="N12" s="37" t="s">
        <v>64</v>
      </c>
    </row>
    <row r="13" spans="3:14" x14ac:dyDescent="0.3">
      <c r="C13" s="37">
        <v>0</v>
      </c>
      <c r="H13" s="86"/>
      <c r="I13" s="35">
        <f>D4</f>
        <v>250000</v>
      </c>
    </row>
    <row r="14" spans="3:14" x14ac:dyDescent="0.3">
      <c r="C14" s="37">
        <f>C13+1</f>
        <v>1</v>
      </c>
      <c r="D14" s="35">
        <f>I13</f>
        <v>250000</v>
      </c>
      <c r="E14" s="35">
        <f>$D$6*D14</f>
        <v>2500</v>
      </c>
      <c r="F14" s="35">
        <f>E14</f>
        <v>2500</v>
      </c>
      <c r="G14" s="35">
        <f>H14-F14</f>
        <v>3061.1119212254398</v>
      </c>
      <c r="H14" s="87">
        <f>$D$9</f>
        <v>5561.1119212254398</v>
      </c>
      <c r="I14" s="35">
        <f>D14-G14</f>
        <v>246938.88807877456</v>
      </c>
      <c r="K14" s="35">
        <f>$K$11*F14</f>
        <v>400</v>
      </c>
      <c r="L14" s="35">
        <f>H14+K14</f>
        <v>5961.1119212254398</v>
      </c>
      <c r="M14" s="35">
        <f>$D$2*$M$11</f>
        <v>1458.3333333333333</v>
      </c>
      <c r="N14" s="35">
        <f>L14+M14</f>
        <v>7419.4452545587728</v>
      </c>
    </row>
    <row r="15" spans="3:14" x14ac:dyDescent="0.3">
      <c r="C15" s="37">
        <f t="shared" ref="C15:C73" si="0">C14+1</f>
        <v>2</v>
      </c>
      <c r="D15" s="35">
        <f>I14</f>
        <v>246938.88807877456</v>
      </c>
      <c r="E15" s="35">
        <f>$D$6*D15</f>
        <v>2469.3888807877456</v>
      </c>
      <c r="F15" s="35">
        <f>E15</f>
        <v>2469.3888807877456</v>
      </c>
      <c r="G15" s="35">
        <f>H15-F15</f>
        <v>3091.7230404376942</v>
      </c>
      <c r="H15" s="87">
        <f>$D$9</f>
        <v>5561.1119212254398</v>
      </c>
      <c r="I15" s="35">
        <f>D15-G15</f>
        <v>243847.16503833685</v>
      </c>
      <c r="K15" s="35">
        <f t="shared" ref="K15:K73" si="1">$K$11*F15</f>
        <v>395.10222092603931</v>
      </c>
      <c r="L15" s="35">
        <f t="shared" ref="L15:L73" si="2">H15+K15</f>
        <v>5956.2141421514789</v>
      </c>
      <c r="M15" s="35">
        <f t="shared" ref="M15:M73" si="3">$D$2*$M$11</f>
        <v>1458.3333333333333</v>
      </c>
      <c r="N15" s="35">
        <f t="shared" ref="N15:N73" si="4">L15+M15</f>
        <v>7414.5474754848119</v>
      </c>
    </row>
    <row r="16" spans="3:14" x14ac:dyDescent="0.3">
      <c r="C16" s="37">
        <f t="shared" si="0"/>
        <v>3</v>
      </c>
      <c r="D16" s="35">
        <f t="shared" ref="D16:D73" si="5">I15</f>
        <v>243847.16503833685</v>
      </c>
      <c r="E16" s="35">
        <f t="shared" ref="E16:E73" si="6">$D$6*D16</f>
        <v>2438.4716503833688</v>
      </c>
      <c r="F16" s="35">
        <f t="shared" ref="F16:F73" si="7">E16</f>
        <v>2438.4716503833688</v>
      </c>
      <c r="G16" s="35">
        <f t="shared" ref="G16:G73" si="8">H16-F16</f>
        <v>3122.640270842071</v>
      </c>
      <c r="H16" s="87">
        <f t="shared" ref="H16:H73" si="9">$D$9</f>
        <v>5561.1119212254398</v>
      </c>
      <c r="I16" s="35">
        <f t="shared" ref="I16:I73" si="10">D16-G16</f>
        <v>240724.52476749479</v>
      </c>
      <c r="K16" s="35">
        <f t="shared" si="1"/>
        <v>390.15546406133899</v>
      </c>
      <c r="L16" s="35">
        <f t="shared" si="2"/>
        <v>5951.2673852867792</v>
      </c>
      <c r="M16" s="35">
        <f t="shared" si="3"/>
        <v>1458.3333333333333</v>
      </c>
      <c r="N16" s="35">
        <f t="shared" si="4"/>
        <v>7409.6007186201123</v>
      </c>
    </row>
    <row r="17" spans="3:14" x14ac:dyDescent="0.3">
      <c r="C17" s="37">
        <f t="shared" si="0"/>
        <v>4</v>
      </c>
      <c r="D17" s="35">
        <f t="shared" si="5"/>
        <v>240724.52476749479</v>
      </c>
      <c r="E17" s="35">
        <f t="shared" si="6"/>
        <v>2407.2452476749481</v>
      </c>
      <c r="F17" s="35">
        <f t="shared" si="7"/>
        <v>2407.2452476749481</v>
      </c>
      <c r="G17" s="35">
        <f t="shared" si="8"/>
        <v>3153.8666735504917</v>
      </c>
      <c r="H17" s="87">
        <f t="shared" si="9"/>
        <v>5561.1119212254398</v>
      </c>
      <c r="I17" s="35">
        <f t="shared" si="10"/>
        <v>237570.65809394431</v>
      </c>
      <c r="K17" s="35">
        <f t="shared" si="1"/>
        <v>385.15923962799172</v>
      </c>
      <c r="L17" s="35">
        <f t="shared" si="2"/>
        <v>5946.2711608534319</v>
      </c>
      <c r="M17" s="35">
        <f t="shared" si="3"/>
        <v>1458.3333333333333</v>
      </c>
      <c r="N17" s="35">
        <f t="shared" si="4"/>
        <v>7404.6044941867649</v>
      </c>
    </row>
    <row r="18" spans="3:14" x14ac:dyDescent="0.3">
      <c r="C18" s="37">
        <f t="shared" si="0"/>
        <v>5</v>
      </c>
      <c r="D18" s="35">
        <f t="shared" si="5"/>
        <v>237570.65809394431</v>
      </c>
      <c r="E18" s="35">
        <f t="shared" si="6"/>
        <v>2375.706580939443</v>
      </c>
      <c r="F18" s="35">
        <f t="shared" si="7"/>
        <v>2375.706580939443</v>
      </c>
      <c r="G18" s="35">
        <f t="shared" si="8"/>
        <v>3185.4053402859968</v>
      </c>
      <c r="H18" s="87">
        <f t="shared" si="9"/>
        <v>5561.1119212254398</v>
      </c>
      <c r="I18" s="35">
        <f t="shared" si="10"/>
        <v>234385.25275365831</v>
      </c>
      <c r="K18" s="35">
        <f t="shared" si="1"/>
        <v>380.11305295031087</v>
      </c>
      <c r="L18" s="35">
        <f t="shared" si="2"/>
        <v>5941.2249741757505</v>
      </c>
      <c r="M18" s="35">
        <f t="shared" si="3"/>
        <v>1458.3333333333333</v>
      </c>
      <c r="N18" s="35">
        <f t="shared" si="4"/>
        <v>7399.5583075090835</v>
      </c>
    </row>
    <row r="19" spans="3:14" x14ac:dyDescent="0.3">
      <c r="C19" s="37">
        <f t="shared" si="0"/>
        <v>6</v>
      </c>
      <c r="D19" s="35">
        <f t="shared" si="5"/>
        <v>234385.25275365831</v>
      </c>
      <c r="E19" s="35">
        <f t="shared" si="6"/>
        <v>2343.8525275365832</v>
      </c>
      <c r="F19" s="35">
        <f t="shared" si="7"/>
        <v>2343.8525275365832</v>
      </c>
      <c r="G19" s="35">
        <f t="shared" si="8"/>
        <v>3217.2593936888566</v>
      </c>
      <c r="H19" s="87">
        <f t="shared" si="9"/>
        <v>5561.1119212254398</v>
      </c>
      <c r="I19" s="35">
        <f t="shared" si="10"/>
        <v>231167.99335996946</v>
      </c>
      <c r="K19" s="35">
        <f t="shared" si="1"/>
        <v>375.01640440585334</v>
      </c>
      <c r="L19" s="35">
        <f t="shared" si="2"/>
        <v>5936.1283256312927</v>
      </c>
      <c r="M19" s="35">
        <f t="shared" si="3"/>
        <v>1458.3333333333333</v>
      </c>
      <c r="N19" s="35">
        <f t="shared" si="4"/>
        <v>7394.4616589646257</v>
      </c>
    </row>
    <row r="20" spans="3:14" x14ac:dyDescent="0.3">
      <c r="C20" s="37">
        <f t="shared" si="0"/>
        <v>7</v>
      </c>
      <c r="D20" s="35">
        <f t="shared" si="5"/>
        <v>231167.99335996946</v>
      </c>
      <c r="E20" s="35">
        <f t="shared" si="6"/>
        <v>2311.6799335996948</v>
      </c>
      <c r="F20" s="35">
        <f t="shared" si="7"/>
        <v>2311.6799335996948</v>
      </c>
      <c r="G20" s="35">
        <f t="shared" si="8"/>
        <v>3249.431987625745</v>
      </c>
      <c r="H20" s="87">
        <f t="shared" si="9"/>
        <v>5561.1119212254398</v>
      </c>
      <c r="I20" s="35">
        <f t="shared" si="10"/>
        <v>227918.56137234371</v>
      </c>
      <c r="K20" s="35">
        <f t="shared" si="1"/>
        <v>369.86878937595117</v>
      </c>
      <c r="L20" s="35">
        <f t="shared" si="2"/>
        <v>5930.9807106013914</v>
      </c>
      <c r="M20" s="35">
        <f t="shared" si="3"/>
        <v>1458.3333333333333</v>
      </c>
      <c r="N20" s="35">
        <f t="shared" si="4"/>
        <v>7389.3140439347244</v>
      </c>
    </row>
    <row r="21" spans="3:14" x14ac:dyDescent="0.3">
      <c r="C21" s="37">
        <f t="shared" si="0"/>
        <v>8</v>
      </c>
      <c r="D21" s="35">
        <f t="shared" si="5"/>
        <v>227918.56137234371</v>
      </c>
      <c r="E21" s="35">
        <f t="shared" si="6"/>
        <v>2279.1856137234372</v>
      </c>
      <c r="F21" s="35">
        <f t="shared" si="7"/>
        <v>2279.1856137234372</v>
      </c>
      <c r="G21" s="35">
        <f t="shared" si="8"/>
        <v>3281.9263075020026</v>
      </c>
      <c r="H21" s="87">
        <f t="shared" si="9"/>
        <v>5561.1119212254398</v>
      </c>
      <c r="I21" s="35">
        <f t="shared" si="10"/>
        <v>224636.63506484171</v>
      </c>
      <c r="K21" s="35">
        <f t="shared" si="1"/>
        <v>364.66969819574996</v>
      </c>
      <c r="L21" s="35">
        <f t="shared" si="2"/>
        <v>5925.78161942119</v>
      </c>
      <c r="M21" s="35">
        <f t="shared" si="3"/>
        <v>1458.3333333333333</v>
      </c>
      <c r="N21" s="35">
        <f t="shared" si="4"/>
        <v>7384.1149527545231</v>
      </c>
    </row>
    <row r="22" spans="3:14" x14ac:dyDescent="0.3">
      <c r="C22" s="37">
        <f t="shared" si="0"/>
        <v>9</v>
      </c>
      <c r="D22" s="35">
        <f t="shared" si="5"/>
        <v>224636.63506484171</v>
      </c>
      <c r="E22" s="35">
        <f t="shared" si="6"/>
        <v>2246.3663506484172</v>
      </c>
      <c r="F22" s="35">
        <f t="shared" si="7"/>
        <v>2246.3663506484172</v>
      </c>
      <c r="G22" s="35">
        <f t="shared" si="8"/>
        <v>3314.7455705770226</v>
      </c>
      <c r="H22" s="87">
        <f t="shared" si="9"/>
        <v>5561.1119212254398</v>
      </c>
      <c r="I22" s="35">
        <f t="shared" si="10"/>
        <v>221321.8894942647</v>
      </c>
      <c r="K22" s="35">
        <f t="shared" si="1"/>
        <v>359.41861610374679</v>
      </c>
      <c r="L22" s="35">
        <f t="shared" si="2"/>
        <v>5920.5305373291867</v>
      </c>
      <c r="M22" s="35">
        <f t="shared" si="3"/>
        <v>1458.3333333333333</v>
      </c>
      <c r="N22" s="35">
        <f t="shared" si="4"/>
        <v>7378.8638706625197</v>
      </c>
    </row>
    <row r="23" spans="3:14" x14ac:dyDescent="0.3">
      <c r="C23" s="37">
        <f t="shared" si="0"/>
        <v>10</v>
      </c>
      <c r="D23" s="35">
        <f t="shared" si="5"/>
        <v>221321.8894942647</v>
      </c>
      <c r="E23" s="35">
        <f t="shared" si="6"/>
        <v>2213.2188949426472</v>
      </c>
      <c r="F23" s="35">
        <f t="shared" si="7"/>
        <v>2213.2188949426472</v>
      </c>
      <c r="G23" s="35">
        <f t="shared" si="8"/>
        <v>3347.8930262827926</v>
      </c>
      <c r="H23" s="87">
        <f t="shared" si="9"/>
        <v>5561.1119212254398</v>
      </c>
      <c r="I23" s="35">
        <f t="shared" si="10"/>
        <v>217973.99646798189</v>
      </c>
      <c r="K23" s="35">
        <f t="shared" si="1"/>
        <v>354.11502319082359</v>
      </c>
      <c r="L23" s="35">
        <f t="shared" si="2"/>
        <v>5915.226944416263</v>
      </c>
      <c r="M23" s="35">
        <f t="shared" si="3"/>
        <v>1458.3333333333333</v>
      </c>
      <c r="N23" s="35">
        <f t="shared" si="4"/>
        <v>7373.560277749596</v>
      </c>
    </row>
    <row r="24" spans="3:14" x14ac:dyDescent="0.3">
      <c r="C24" s="37">
        <f t="shared" si="0"/>
        <v>11</v>
      </c>
      <c r="D24" s="35">
        <f t="shared" si="5"/>
        <v>217973.99646798189</v>
      </c>
      <c r="E24" s="35">
        <f t="shared" si="6"/>
        <v>2179.739964679819</v>
      </c>
      <c r="F24" s="35">
        <f t="shared" si="7"/>
        <v>2179.739964679819</v>
      </c>
      <c r="G24" s="35">
        <f t="shared" si="8"/>
        <v>3381.3719565456208</v>
      </c>
      <c r="H24" s="87">
        <f t="shared" si="9"/>
        <v>5561.1119212254398</v>
      </c>
      <c r="I24" s="35">
        <f t="shared" si="10"/>
        <v>214592.62451143627</v>
      </c>
      <c r="K24" s="35">
        <f t="shared" si="1"/>
        <v>348.75839434877105</v>
      </c>
      <c r="L24" s="35">
        <f t="shared" si="2"/>
        <v>5909.8703155742105</v>
      </c>
      <c r="M24" s="35">
        <f t="shared" si="3"/>
        <v>1458.3333333333333</v>
      </c>
      <c r="N24" s="35">
        <f t="shared" si="4"/>
        <v>7368.2036489075435</v>
      </c>
    </row>
    <row r="25" spans="3:14" s="92" customFormat="1" ht="15" thickBot="1" x14ac:dyDescent="0.35">
      <c r="C25" s="89">
        <f t="shared" si="0"/>
        <v>12</v>
      </c>
      <c r="D25" s="90">
        <f t="shared" si="5"/>
        <v>214592.62451143627</v>
      </c>
      <c r="E25" s="90">
        <f t="shared" si="6"/>
        <v>2145.9262451143627</v>
      </c>
      <c r="F25" s="90">
        <f t="shared" si="7"/>
        <v>2145.9262451143627</v>
      </c>
      <c r="G25" s="90">
        <f t="shared" si="8"/>
        <v>3415.1856761110771</v>
      </c>
      <c r="H25" s="91">
        <f t="shared" si="9"/>
        <v>5561.1119212254398</v>
      </c>
      <c r="I25" s="91">
        <f t="shared" si="10"/>
        <v>211177.43883532519</v>
      </c>
      <c r="K25" s="90">
        <f t="shared" si="1"/>
        <v>343.34819921829802</v>
      </c>
      <c r="L25" s="90">
        <f t="shared" si="2"/>
        <v>5904.4601204437377</v>
      </c>
      <c r="M25" s="90">
        <f t="shared" si="3"/>
        <v>1458.3333333333333</v>
      </c>
      <c r="N25" s="90">
        <f t="shared" si="4"/>
        <v>7362.7934537770707</v>
      </c>
    </row>
    <row r="26" spans="3:14" ht="15" thickTop="1" x14ac:dyDescent="0.3">
      <c r="C26" s="37">
        <f t="shared" si="0"/>
        <v>13</v>
      </c>
      <c r="D26" s="35">
        <f t="shared" si="5"/>
        <v>211177.43883532519</v>
      </c>
      <c r="E26" s="35">
        <f t="shared" si="6"/>
        <v>2111.7743883532521</v>
      </c>
      <c r="F26" s="35">
        <f t="shared" si="7"/>
        <v>2111.7743883532521</v>
      </c>
      <c r="G26" s="35">
        <f t="shared" si="8"/>
        <v>3449.3375328721877</v>
      </c>
      <c r="H26" s="87">
        <f t="shared" si="9"/>
        <v>5561.1119212254398</v>
      </c>
      <c r="I26" s="35">
        <f t="shared" si="10"/>
        <v>207728.101302453</v>
      </c>
      <c r="K26" s="35">
        <f t="shared" si="1"/>
        <v>337.88390213652036</v>
      </c>
      <c r="L26" s="35">
        <f t="shared" si="2"/>
        <v>5898.99582336196</v>
      </c>
      <c r="M26" s="35">
        <f t="shared" si="3"/>
        <v>1458.3333333333333</v>
      </c>
      <c r="N26" s="35">
        <f t="shared" si="4"/>
        <v>7357.329156695293</v>
      </c>
    </row>
    <row r="27" spans="3:14" x14ac:dyDescent="0.3">
      <c r="C27" s="37">
        <f t="shared" si="0"/>
        <v>14</v>
      </c>
      <c r="D27" s="35">
        <f t="shared" si="5"/>
        <v>207728.101302453</v>
      </c>
      <c r="E27" s="35">
        <f t="shared" si="6"/>
        <v>2077.2810130245298</v>
      </c>
      <c r="F27" s="35">
        <f t="shared" si="7"/>
        <v>2077.2810130245298</v>
      </c>
      <c r="G27" s="35">
        <f t="shared" si="8"/>
        <v>3483.83090820091</v>
      </c>
      <c r="H27" s="87">
        <f t="shared" si="9"/>
        <v>5561.1119212254398</v>
      </c>
      <c r="I27" s="35">
        <f t="shared" si="10"/>
        <v>204244.27039425209</v>
      </c>
      <c r="K27" s="35">
        <f t="shared" si="1"/>
        <v>332.36496208392475</v>
      </c>
      <c r="L27" s="35">
        <f t="shared" si="2"/>
        <v>5893.4768833093649</v>
      </c>
      <c r="M27" s="35">
        <f t="shared" si="3"/>
        <v>1458.3333333333333</v>
      </c>
      <c r="N27" s="35">
        <f t="shared" si="4"/>
        <v>7351.8102166426979</v>
      </c>
    </row>
    <row r="28" spans="3:14" x14ac:dyDescent="0.3">
      <c r="C28" s="37">
        <f t="shared" si="0"/>
        <v>15</v>
      </c>
      <c r="D28" s="35">
        <f t="shared" si="5"/>
        <v>204244.27039425209</v>
      </c>
      <c r="E28" s="35">
        <f t="shared" si="6"/>
        <v>2042.4427039425209</v>
      </c>
      <c r="F28" s="35">
        <f t="shared" si="7"/>
        <v>2042.4427039425209</v>
      </c>
      <c r="G28" s="35">
        <f t="shared" si="8"/>
        <v>3518.6692172829189</v>
      </c>
      <c r="H28" s="87">
        <f t="shared" si="9"/>
        <v>5561.1119212254398</v>
      </c>
      <c r="I28" s="35">
        <f t="shared" si="10"/>
        <v>200725.60117696918</v>
      </c>
      <c r="K28" s="35">
        <f t="shared" si="1"/>
        <v>326.79083263080332</v>
      </c>
      <c r="L28" s="35">
        <f t="shared" si="2"/>
        <v>5887.9027538562432</v>
      </c>
      <c r="M28" s="35">
        <f t="shared" si="3"/>
        <v>1458.3333333333333</v>
      </c>
      <c r="N28" s="35">
        <f t="shared" si="4"/>
        <v>7346.2360871895762</v>
      </c>
    </row>
    <row r="29" spans="3:14" x14ac:dyDescent="0.3">
      <c r="C29" s="37">
        <f t="shared" si="0"/>
        <v>16</v>
      </c>
      <c r="D29" s="35">
        <f t="shared" si="5"/>
        <v>200725.60117696918</v>
      </c>
      <c r="E29" s="35">
        <f t="shared" si="6"/>
        <v>2007.2560117696919</v>
      </c>
      <c r="F29" s="35">
        <f t="shared" si="7"/>
        <v>2007.2560117696919</v>
      </c>
      <c r="G29" s="35">
        <f t="shared" si="8"/>
        <v>3553.8559094557477</v>
      </c>
      <c r="H29" s="87">
        <f t="shared" si="9"/>
        <v>5561.1119212254398</v>
      </c>
      <c r="I29" s="35">
        <f t="shared" si="10"/>
        <v>197171.74526751344</v>
      </c>
      <c r="K29" s="35">
        <f t="shared" si="1"/>
        <v>321.16096188315072</v>
      </c>
      <c r="L29" s="35">
        <f t="shared" si="2"/>
        <v>5882.2728831085906</v>
      </c>
      <c r="M29" s="35">
        <f t="shared" si="3"/>
        <v>1458.3333333333333</v>
      </c>
      <c r="N29" s="35">
        <f t="shared" si="4"/>
        <v>7340.6062164419236</v>
      </c>
    </row>
    <row r="30" spans="3:14" x14ac:dyDescent="0.3">
      <c r="C30" s="37">
        <f t="shared" si="0"/>
        <v>17</v>
      </c>
      <c r="D30" s="35">
        <f t="shared" si="5"/>
        <v>197171.74526751344</v>
      </c>
      <c r="E30" s="35">
        <f t="shared" si="6"/>
        <v>1971.7174526751344</v>
      </c>
      <c r="F30" s="35">
        <f t="shared" si="7"/>
        <v>1971.7174526751344</v>
      </c>
      <c r="G30" s="35">
        <f t="shared" si="8"/>
        <v>3589.3944685503056</v>
      </c>
      <c r="H30" s="87">
        <f t="shared" si="9"/>
        <v>5561.1119212254398</v>
      </c>
      <c r="I30" s="35">
        <f t="shared" si="10"/>
        <v>193582.35079896313</v>
      </c>
      <c r="K30" s="35">
        <f t="shared" si="1"/>
        <v>315.47479242802149</v>
      </c>
      <c r="L30" s="35">
        <f t="shared" si="2"/>
        <v>5876.5867136534616</v>
      </c>
      <c r="M30" s="35">
        <f t="shared" si="3"/>
        <v>1458.3333333333333</v>
      </c>
      <c r="N30" s="35">
        <f t="shared" si="4"/>
        <v>7334.9200469867947</v>
      </c>
    </row>
    <row r="31" spans="3:14" x14ac:dyDescent="0.3">
      <c r="C31" s="37">
        <f t="shared" si="0"/>
        <v>18</v>
      </c>
      <c r="D31" s="35">
        <f t="shared" si="5"/>
        <v>193582.35079896313</v>
      </c>
      <c r="E31" s="35">
        <f t="shared" si="6"/>
        <v>1935.8235079896313</v>
      </c>
      <c r="F31" s="35">
        <f t="shared" si="7"/>
        <v>1935.8235079896313</v>
      </c>
      <c r="G31" s="35">
        <f t="shared" si="8"/>
        <v>3625.2884132358085</v>
      </c>
      <c r="H31" s="87">
        <f t="shared" si="9"/>
        <v>5561.1119212254398</v>
      </c>
      <c r="I31" s="35">
        <f t="shared" si="10"/>
        <v>189957.06238572733</v>
      </c>
      <c r="K31" s="35">
        <f t="shared" si="1"/>
        <v>309.73176127834103</v>
      </c>
      <c r="L31" s="35">
        <f t="shared" si="2"/>
        <v>5870.8436825037807</v>
      </c>
      <c r="M31" s="35">
        <f t="shared" si="3"/>
        <v>1458.3333333333333</v>
      </c>
      <c r="N31" s="35">
        <f t="shared" si="4"/>
        <v>7329.1770158371137</v>
      </c>
    </row>
    <row r="32" spans="3:14" x14ac:dyDescent="0.3">
      <c r="C32" s="37">
        <f t="shared" si="0"/>
        <v>19</v>
      </c>
      <c r="D32" s="35">
        <f t="shared" si="5"/>
        <v>189957.06238572733</v>
      </c>
      <c r="E32" s="35">
        <f t="shared" si="6"/>
        <v>1899.5706238572734</v>
      </c>
      <c r="F32" s="35">
        <f t="shared" si="7"/>
        <v>1899.5706238572734</v>
      </c>
      <c r="G32" s="35">
        <f t="shared" si="8"/>
        <v>3661.5412973681664</v>
      </c>
      <c r="H32" s="87">
        <f t="shared" si="9"/>
        <v>5561.1119212254398</v>
      </c>
      <c r="I32" s="35">
        <f t="shared" si="10"/>
        <v>186295.52108835918</v>
      </c>
      <c r="K32" s="35">
        <f t="shared" si="1"/>
        <v>303.93129981716373</v>
      </c>
      <c r="L32" s="35">
        <f t="shared" si="2"/>
        <v>5865.0432210426034</v>
      </c>
      <c r="M32" s="35">
        <f t="shared" si="3"/>
        <v>1458.3333333333333</v>
      </c>
      <c r="N32" s="35">
        <f t="shared" si="4"/>
        <v>7323.3765543759364</v>
      </c>
    </row>
    <row r="33" spans="3:14" x14ac:dyDescent="0.3">
      <c r="C33" s="37">
        <f t="shared" si="0"/>
        <v>20</v>
      </c>
      <c r="D33" s="35">
        <f t="shared" si="5"/>
        <v>186295.52108835918</v>
      </c>
      <c r="E33" s="35">
        <f t="shared" si="6"/>
        <v>1862.9552108835919</v>
      </c>
      <c r="F33" s="35">
        <f t="shared" si="7"/>
        <v>1862.9552108835919</v>
      </c>
      <c r="G33" s="35">
        <f t="shared" si="8"/>
        <v>3698.1567103418479</v>
      </c>
      <c r="H33" s="87">
        <f t="shared" si="9"/>
        <v>5561.1119212254398</v>
      </c>
      <c r="I33" s="35">
        <f t="shared" si="10"/>
        <v>182597.36437801734</v>
      </c>
      <c r="K33" s="35">
        <f t="shared" si="1"/>
        <v>298.07283374137472</v>
      </c>
      <c r="L33" s="35">
        <f t="shared" si="2"/>
        <v>5859.1847549668146</v>
      </c>
      <c r="M33" s="35">
        <f t="shared" si="3"/>
        <v>1458.3333333333333</v>
      </c>
      <c r="N33" s="35">
        <f t="shared" si="4"/>
        <v>7317.5180883001476</v>
      </c>
    </row>
    <row r="34" spans="3:14" x14ac:dyDescent="0.3">
      <c r="C34" s="37">
        <f t="shared" si="0"/>
        <v>21</v>
      </c>
      <c r="D34" s="35">
        <f t="shared" si="5"/>
        <v>182597.36437801734</v>
      </c>
      <c r="E34" s="35">
        <f t="shared" si="6"/>
        <v>1825.9736437801735</v>
      </c>
      <c r="F34" s="35">
        <f t="shared" si="7"/>
        <v>1825.9736437801735</v>
      </c>
      <c r="G34" s="35">
        <f t="shared" si="8"/>
        <v>3735.1382774452663</v>
      </c>
      <c r="H34" s="87">
        <f t="shared" si="9"/>
        <v>5561.1119212254398</v>
      </c>
      <c r="I34" s="35">
        <f t="shared" si="10"/>
        <v>178862.22610057206</v>
      </c>
      <c r="K34" s="35">
        <f t="shared" si="1"/>
        <v>292.15578300482775</v>
      </c>
      <c r="L34" s="35">
        <f t="shared" si="2"/>
        <v>5853.2677042302676</v>
      </c>
      <c r="M34" s="35">
        <f t="shared" si="3"/>
        <v>1458.3333333333333</v>
      </c>
      <c r="N34" s="35">
        <f t="shared" si="4"/>
        <v>7311.6010375636006</v>
      </c>
    </row>
    <row r="35" spans="3:14" x14ac:dyDescent="0.3">
      <c r="C35" s="37">
        <f t="shared" si="0"/>
        <v>22</v>
      </c>
      <c r="D35" s="35">
        <f t="shared" si="5"/>
        <v>178862.22610057206</v>
      </c>
      <c r="E35" s="35">
        <f t="shared" si="6"/>
        <v>1788.6222610057207</v>
      </c>
      <c r="F35" s="35">
        <f t="shared" si="7"/>
        <v>1788.6222610057207</v>
      </c>
      <c r="G35" s="35">
        <f t="shared" si="8"/>
        <v>3772.4896602197191</v>
      </c>
      <c r="H35" s="87">
        <f t="shared" si="9"/>
        <v>5561.1119212254398</v>
      </c>
      <c r="I35" s="35">
        <f t="shared" si="10"/>
        <v>175089.73644035234</v>
      </c>
      <c r="K35" s="35">
        <f t="shared" si="1"/>
        <v>286.17956176091531</v>
      </c>
      <c r="L35" s="35">
        <f t="shared" si="2"/>
        <v>5847.2914829863548</v>
      </c>
      <c r="M35" s="35">
        <f t="shared" si="3"/>
        <v>1458.3333333333333</v>
      </c>
      <c r="N35" s="35">
        <f t="shared" si="4"/>
        <v>7305.6248163196879</v>
      </c>
    </row>
    <row r="36" spans="3:14" x14ac:dyDescent="0.3">
      <c r="C36" s="37">
        <f t="shared" si="0"/>
        <v>23</v>
      </c>
      <c r="D36" s="35">
        <f t="shared" si="5"/>
        <v>175089.73644035234</v>
      </c>
      <c r="E36" s="35">
        <f t="shared" si="6"/>
        <v>1750.8973644035234</v>
      </c>
      <c r="F36" s="35">
        <f t="shared" si="7"/>
        <v>1750.8973644035234</v>
      </c>
      <c r="G36" s="35">
        <f t="shared" si="8"/>
        <v>3810.2145568219166</v>
      </c>
      <c r="H36" s="87">
        <f t="shared" si="9"/>
        <v>5561.1119212254398</v>
      </c>
      <c r="I36" s="35">
        <f t="shared" si="10"/>
        <v>171279.52188353043</v>
      </c>
      <c r="K36" s="35">
        <f t="shared" si="1"/>
        <v>280.14357830456373</v>
      </c>
      <c r="L36" s="35">
        <f t="shared" si="2"/>
        <v>5841.2554995300034</v>
      </c>
      <c r="M36" s="35">
        <f t="shared" si="3"/>
        <v>1458.3333333333333</v>
      </c>
      <c r="N36" s="35">
        <f t="shared" si="4"/>
        <v>7299.5888328633364</v>
      </c>
    </row>
    <row r="37" spans="3:14" s="92" customFormat="1" ht="15" thickBot="1" x14ac:dyDescent="0.35">
      <c r="C37" s="89">
        <f t="shared" si="0"/>
        <v>24</v>
      </c>
      <c r="D37" s="90">
        <f t="shared" si="5"/>
        <v>171279.52188353043</v>
      </c>
      <c r="E37" s="90">
        <f t="shared" si="6"/>
        <v>1712.7952188353042</v>
      </c>
      <c r="F37" s="90">
        <f t="shared" si="7"/>
        <v>1712.7952188353042</v>
      </c>
      <c r="G37" s="90">
        <f t="shared" si="8"/>
        <v>3848.3167023901356</v>
      </c>
      <c r="H37" s="91">
        <f t="shared" si="9"/>
        <v>5561.1119212254398</v>
      </c>
      <c r="I37" s="91">
        <f t="shared" si="10"/>
        <v>167431.20518114028</v>
      </c>
      <c r="K37" s="90">
        <f t="shared" si="1"/>
        <v>274.04723501364867</v>
      </c>
      <c r="L37" s="90">
        <f t="shared" si="2"/>
        <v>5835.1591562390886</v>
      </c>
      <c r="M37" s="90">
        <f t="shared" si="3"/>
        <v>1458.3333333333333</v>
      </c>
      <c r="N37" s="90">
        <f t="shared" si="4"/>
        <v>7293.4924895724216</v>
      </c>
    </row>
    <row r="38" spans="3:14" ht="15" thickTop="1" x14ac:dyDescent="0.3">
      <c r="C38" s="37">
        <f t="shared" si="0"/>
        <v>25</v>
      </c>
      <c r="D38" s="35">
        <f t="shared" si="5"/>
        <v>167431.20518114028</v>
      </c>
      <c r="E38" s="35">
        <f t="shared" si="6"/>
        <v>1674.3120518114029</v>
      </c>
      <c r="F38" s="35">
        <f t="shared" si="7"/>
        <v>1674.3120518114029</v>
      </c>
      <c r="G38" s="35">
        <f t="shared" si="8"/>
        <v>3886.7998694140369</v>
      </c>
      <c r="H38" s="87">
        <f t="shared" si="9"/>
        <v>5561.1119212254398</v>
      </c>
      <c r="I38" s="35">
        <f t="shared" si="10"/>
        <v>163544.40531172624</v>
      </c>
      <c r="K38" s="35">
        <f t="shared" si="1"/>
        <v>267.88992828982447</v>
      </c>
      <c r="L38" s="35">
        <f t="shared" si="2"/>
        <v>5829.0018495152644</v>
      </c>
      <c r="M38" s="35">
        <f t="shared" si="3"/>
        <v>1458.3333333333333</v>
      </c>
      <c r="N38" s="35">
        <f t="shared" si="4"/>
        <v>7287.3351828485975</v>
      </c>
    </row>
    <row r="39" spans="3:14" x14ac:dyDescent="0.3">
      <c r="C39" s="37">
        <f t="shared" si="0"/>
        <v>26</v>
      </c>
      <c r="D39" s="35">
        <f t="shared" si="5"/>
        <v>163544.40531172624</v>
      </c>
      <c r="E39" s="35">
        <f t="shared" si="6"/>
        <v>1635.4440531172625</v>
      </c>
      <c r="F39" s="35">
        <f t="shared" si="7"/>
        <v>1635.4440531172625</v>
      </c>
      <c r="G39" s="35">
        <f t="shared" si="8"/>
        <v>3925.6678681081776</v>
      </c>
      <c r="H39" s="87">
        <f t="shared" si="9"/>
        <v>5561.1119212254398</v>
      </c>
      <c r="I39" s="35">
        <f t="shared" si="10"/>
        <v>159618.73744361807</v>
      </c>
      <c r="K39" s="35">
        <f t="shared" si="1"/>
        <v>261.67104849876199</v>
      </c>
      <c r="L39" s="35">
        <f t="shared" si="2"/>
        <v>5822.7829697242014</v>
      </c>
      <c r="M39" s="35">
        <f t="shared" si="3"/>
        <v>1458.3333333333333</v>
      </c>
      <c r="N39" s="35">
        <f t="shared" si="4"/>
        <v>7281.1163030575344</v>
      </c>
    </row>
    <row r="40" spans="3:14" x14ac:dyDescent="0.3">
      <c r="C40" s="37">
        <f t="shared" si="0"/>
        <v>27</v>
      </c>
      <c r="D40" s="35">
        <f t="shared" si="5"/>
        <v>159618.73744361807</v>
      </c>
      <c r="E40" s="35">
        <f t="shared" si="6"/>
        <v>1596.1873744361808</v>
      </c>
      <c r="F40" s="35">
        <f t="shared" si="7"/>
        <v>1596.1873744361808</v>
      </c>
      <c r="G40" s="35">
        <f t="shared" si="8"/>
        <v>3964.9245467892588</v>
      </c>
      <c r="H40" s="87">
        <f t="shared" si="9"/>
        <v>5561.1119212254398</v>
      </c>
      <c r="I40" s="35">
        <f t="shared" si="10"/>
        <v>155653.81289682881</v>
      </c>
      <c r="K40" s="35">
        <f t="shared" si="1"/>
        <v>255.38997990978893</v>
      </c>
      <c r="L40" s="35">
        <f t="shared" si="2"/>
        <v>5816.5019011352288</v>
      </c>
      <c r="M40" s="35">
        <f t="shared" si="3"/>
        <v>1458.3333333333333</v>
      </c>
      <c r="N40" s="35">
        <f t="shared" si="4"/>
        <v>7274.8352344685618</v>
      </c>
    </row>
    <row r="41" spans="3:14" x14ac:dyDescent="0.3">
      <c r="C41" s="37">
        <f t="shared" si="0"/>
        <v>28</v>
      </c>
      <c r="D41" s="35">
        <f t="shared" si="5"/>
        <v>155653.81289682881</v>
      </c>
      <c r="E41" s="35">
        <f t="shared" si="6"/>
        <v>1556.5381289682882</v>
      </c>
      <c r="F41" s="35">
        <f t="shared" si="7"/>
        <v>1556.5381289682882</v>
      </c>
      <c r="G41" s="35">
        <f t="shared" si="8"/>
        <v>4004.5737922571516</v>
      </c>
      <c r="H41" s="87">
        <f t="shared" si="9"/>
        <v>5561.1119212254398</v>
      </c>
      <c r="I41" s="35">
        <f t="shared" si="10"/>
        <v>151649.23910457166</v>
      </c>
      <c r="K41" s="35">
        <f t="shared" si="1"/>
        <v>249.04610063492612</v>
      </c>
      <c r="L41" s="35">
        <f t="shared" si="2"/>
        <v>5810.1580218603658</v>
      </c>
      <c r="M41" s="35">
        <f t="shared" si="3"/>
        <v>1458.3333333333333</v>
      </c>
      <c r="N41" s="35">
        <f t="shared" si="4"/>
        <v>7268.4913551936988</v>
      </c>
    </row>
    <row r="42" spans="3:14" x14ac:dyDescent="0.3">
      <c r="C42" s="37">
        <f t="shared" si="0"/>
        <v>29</v>
      </c>
      <c r="D42" s="35">
        <f t="shared" si="5"/>
        <v>151649.23910457166</v>
      </c>
      <c r="E42" s="35">
        <f t="shared" si="6"/>
        <v>1516.4923910457167</v>
      </c>
      <c r="F42" s="35">
        <f t="shared" si="7"/>
        <v>1516.4923910457167</v>
      </c>
      <c r="G42" s="35">
        <f t="shared" si="8"/>
        <v>4044.6195301797234</v>
      </c>
      <c r="H42" s="87">
        <f t="shared" si="9"/>
        <v>5561.1119212254398</v>
      </c>
      <c r="I42" s="35">
        <f t="shared" si="10"/>
        <v>147604.61957439195</v>
      </c>
      <c r="K42" s="35">
        <f t="shared" si="1"/>
        <v>242.63878256731468</v>
      </c>
      <c r="L42" s="35">
        <f t="shared" si="2"/>
        <v>5803.7507037927544</v>
      </c>
      <c r="M42" s="35">
        <f t="shared" si="3"/>
        <v>1458.3333333333333</v>
      </c>
      <c r="N42" s="35">
        <f t="shared" si="4"/>
        <v>7262.0840371260874</v>
      </c>
    </row>
    <row r="43" spans="3:14" x14ac:dyDescent="0.3">
      <c r="C43" s="37">
        <f t="shared" si="0"/>
        <v>30</v>
      </c>
      <c r="D43" s="35">
        <f t="shared" si="5"/>
        <v>147604.61957439195</v>
      </c>
      <c r="E43" s="35">
        <f t="shared" si="6"/>
        <v>1476.0461957439195</v>
      </c>
      <c r="F43" s="35">
        <f t="shared" si="7"/>
        <v>1476.0461957439195</v>
      </c>
      <c r="G43" s="35">
        <f t="shared" si="8"/>
        <v>4085.0657254815205</v>
      </c>
      <c r="H43" s="87">
        <f t="shared" si="9"/>
        <v>5561.1119212254398</v>
      </c>
      <c r="I43" s="35">
        <f t="shared" si="10"/>
        <v>143519.55384891044</v>
      </c>
      <c r="K43" s="35">
        <f t="shared" si="1"/>
        <v>236.16739131902713</v>
      </c>
      <c r="L43" s="35">
        <f t="shared" si="2"/>
        <v>5797.2793125444668</v>
      </c>
      <c r="M43" s="35">
        <f t="shared" si="3"/>
        <v>1458.3333333333333</v>
      </c>
      <c r="N43" s="35">
        <f t="shared" si="4"/>
        <v>7255.6126458777999</v>
      </c>
    </row>
    <row r="44" spans="3:14" x14ac:dyDescent="0.3">
      <c r="C44" s="37">
        <f t="shared" si="0"/>
        <v>31</v>
      </c>
      <c r="D44" s="35">
        <f t="shared" si="5"/>
        <v>143519.55384891044</v>
      </c>
      <c r="E44" s="35">
        <f t="shared" si="6"/>
        <v>1435.1955384891044</v>
      </c>
      <c r="F44" s="35">
        <f t="shared" si="7"/>
        <v>1435.1955384891044</v>
      </c>
      <c r="G44" s="35">
        <f t="shared" si="8"/>
        <v>4125.9163827363354</v>
      </c>
      <c r="H44" s="87">
        <f t="shared" si="9"/>
        <v>5561.1119212254398</v>
      </c>
      <c r="I44" s="35">
        <f t="shared" si="10"/>
        <v>139393.63746617411</v>
      </c>
      <c r="K44" s="35">
        <f t="shared" si="1"/>
        <v>229.6312861582567</v>
      </c>
      <c r="L44" s="35">
        <f t="shared" si="2"/>
        <v>5790.7432073836962</v>
      </c>
      <c r="M44" s="35">
        <f t="shared" si="3"/>
        <v>1458.3333333333333</v>
      </c>
      <c r="N44" s="35">
        <f t="shared" si="4"/>
        <v>7249.0765407170293</v>
      </c>
    </row>
    <row r="45" spans="3:14" x14ac:dyDescent="0.3">
      <c r="C45" s="37">
        <f t="shared" si="0"/>
        <v>32</v>
      </c>
      <c r="D45" s="35">
        <f t="shared" si="5"/>
        <v>139393.63746617411</v>
      </c>
      <c r="E45" s="35">
        <f t="shared" si="6"/>
        <v>1393.9363746617412</v>
      </c>
      <c r="F45" s="35">
        <f t="shared" si="7"/>
        <v>1393.9363746617412</v>
      </c>
      <c r="G45" s="35">
        <f t="shared" si="8"/>
        <v>4167.1755465636988</v>
      </c>
      <c r="H45" s="87">
        <f t="shared" si="9"/>
        <v>5561.1119212254398</v>
      </c>
      <c r="I45" s="35">
        <f t="shared" si="10"/>
        <v>135226.46191961042</v>
      </c>
      <c r="K45" s="35">
        <f t="shared" si="1"/>
        <v>223.02981994587859</v>
      </c>
      <c r="L45" s="35">
        <f t="shared" si="2"/>
        <v>5784.1417411713182</v>
      </c>
      <c r="M45" s="35">
        <f t="shared" si="3"/>
        <v>1458.3333333333333</v>
      </c>
      <c r="N45" s="35">
        <f t="shared" si="4"/>
        <v>7242.4750745046513</v>
      </c>
    </row>
    <row r="46" spans="3:14" x14ac:dyDescent="0.3">
      <c r="C46" s="37">
        <f t="shared" si="0"/>
        <v>33</v>
      </c>
      <c r="D46" s="35">
        <f t="shared" si="5"/>
        <v>135226.46191961042</v>
      </c>
      <c r="E46" s="35">
        <f t="shared" si="6"/>
        <v>1352.2646191961041</v>
      </c>
      <c r="F46" s="35">
        <f t="shared" si="7"/>
        <v>1352.2646191961041</v>
      </c>
      <c r="G46" s="35">
        <f t="shared" si="8"/>
        <v>4208.8473020293359</v>
      </c>
      <c r="H46" s="87">
        <f t="shared" si="9"/>
        <v>5561.1119212254398</v>
      </c>
      <c r="I46" s="35">
        <f t="shared" si="10"/>
        <v>131017.61461758109</v>
      </c>
      <c r="K46" s="35">
        <f t="shared" si="1"/>
        <v>216.36233907137668</v>
      </c>
      <c r="L46" s="35">
        <f t="shared" si="2"/>
        <v>5777.4742602968163</v>
      </c>
      <c r="M46" s="35">
        <f t="shared" si="3"/>
        <v>1458.3333333333333</v>
      </c>
      <c r="N46" s="35">
        <f t="shared" si="4"/>
        <v>7235.8075936301493</v>
      </c>
    </row>
    <row r="47" spans="3:14" x14ac:dyDescent="0.3">
      <c r="C47" s="37">
        <f t="shared" si="0"/>
        <v>34</v>
      </c>
      <c r="D47" s="35">
        <f t="shared" si="5"/>
        <v>131017.61461758109</v>
      </c>
      <c r="E47" s="35">
        <f t="shared" si="6"/>
        <v>1310.1761461758108</v>
      </c>
      <c r="F47" s="35">
        <f t="shared" si="7"/>
        <v>1310.1761461758108</v>
      </c>
      <c r="G47" s="35">
        <f t="shared" si="8"/>
        <v>4250.9357750496292</v>
      </c>
      <c r="H47" s="87">
        <f t="shared" si="9"/>
        <v>5561.1119212254398</v>
      </c>
      <c r="I47" s="35">
        <f t="shared" si="10"/>
        <v>126766.67884253146</v>
      </c>
      <c r="K47" s="35">
        <f t="shared" si="1"/>
        <v>209.62818338812974</v>
      </c>
      <c r="L47" s="35">
        <f t="shared" si="2"/>
        <v>5770.7401046135692</v>
      </c>
      <c r="M47" s="35">
        <f t="shared" si="3"/>
        <v>1458.3333333333333</v>
      </c>
      <c r="N47" s="35">
        <f t="shared" si="4"/>
        <v>7229.0734379469022</v>
      </c>
    </row>
    <row r="48" spans="3:14" x14ac:dyDescent="0.3">
      <c r="C48" s="37">
        <f t="shared" si="0"/>
        <v>35</v>
      </c>
      <c r="D48" s="35">
        <f t="shared" si="5"/>
        <v>126766.67884253146</v>
      </c>
      <c r="E48" s="35">
        <f t="shared" si="6"/>
        <v>1267.6667884253145</v>
      </c>
      <c r="F48" s="35">
        <f t="shared" si="7"/>
        <v>1267.6667884253145</v>
      </c>
      <c r="G48" s="35">
        <f t="shared" si="8"/>
        <v>4293.4451328001251</v>
      </c>
      <c r="H48" s="87">
        <f t="shared" si="9"/>
        <v>5561.1119212254398</v>
      </c>
      <c r="I48" s="35">
        <f t="shared" si="10"/>
        <v>122473.23370973133</v>
      </c>
      <c r="K48" s="35">
        <f t="shared" si="1"/>
        <v>202.82668614805033</v>
      </c>
      <c r="L48" s="35">
        <f t="shared" si="2"/>
        <v>5763.9386073734904</v>
      </c>
      <c r="M48" s="35">
        <f t="shared" si="3"/>
        <v>1458.3333333333333</v>
      </c>
      <c r="N48" s="35">
        <f t="shared" si="4"/>
        <v>7222.2719407068234</v>
      </c>
    </row>
    <row r="49" spans="3:14" x14ac:dyDescent="0.3">
      <c r="C49" s="37">
        <f t="shared" si="0"/>
        <v>36</v>
      </c>
      <c r="D49" s="35">
        <f t="shared" si="5"/>
        <v>122473.23370973133</v>
      </c>
      <c r="E49" s="35">
        <f t="shared" si="6"/>
        <v>1224.7323370973133</v>
      </c>
      <c r="F49" s="35">
        <f t="shared" si="7"/>
        <v>1224.7323370973133</v>
      </c>
      <c r="G49" s="35">
        <f t="shared" si="8"/>
        <v>4336.3795841281262</v>
      </c>
      <c r="H49" s="87">
        <f t="shared" si="9"/>
        <v>5561.1119212254398</v>
      </c>
      <c r="I49" s="35">
        <f t="shared" si="10"/>
        <v>118136.8541256032</v>
      </c>
      <c r="K49" s="35">
        <f t="shared" si="1"/>
        <v>195.95717393557015</v>
      </c>
      <c r="L49" s="35">
        <f t="shared" si="2"/>
        <v>5757.0690951610104</v>
      </c>
      <c r="M49" s="35">
        <f t="shared" si="3"/>
        <v>1458.3333333333333</v>
      </c>
      <c r="N49" s="35">
        <f t="shared" si="4"/>
        <v>7215.4024284943434</v>
      </c>
    </row>
    <row r="50" spans="3:14" x14ac:dyDescent="0.3">
      <c r="C50" s="37">
        <f t="shared" si="0"/>
        <v>37</v>
      </c>
      <c r="D50" s="35">
        <f t="shared" si="5"/>
        <v>118136.8541256032</v>
      </c>
      <c r="E50" s="35">
        <f t="shared" si="6"/>
        <v>1181.3685412560321</v>
      </c>
      <c r="F50" s="35">
        <f t="shared" si="7"/>
        <v>1181.3685412560321</v>
      </c>
      <c r="G50" s="35">
        <f t="shared" si="8"/>
        <v>4379.7433799694081</v>
      </c>
      <c r="H50" s="87">
        <f t="shared" si="9"/>
        <v>5561.1119212254398</v>
      </c>
      <c r="I50" s="35">
        <f t="shared" si="10"/>
        <v>113757.11074563379</v>
      </c>
      <c r="K50" s="35">
        <f t="shared" si="1"/>
        <v>189.01896660096514</v>
      </c>
      <c r="L50" s="35">
        <f t="shared" si="2"/>
        <v>5750.1308878264053</v>
      </c>
      <c r="M50" s="35">
        <f t="shared" si="3"/>
        <v>1458.3333333333333</v>
      </c>
      <c r="N50" s="35">
        <f t="shared" si="4"/>
        <v>7208.4642211597384</v>
      </c>
    </row>
    <row r="51" spans="3:14" x14ac:dyDescent="0.3">
      <c r="C51" s="37">
        <f t="shared" si="0"/>
        <v>38</v>
      </c>
      <c r="D51" s="35">
        <f t="shared" si="5"/>
        <v>113757.11074563379</v>
      </c>
      <c r="E51" s="35">
        <f t="shared" si="6"/>
        <v>1137.571107456338</v>
      </c>
      <c r="F51" s="35">
        <f t="shared" si="7"/>
        <v>1137.571107456338</v>
      </c>
      <c r="G51" s="35">
        <f t="shared" si="8"/>
        <v>4423.540813769102</v>
      </c>
      <c r="H51" s="87">
        <f t="shared" si="9"/>
        <v>5561.1119212254398</v>
      </c>
      <c r="I51" s="35">
        <f t="shared" si="10"/>
        <v>109333.56993186469</v>
      </c>
      <c r="K51" s="35">
        <f t="shared" si="1"/>
        <v>182.01137719301408</v>
      </c>
      <c r="L51" s="35">
        <f t="shared" si="2"/>
        <v>5743.1232984184535</v>
      </c>
      <c r="M51" s="35">
        <f t="shared" si="3"/>
        <v>1458.3333333333333</v>
      </c>
      <c r="N51" s="35">
        <f t="shared" si="4"/>
        <v>7201.4566317517865</v>
      </c>
    </row>
    <row r="52" spans="3:14" x14ac:dyDescent="0.3">
      <c r="C52" s="37">
        <f t="shared" si="0"/>
        <v>39</v>
      </c>
      <c r="D52" s="35">
        <f t="shared" si="5"/>
        <v>109333.56993186469</v>
      </c>
      <c r="E52" s="35">
        <f t="shared" si="6"/>
        <v>1093.3356993186469</v>
      </c>
      <c r="F52" s="35">
        <f t="shared" si="7"/>
        <v>1093.3356993186469</v>
      </c>
      <c r="G52" s="35">
        <f t="shared" si="8"/>
        <v>4467.7762219067927</v>
      </c>
      <c r="H52" s="87">
        <f t="shared" si="9"/>
        <v>5561.1119212254398</v>
      </c>
      <c r="I52" s="35">
        <f t="shared" si="10"/>
        <v>104865.7937099579</v>
      </c>
      <c r="K52" s="35">
        <f t="shared" si="1"/>
        <v>174.93371189098352</v>
      </c>
      <c r="L52" s="35">
        <f t="shared" si="2"/>
        <v>5736.0456331164232</v>
      </c>
      <c r="M52" s="35">
        <f t="shared" si="3"/>
        <v>1458.3333333333333</v>
      </c>
      <c r="N52" s="35">
        <f t="shared" si="4"/>
        <v>7194.3789664497563</v>
      </c>
    </row>
    <row r="53" spans="3:14" x14ac:dyDescent="0.3">
      <c r="C53" s="37">
        <f t="shared" si="0"/>
        <v>40</v>
      </c>
      <c r="D53" s="35">
        <f t="shared" si="5"/>
        <v>104865.7937099579</v>
      </c>
      <c r="E53" s="35">
        <f t="shared" si="6"/>
        <v>1048.6579370995789</v>
      </c>
      <c r="F53" s="35">
        <f t="shared" si="7"/>
        <v>1048.6579370995789</v>
      </c>
      <c r="G53" s="35">
        <f t="shared" si="8"/>
        <v>4512.4539841258611</v>
      </c>
      <c r="H53" s="87">
        <f t="shared" si="9"/>
        <v>5561.1119212254398</v>
      </c>
      <c r="I53" s="35">
        <f t="shared" si="10"/>
        <v>100353.33972583203</v>
      </c>
      <c r="K53" s="35">
        <f t="shared" si="1"/>
        <v>167.78526993593263</v>
      </c>
      <c r="L53" s="35">
        <f t="shared" si="2"/>
        <v>5728.8971911613726</v>
      </c>
      <c r="M53" s="35">
        <f t="shared" si="3"/>
        <v>1458.3333333333333</v>
      </c>
      <c r="N53" s="35">
        <f t="shared" si="4"/>
        <v>7187.2305244947056</v>
      </c>
    </row>
    <row r="54" spans="3:14" x14ac:dyDescent="0.3">
      <c r="C54" s="37">
        <f t="shared" si="0"/>
        <v>41</v>
      </c>
      <c r="D54" s="35">
        <f t="shared" si="5"/>
        <v>100353.33972583203</v>
      </c>
      <c r="E54" s="35">
        <f t="shared" si="6"/>
        <v>1003.5333972583204</v>
      </c>
      <c r="F54" s="35">
        <f t="shared" si="7"/>
        <v>1003.5333972583204</v>
      </c>
      <c r="G54" s="35">
        <f t="shared" si="8"/>
        <v>4557.5785239671195</v>
      </c>
      <c r="H54" s="87">
        <f t="shared" si="9"/>
        <v>5561.1119212254398</v>
      </c>
      <c r="I54" s="35">
        <f t="shared" si="10"/>
        <v>95795.761201864909</v>
      </c>
      <c r="K54" s="35">
        <f t="shared" si="1"/>
        <v>160.56534356133128</v>
      </c>
      <c r="L54" s="35">
        <f t="shared" si="2"/>
        <v>5721.677264786771</v>
      </c>
      <c r="M54" s="35">
        <f t="shared" si="3"/>
        <v>1458.3333333333333</v>
      </c>
      <c r="N54" s="35">
        <f t="shared" si="4"/>
        <v>7180.0105981201041</v>
      </c>
    </row>
    <row r="55" spans="3:14" x14ac:dyDescent="0.3">
      <c r="C55" s="37">
        <f t="shared" si="0"/>
        <v>42</v>
      </c>
      <c r="D55" s="35">
        <f t="shared" si="5"/>
        <v>95795.761201864909</v>
      </c>
      <c r="E55" s="35">
        <f t="shared" si="6"/>
        <v>957.95761201864912</v>
      </c>
      <c r="F55" s="35">
        <f t="shared" si="7"/>
        <v>957.95761201864912</v>
      </c>
      <c r="G55" s="35">
        <f t="shared" si="8"/>
        <v>4603.1543092067905</v>
      </c>
      <c r="H55" s="87">
        <f t="shared" si="9"/>
        <v>5561.1119212254398</v>
      </c>
      <c r="I55" s="35">
        <f t="shared" si="10"/>
        <v>91192.606892658121</v>
      </c>
      <c r="K55" s="35">
        <f t="shared" si="1"/>
        <v>153.27321792298386</v>
      </c>
      <c r="L55" s="35">
        <f t="shared" si="2"/>
        <v>5714.3851391484241</v>
      </c>
      <c r="M55" s="35">
        <f t="shared" si="3"/>
        <v>1458.3333333333333</v>
      </c>
      <c r="N55" s="35">
        <f t="shared" si="4"/>
        <v>7172.7184724817571</v>
      </c>
    </row>
    <row r="56" spans="3:14" x14ac:dyDescent="0.3">
      <c r="C56" s="37">
        <f t="shared" si="0"/>
        <v>43</v>
      </c>
      <c r="D56" s="35">
        <f t="shared" si="5"/>
        <v>91192.606892658121</v>
      </c>
      <c r="E56" s="35">
        <f t="shared" si="6"/>
        <v>911.92606892658125</v>
      </c>
      <c r="F56" s="35">
        <f t="shared" si="7"/>
        <v>911.92606892658125</v>
      </c>
      <c r="G56" s="35">
        <f t="shared" si="8"/>
        <v>4649.1858522988587</v>
      </c>
      <c r="H56" s="87">
        <f t="shared" si="9"/>
        <v>5561.1119212254398</v>
      </c>
      <c r="I56" s="35">
        <f t="shared" si="10"/>
        <v>86543.421040359259</v>
      </c>
      <c r="K56" s="35">
        <f t="shared" si="1"/>
        <v>145.90817102825301</v>
      </c>
      <c r="L56" s="35">
        <f t="shared" si="2"/>
        <v>5707.0200922536924</v>
      </c>
      <c r="M56" s="35">
        <f t="shared" si="3"/>
        <v>1458.3333333333333</v>
      </c>
      <c r="N56" s="35">
        <f t="shared" si="4"/>
        <v>7165.3534255870254</v>
      </c>
    </row>
    <row r="57" spans="3:14" x14ac:dyDescent="0.3">
      <c r="C57" s="37">
        <f t="shared" si="0"/>
        <v>44</v>
      </c>
      <c r="D57" s="35">
        <f t="shared" si="5"/>
        <v>86543.421040359259</v>
      </c>
      <c r="E57" s="35">
        <f t="shared" si="6"/>
        <v>865.4342104035926</v>
      </c>
      <c r="F57" s="35">
        <f t="shared" si="7"/>
        <v>865.4342104035926</v>
      </c>
      <c r="G57" s="35">
        <f t="shared" si="8"/>
        <v>4695.6777108218475</v>
      </c>
      <c r="H57" s="87">
        <f t="shared" si="9"/>
        <v>5561.1119212254398</v>
      </c>
      <c r="I57" s="35">
        <f t="shared" si="10"/>
        <v>81847.743329537407</v>
      </c>
      <c r="K57" s="35">
        <f t="shared" si="1"/>
        <v>138.46947366457482</v>
      </c>
      <c r="L57" s="35">
        <f t="shared" si="2"/>
        <v>5699.581394890015</v>
      </c>
      <c r="M57" s="35">
        <f t="shared" si="3"/>
        <v>1458.3333333333333</v>
      </c>
      <c r="N57" s="35">
        <f t="shared" si="4"/>
        <v>7157.914728223348</v>
      </c>
    </row>
    <row r="58" spans="3:14" x14ac:dyDescent="0.3">
      <c r="C58" s="37">
        <f t="shared" si="0"/>
        <v>45</v>
      </c>
      <c r="D58" s="35">
        <f t="shared" si="5"/>
        <v>81847.743329537407</v>
      </c>
      <c r="E58" s="35">
        <f t="shared" si="6"/>
        <v>818.47743329537411</v>
      </c>
      <c r="F58" s="35">
        <f t="shared" si="7"/>
        <v>818.47743329537411</v>
      </c>
      <c r="G58" s="35">
        <f t="shared" si="8"/>
        <v>4742.6344879300659</v>
      </c>
      <c r="H58" s="87">
        <f t="shared" si="9"/>
        <v>5561.1119212254398</v>
      </c>
      <c r="I58" s="35">
        <f t="shared" si="10"/>
        <v>77105.108841607347</v>
      </c>
      <c r="K58" s="35">
        <f t="shared" si="1"/>
        <v>130.95638932725987</v>
      </c>
      <c r="L58" s="35">
        <f t="shared" si="2"/>
        <v>5692.0683105526996</v>
      </c>
      <c r="M58" s="35">
        <f t="shared" si="3"/>
        <v>1458.3333333333333</v>
      </c>
      <c r="N58" s="35">
        <f t="shared" si="4"/>
        <v>7150.4016438860326</v>
      </c>
    </row>
    <row r="59" spans="3:14" x14ac:dyDescent="0.3">
      <c r="C59" s="37">
        <f t="shared" si="0"/>
        <v>46</v>
      </c>
      <c r="D59" s="35">
        <f t="shared" si="5"/>
        <v>77105.108841607347</v>
      </c>
      <c r="E59" s="35">
        <f t="shared" si="6"/>
        <v>771.05108841607353</v>
      </c>
      <c r="F59" s="35">
        <f t="shared" si="7"/>
        <v>771.05108841607353</v>
      </c>
      <c r="G59" s="35">
        <f t="shared" si="8"/>
        <v>4790.0608328093658</v>
      </c>
      <c r="H59" s="87">
        <f t="shared" si="9"/>
        <v>5561.1119212254398</v>
      </c>
      <c r="I59" s="35">
        <f t="shared" si="10"/>
        <v>72315.048008797981</v>
      </c>
      <c r="K59" s="35">
        <f t="shared" si="1"/>
        <v>123.36817414657176</v>
      </c>
      <c r="L59" s="35">
        <f t="shared" si="2"/>
        <v>5684.4800953720114</v>
      </c>
      <c r="M59" s="35">
        <f t="shared" si="3"/>
        <v>1458.3333333333333</v>
      </c>
      <c r="N59" s="35">
        <f t="shared" si="4"/>
        <v>7142.8134287053444</v>
      </c>
    </row>
    <row r="60" spans="3:14" x14ac:dyDescent="0.3">
      <c r="C60" s="37">
        <f t="shared" si="0"/>
        <v>47</v>
      </c>
      <c r="D60" s="35">
        <f t="shared" si="5"/>
        <v>72315.048008797981</v>
      </c>
      <c r="E60" s="35">
        <f t="shared" si="6"/>
        <v>723.15048008797987</v>
      </c>
      <c r="F60" s="35">
        <f t="shared" si="7"/>
        <v>723.15048008797987</v>
      </c>
      <c r="G60" s="35">
        <f t="shared" si="8"/>
        <v>4837.9614411374596</v>
      </c>
      <c r="H60" s="87">
        <f t="shared" si="9"/>
        <v>5561.1119212254398</v>
      </c>
      <c r="I60" s="35">
        <f t="shared" si="10"/>
        <v>67477.086567660517</v>
      </c>
      <c r="K60" s="35">
        <f t="shared" si="1"/>
        <v>115.70407681407679</v>
      </c>
      <c r="L60" s="35">
        <f t="shared" si="2"/>
        <v>5676.8159980395167</v>
      </c>
      <c r="M60" s="35">
        <f t="shared" si="3"/>
        <v>1458.3333333333333</v>
      </c>
      <c r="N60" s="35">
        <f t="shared" si="4"/>
        <v>7135.1493313728497</v>
      </c>
    </row>
    <row r="61" spans="3:14" x14ac:dyDescent="0.3">
      <c r="C61" s="37">
        <f t="shared" si="0"/>
        <v>48</v>
      </c>
      <c r="D61" s="35">
        <f t="shared" si="5"/>
        <v>67477.086567660517</v>
      </c>
      <c r="E61" s="35">
        <f t="shared" si="6"/>
        <v>674.77086567660524</v>
      </c>
      <c r="F61" s="35">
        <f t="shared" si="7"/>
        <v>674.77086567660524</v>
      </c>
      <c r="G61" s="35">
        <f t="shared" si="8"/>
        <v>4886.3410555488344</v>
      </c>
      <c r="H61" s="87">
        <f t="shared" si="9"/>
        <v>5561.1119212254398</v>
      </c>
      <c r="I61" s="35">
        <f t="shared" si="10"/>
        <v>62590.74551211168</v>
      </c>
      <c r="K61" s="35">
        <f t="shared" si="1"/>
        <v>107.96333850825684</v>
      </c>
      <c r="L61" s="35">
        <f t="shared" si="2"/>
        <v>5669.0752597336968</v>
      </c>
      <c r="M61" s="35">
        <f t="shared" si="3"/>
        <v>1458.3333333333333</v>
      </c>
      <c r="N61" s="35">
        <f t="shared" si="4"/>
        <v>7127.4085930670299</v>
      </c>
    </row>
    <row r="62" spans="3:14" x14ac:dyDescent="0.3">
      <c r="C62" s="37">
        <f t="shared" si="0"/>
        <v>49</v>
      </c>
      <c r="D62" s="35">
        <f t="shared" si="5"/>
        <v>62590.74551211168</v>
      </c>
      <c r="E62" s="35">
        <f t="shared" si="6"/>
        <v>625.90745512111687</v>
      </c>
      <c r="F62" s="35">
        <f t="shared" si="7"/>
        <v>625.90745512111687</v>
      </c>
      <c r="G62" s="35">
        <f t="shared" si="8"/>
        <v>4935.2044661043228</v>
      </c>
      <c r="H62" s="87">
        <f t="shared" si="9"/>
        <v>5561.1119212254398</v>
      </c>
      <c r="I62" s="35">
        <f t="shared" si="10"/>
        <v>57655.541046007354</v>
      </c>
      <c r="K62" s="35">
        <f t="shared" si="1"/>
        <v>100.14519281937871</v>
      </c>
      <c r="L62" s="35">
        <f t="shared" si="2"/>
        <v>5661.2571140448181</v>
      </c>
      <c r="M62" s="35">
        <f t="shared" si="3"/>
        <v>1458.3333333333333</v>
      </c>
      <c r="N62" s="35">
        <f t="shared" si="4"/>
        <v>7119.5904473781511</v>
      </c>
    </row>
    <row r="63" spans="3:14" x14ac:dyDescent="0.3">
      <c r="C63" s="37">
        <f t="shared" si="0"/>
        <v>50</v>
      </c>
      <c r="D63" s="35">
        <f t="shared" si="5"/>
        <v>57655.541046007354</v>
      </c>
      <c r="E63" s="35">
        <f t="shared" si="6"/>
        <v>576.55541046007352</v>
      </c>
      <c r="F63" s="35">
        <f t="shared" si="7"/>
        <v>576.55541046007352</v>
      </c>
      <c r="G63" s="35">
        <f t="shared" si="8"/>
        <v>4984.5565107653665</v>
      </c>
      <c r="H63" s="87">
        <f t="shared" si="9"/>
        <v>5561.1119212254398</v>
      </c>
      <c r="I63" s="35">
        <f t="shared" si="10"/>
        <v>52670.984535241987</v>
      </c>
      <c r="K63" s="35">
        <f t="shared" si="1"/>
        <v>92.24886567361176</v>
      </c>
      <c r="L63" s="35">
        <f t="shared" si="2"/>
        <v>5653.3607868990512</v>
      </c>
      <c r="M63" s="35">
        <f t="shared" si="3"/>
        <v>1458.3333333333333</v>
      </c>
      <c r="N63" s="35">
        <f t="shared" si="4"/>
        <v>7111.6941202323842</v>
      </c>
    </row>
    <row r="64" spans="3:14" x14ac:dyDescent="0.3">
      <c r="C64" s="37">
        <f t="shared" si="0"/>
        <v>51</v>
      </c>
      <c r="D64" s="35">
        <f t="shared" si="5"/>
        <v>52670.984535241987</v>
      </c>
      <c r="E64" s="35">
        <f t="shared" si="6"/>
        <v>526.70984535241985</v>
      </c>
      <c r="F64" s="35">
        <f t="shared" si="7"/>
        <v>526.70984535241985</v>
      </c>
      <c r="G64" s="35">
        <f t="shared" si="8"/>
        <v>5034.4020758730203</v>
      </c>
      <c r="H64" s="87">
        <f t="shared" si="9"/>
        <v>5561.1119212254398</v>
      </c>
      <c r="I64" s="35">
        <f t="shared" si="10"/>
        <v>47636.582459368969</v>
      </c>
      <c r="K64" s="35">
        <f t="shared" si="1"/>
        <v>84.273575256387176</v>
      </c>
      <c r="L64" s="35">
        <f t="shared" si="2"/>
        <v>5645.3854964818274</v>
      </c>
      <c r="M64" s="35">
        <f t="shared" si="3"/>
        <v>1458.3333333333333</v>
      </c>
      <c r="N64" s="35">
        <f t="shared" si="4"/>
        <v>7103.7188298151605</v>
      </c>
    </row>
    <row r="65" spans="3:14" x14ac:dyDescent="0.3">
      <c r="C65" s="37">
        <f t="shared" si="0"/>
        <v>52</v>
      </c>
      <c r="D65" s="35">
        <f t="shared" si="5"/>
        <v>47636.582459368969</v>
      </c>
      <c r="E65" s="35">
        <f t="shared" si="6"/>
        <v>476.36582459368969</v>
      </c>
      <c r="F65" s="35">
        <f t="shared" si="7"/>
        <v>476.36582459368969</v>
      </c>
      <c r="G65" s="35">
        <f t="shared" si="8"/>
        <v>5084.7460966317503</v>
      </c>
      <c r="H65" s="87">
        <f t="shared" si="9"/>
        <v>5561.1119212254398</v>
      </c>
      <c r="I65" s="35">
        <f t="shared" si="10"/>
        <v>42551.836362737216</v>
      </c>
      <c r="K65" s="35">
        <f t="shared" si="1"/>
        <v>76.218531934990352</v>
      </c>
      <c r="L65" s="35">
        <f t="shared" si="2"/>
        <v>5637.3304531604299</v>
      </c>
      <c r="M65" s="35">
        <f t="shared" si="3"/>
        <v>1458.3333333333333</v>
      </c>
      <c r="N65" s="35">
        <f t="shared" si="4"/>
        <v>7095.6637864937629</v>
      </c>
    </row>
    <row r="66" spans="3:14" x14ac:dyDescent="0.3">
      <c r="C66" s="37">
        <f t="shared" si="0"/>
        <v>53</v>
      </c>
      <c r="D66" s="35">
        <f t="shared" si="5"/>
        <v>42551.836362737216</v>
      </c>
      <c r="E66" s="35">
        <f t="shared" si="6"/>
        <v>425.5183636273722</v>
      </c>
      <c r="F66" s="35">
        <f t="shared" si="7"/>
        <v>425.5183636273722</v>
      </c>
      <c r="G66" s="35">
        <f t="shared" si="8"/>
        <v>5135.5935575980675</v>
      </c>
      <c r="H66" s="87">
        <f t="shared" si="9"/>
        <v>5561.1119212254398</v>
      </c>
      <c r="I66" s="35">
        <f t="shared" si="10"/>
        <v>37416.242805139147</v>
      </c>
      <c r="K66" s="35">
        <f t="shared" si="1"/>
        <v>68.082938180379557</v>
      </c>
      <c r="L66" s="35">
        <f t="shared" si="2"/>
        <v>5629.1948594058194</v>
      </c>
      <c r="M66" s="35">
        <f t="shared" si="3"/>
        <v>1458.3333333333333</v>
      </c>
      <c r="N66" s="35">
        <f t="shared" si="4"/>
        <v>7087.5281927391525</v>
      </c>
    </row>
    <row r="67" spans="3:14" x14ac:dyDescent="0.3">
      <c r="C67" s="37">
        <f t="shared" si="0"/>
        <v>54</v>
      </c>
      <c r="D67" s="35">
        <f t="shared" si="5"/>
        <v>37416.242805139147</v>
      </c>
      <c r="E67" s="35">
        <f t="shared" si="6"/>
        <v>374.16242805139149</v>
      </c>
      <c r="F67" s="35">
        <f t="shared" si="7"/>
        <v>374.16242805139149</v>
      </c>
      <c r="G67" s="35">
        <f t="shared" si="8"/>
        <v>5186.9494931740483</v>
      </c>
      <c r="H67" s="87">
        <f t="shared" si="9"/>
        <v>5561.1119212254398</v>
      </c>
      <c r="I67" s="35">
        <f t="shared" si="10"/>
        <v>32229.293311965099</v>
      </c>
      <c r="K67" s="35">
        <f t="shared" si="1"/>
        <v>59.865988488222641</v>
      </c>
      <c r="L67" s="35">
        <f t="shared" si="2"/>
        <v>5620.9779097136625</v>
      </c>
      <c r="M67" s="35">
        <f t="shared" si="3"/>
        <v>1458.3333333333333</v>
      </c>
      <c r="N67" s="35">
        <f t="shared" si="4"/>
        <v>7079.3112430469955</v>
      </c>
    </row>
    <row r="68" spans="3:14" x14ac:dyDescent="0.3">
      <c r="C68" s="37">
        <f t="shared" si="0"/>
        <v>55</v>
      </c>
      <c r="D68" s="35">
        <f t="shared" si="5"/>
        <v>32229.293311965099</v>
      </c>
      <c r="E68" s="35">
        <f t="shared" si="6"/>
        <v>322.29293311965097</v>
      </c>
      <c r="F68" s="35">
        <f t="shared" si="7"/>
        <v>322.29293311965097</v>
      </c>
      <c r="G68" s="35">
        <f t="shared" si="8"/>
        <v>5238.8189881057888</v>
      </c>
      <c r="H68" s="87">
        <f t="shared" si="9"/>
        <v>5561.1119212254398</v>
      </c>
      <c r="I68" s="35">
        <f t="shared" si="10"/>
        <v>26990.474323859311</v>
      </c>
      <c r="K68" s="35">
        <f t="shared" si="1"/>
        <v>51.566869299144159</v>
      </c>
      <c r="L68" s="35">
        <f t="shared" si="2"/>
        <v>5612.6787905245837</v>
      </c>
      <c r="M68" s="35">
        <f t="shared" si="3"/>
        <v>1458.3333333333333</v>
      </c>
      <c r="N68" s="35">
        <f t="shared" si="4"/>
        <v>7071.0121238579168</v>
      </c>
    </row>
    <row r="69" spans="3:14" x14ac:dyDescent="0.3">
      <c r="C69" s="37">
        <f t="shared" si="0"/>
        <v>56</v>
      </c>
      <c r="D69" s="35">
        <f t="shared" si="5"/>
        <v>26990.474323859311</v>
      </c>
      <c r="E69" s="35">
        <f t="shared" si="6"/>
        <v>269.90474323859314</v>
      </c>
      <c r="F69" s="35">
        <f t="shared" si="7"/>
        <v>269.90474323859314</v>
      </c>
      <c r="G69" s="35">
        <f t="shared" si="8"/>
        <v>5291.2071779868465</v>
      </c>
      <c r="H69" s="87">
        <f t="shared" si="9"/>
        <v>5561.1119212254398</v>
      </c>
      <c r="I69" s="35">
        <f t="shared" si="10"/>
        <v>21699.267145872465</v>
      </c>
      <c r="K69" s="35">
        <f t="shared" si="1"/>
        <v>43.1847589181749</v>
      </c>
      <c r="L69" s="35">
        <f t="shared" si="2"/>
        <v>5604.296680143615</v>
      </c>
      <c r="M69" s="35">
        <f t="shared" si="3"/>
        <v>1458.3333333333333</v>
      </c>
      <c r="N69" s="35">
        <f t="shared" si="4"/>
        <v>7062.6300134769481</v>
      </c>
    </row>
    <row r="70" spans="3:14" x14ac:dyDescent="0.3">
      <c r="C70" s="37">
        <f t="shared" si="0"/>
        <v>57</v>
      </c>
      <c r="D70" s="35">
        <f t="shared" si="5"/>
        <v>21699.267145872465</v>
      </c>
      <c r="E70" s="35">
        <f t="shared" si="6"/>
        <v>216.99267145872466</v>
      </c>
      <c r="F70" s="35">
        <f t="shared" si="7"/>
        <v>216.99267145872466</v>
      </c>
      <c r="G70" s="35">
        <f t="shared" si="8"/>
        <v>5344.1192497667153</v>
      </c>
      <c r="H70" s="87">
        <f t="shared" si="9"/>
        <v>5561.1119212254398</v>
      </c>
      <c r="I70" s="35">
        <f t="shared" si="10"/>
        <v>16355.147896105751</v>
      </c>
      <c r="K70" s="35">
        <f t="shared" si="1"/>
        <v>34.718827433395944</v>
      </c>
      <c r="L70" s="35">
        <f t="shared" si="2"/>
        <v>5595.8307486588355</v>
      </c>
      <c r="M70" s="35">
        <f t="shared" si="3"/>
        <v>1458.3333333333333</v>
      </c>
      <c r="N70" s="35">
        <f t="shared" si="4"/>
        <v>7054.1640819921686</v>
      </c>
    </row>
    <row r="71" spans="3:14" x14ac:dyDescent="0.3">
      <c r="C71" s="37">
        <f t="shared" si="0"/>
        <v>58</v>
      </c>
      <c r="D71" s="35">
        <f t="shared" si="5"/>
        <v>16355.147896105751</v>
      </c>
      <c r="E71" s="35">
        <f t="shared" si="6"/>
        <v>163.55147896105751</v>
      </c>
      <c r="F71" s="35">
        <f t="shared" si="7"/>
        <v>163.55147896105751</v>
      </c>
      <c r="G71" s="35">
        <f t="shared" si="8"/>
        <v>5397.5604422643819</v>
      </c>
      <c r="H71" s="87">
        <f t="shared" si="9"/>
        <v>5561.1119212254398</v>
      </c>
      <c r="I71" s="35">
        <f t="shared" si="10"/>
        <v>10957.58745384137</v>
      </c>
      <c r="K71" s="35">
        <f t="shared" si="1"/>
        <v>26.168236633769201</v>
      </c>
      <c r="L71" s="35">
        <f t="shared" si="2"/>
        <v>5587.2801578592089</v>
      </c>
      <c r="M71" s="35">
        <f t="shared" si="3"/>
        <v>1458.3333333333333</v>
      </c>
      <c r="N71" s="35">
        <f t="shared" si="4"/>
        <v>7045.6134911925419</v>
      </c>
    </row>
    <row r="72" spans="3:14" x14ac:dyDescent="0.3">
      <c r="C72" s="37">
        <f t="shared" si="0"/>
        <v>59</v>
      </c>
      <c r="D72" s="35">
        <f t="shared" si="5"/>
        <v>10957.58745384137</v>
      </c>
      <c r="E72" s="35">
        <f t="shared" si="6"/>
        <v>109.5758745384137</v>
      </c>
      <c r="F72" s="35">
        <f t="shared" si="7"/>
        <v>109.5758745384137</v>
      </c>
      <c r="G72" s="35">
        <f t="shared" si="8"/>
        <v>5451.5360466870261</v>
      </c>
      <c r="H72" s="87">
        <f t="shared" si="9"/>
        <v>5561.1119212254398</v>
      </c>
      <c r="I72" s="35">
        <f t="shared" si="10"/>
        <v>5506.0514071543439</v>
      </c>
      <c r="K72" s="35">
        <f t="shared" si="1"/>
        <v>17.532139926146193</v>
      </c>
      <c r="L72" s="35">
        <f t="shared" si="2"/>
        <v>5578.6440611515864</v>
      </c>
      <c r="M72" s="35">
        <f t="shared" si="3"/>
        <v>1458.3333333333333</v>
      </c>
      <c r="N72" s="35">
        <f t="shared" si="4"/>
        <v>7036.9773944849194</v>
      </c>
    </row>
    <row r="73" spans="3:14" x14ac:dyDescent="0.3">
      <c r="C73" s="37">
        <f t="shared" si="0"/>
        <v>60</v>
      </c>
      <c r="D73" s="35">
        <f t="shared" si="5"/>
        <v>5506.0514071543439</v>
      </c>
      <c r="E73" s="35">
        <f t="shared" si="6"/>
        <v>55.060514071543437</v>
      </c>
      <c r="F73" s="35">
        <f t="shared" si="7"/>
        <v>55.060514071543437</v>
      </c>
      <c r="G73" s="35">
        <f t="shared" si="8"/>
        <v>5506.0514071538964</v>
      </c>
      <c r="H73" s="87">
        <f t="shared" si="9"/>
        <v>5561.1119212254398</v>
      </c>
      <c r="I73" s="35">
        <f t="shared" si="10"/>
        <v>4.4747139327228069E-10</v>
      </c>
      <c r="K73" s="35">
        <f t="shared" si="1"/>
        <v>8.8096822514469508</v>
      </c>
      <c r="L73" s="35">
        <f t="shared" si="2"/>
        <v>5569.921603476887</v>
      </c>
      <c r="M73" s="35">
        <f t="shared" si="3"/>
        <v>1458.3333333333333</v>
      </c>
      <c r="N73" s="35">
        <f t="shared" si="4"/>
        <v>7028.25493681022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2:L73"/>
  <sheetViews>
    <sheetView zoomScale="80" zoomScaleNormal="80" workbookViewId="0">
      <selection activeCell="L19" sqref="L19"/>
    </sheetView>
  </sheetViews>
  <sheetFormatPr baseColWidth="10" defaultRowHeight="14.4" x14ac:dyDescent="0.3"/>
  <cols>
    <col min="3" max="3" width="21.44140625" bestFit="1" customWidth="1"/>
    <col min="4" max="4" width="18" bestFit="1" customWidth="1"/>
    <col min="5" max="5" width="22" bestFit="1" customWidth="1"/>
    <col min="6" max="6" width="15.6640625" bestFit="1" customWidth="1"/>
    <col min="7" max="7" width="15" bestFit="1" customWidth="1"/>
    <col min="8" max="8" width="12.33203125" bestFit="1" customWidth="1"/>
    <col min="9" max="9" width="15" bestFit="1" customWidth="1"/>
  </cols>
  <sheetData>
    <row r="2" spans="3:12" x14ac:dyDescent="0.3">
      <c r="C2" t="s">
        <v>47</v>
      </c>
      <c r="D2" s="33">
        <v>350000</v>
      </c>
    </row>
    <row r="3" spans="3:12" x14ac:dyDescent="0.3">
      <c r="C3" s="83" t="s">
        <v>48</v>
      </c>
      <c r="D3" s="84">
        <v>100000</v>
      </c>
    </row>
    <row r="4" spans="3:12" x14ac:dyDescent="0.3">
      <c r="C4" t="s">
        <v>49</v>
      </c>
      <c r="D4" s="35">
        <f>D2-D3</f>
        <v>250000</v>
      </c>
      <c r="L4">
        <f>3000000/6300000</f>
        <v>0.47619047619047616</v>
      </c>
    </row>
    <row r="5" spans="3:12" x14ac:dyDescent="0.3">
      <c r="C5" t="s">
        <v>50</v>
      </c>
      <c r="D5" s="85">
        <v>0.12</v>
      </c>
    </row>
    <row r="6" spans="3:12" x14ac:dyDescent="0.3">
      <c r="C6" t="s">
        <v>53</v>
      </c>
      <c r="D6" s="85">
        <f>D5/12</f>
        <v>0.01</v>
      </c>
    </row>
    <row r="7" spans="3:12" x14ac:dyDescent="0.3">
      <c r="C7" t="s">
        <v>51</v>
      </c>
      <c r="D7" s="37">
        <v>60</v>
      </c>
    </row>
    <row r="9" spans="3:12" ht="21" x14ac:dyDescent="0.4">
      <c r="C9" t="s">
        <v>52</v>
      </c>
      <c r="D9" s="88">
        <f>D4/D7</f>
        <v>4166.666666666667</v>
      </c>
    </row>
    <row r="12" spans="3:12" x14ac:dyDescent="0.3">
      <c r="C12" s="37" t="s">
        <v>54</v>
      </c>
      <c r="D12" s="37" t="s">
        <v>55</v>
      </c>
      <c r="E12" s="37" t="s">
        <v>56</v>
      </c>
      <c r="F12" s="37" t="s">
        <v>57</v>
      </c>
      <c r="G12" s="93" t="s">
        <v>58</v>
      </c>
      <c r="H12" s="37" t="s">
        <v>59</v>
      </c>
      <c r="I12" s="37" t="s">
        <v>60</v>
      </c>
    </row>
    <row r="13" spans="3:12" x14ac:dyDescent="0.3">
      <c r="C13" s="37">
        <v>0</v>
      </c>
      <c r="G13" s="86"/>
      <c r="I13" s="35">
        <f>D4</f>
        <v>250000</v>
      </c>
    </row>
    <row r="14" spans="3:12" x14ac:dyDescent="0.3">
      <c r="C14" s="37">
        <f>C13+1</f>
        <v>1</v>
      </c>
      <c r="D14" s="35">
        <f>I13</f>
        <v>250000</v>
      </c>
      <c r="E14" s="35">
        <f>$D$6*D14</f>
        <v>2500</v>
      </c>
      <c r="F14" s="35">
        <f>E14</f>
        <v>2500</v>
      </c>
      <c r="G14" s="87">
        <f>$D$9</f>
        <v>4166.666666666667</v>
      </c>
      <c r="H14" s="35">
        <f>F14+G14</f>
        <v>6666.666666666667</v>
      </c>
      <c r="I14" s="35">
        <f>D14-G14</f>
        <v>245833.33333333334</v>
      </c>
    </row>
    <row r="15" spans="3:12" x14ac:dyDescent="0.3">
      <c r="C15" s="37">
        <f t="shared" ref="C15:C73" si="0">C14+1</f>
        <v>2</v>
      </c>
      <c r="D15" s="35">
        <f>I14</f>
        <v>245833.33333333334</v>
      </c>
      <c r="E15" s="35">
        <f>$D$6*D15</f>
        <v>2458.3333333333335</v>
      </c>
      <c r="F15" s="35">
        <f>E15</f>
        <v>2458.3333333333335</v>
      </c>
      <c r="G15" s="87">
        <f>$D$9</f>
        <v>4166.666666666667</v>
      </c>
      <c r="H15" s="35">
        <f t="shared" ref="H15:H73" si="1">F15+G15</f>
        <v>6625</v>
      </c>
      <c r="I15" s="35">
        <f>D15-G15</f>
        <v>241666.66666666669</v>
      </c>
    </row>
    <row r="16" spans="3:12" x14ac:dyDescent="0.3">
      <c r="C16" s="37">
        <f t="shared" si="0"/>
        <v>3</v>
      </c>
      <c r="D16" s="35">
        <f t="shared" ref="D16:D73" si="2">I15</f>
        <v>241666.66666666669</v>
      </c>
      <c r="E16" s="35">
        <f t="shared" ref="E16:E73" si="3">$D$6*D16</f>
        <v>2416.666666666667</v>
      </c>
      <c r="F16" s="35">
        <f t="shared" ref="F16:F73" si="4">E16</f>
        <v>2416.666666666667</v>
      </c>
      <c r="G16" s="87">
        <f t="shared" ref="G16:G73" si="5">$D$9</f>
        <v>4166.666666666667</v>
      </c>
      <c r="H16" s="35">
        <f t="shared" si="1"/>
        <v>6583.3333333333339</v>
      </c>
      <c r="I16" s="35">
        <f t="shared" ref="I16:I73" si="6">D16-G16</f>
        <v>237500.00000000003</v>
      </c>
    </row>
    <row r="17" spans="3:9" x14ac:dyDescent="0.3">
      <c r="C17" s="37">
        <f t="shared" si="0"/>
        <v>4</v>
      </c>
      <c r="D17" s="35">
        <f t="shared" si="2"/>
        <v>237500.00000000003</v>
      </c>
      <c r="E17" s="35">
        <f t="shared" si="3"/>
        <v>2375.0000000000005</v>
      </c>
      <c r="F17" s="35">
        <f t="shared" si="4"/>
        <v>2375.0000000000005</v>
      </c>
      <c r="G17" s="87">
        <f t="shared" si="5"/>
        <v>4166.666666666667</v>
      </c>
      <c r="H17" s="35">
        <f t="shared" si="1"/>
        <v>6541.6666666666679</v>
      </c>
      <c r="I17" s="35">
        <f t="shared" si="6"/>
        <v>233333.33333333337</v>
      </c>
    </row>
    <row r="18" spans="3:9" x14ac:dyDescent="0.3">
      <c r="C18" s="37">
        <f t="shared" si="0"/>
        <v>5</v>
      </c>
      <c r="D18" s="35">
        <f t="shared" si="2"/>
        <v>233333.33333333337</v>
      </c>
      <c r="E18" s="35">
        <f t="shared" si="3"/>
        <v>2333.3333333333339</v>
      </c>
      <c r="F18" s="35">
        <f t="shared" si="4"/>
        <v>2333.3333333333339</v>
      </c>
      <c r="G18" s="87">
        <f t="shared" si="5"/>
        <v>4166.666666666667</v>
      </c>
      <c r="H18" s="35">
        <f t="shared" si="1"/>
        <v>6500.0000000000009</v>
      </c>
      <c r="I18" s="35">
        <f t="shared" si="6"/>
        <v>229166.66666666672</v>
      </c>
    </row>
    <row r="19" spans="3:9" x14ac:dyDescent="0.3">
      <c r="C19" s="37">
        <f t="shared" si="0"/>
        <v>6</v>
      </c>
      <c r="D19" s="35">
        <f t="shared" si="2"/>
        <v>229166.66666666672</v>
      </c>
      <c r="E19" s="35">
        <f t="shared" si="3"/>
        <v>2291.6666666666674</v>
      </c>
      <c r="F19" s="35">
        <f t="shared" si="4"/>
        <v>2291.6666666666674</v>
      </c>
      <c r="G19" s="87">
        <f t="shared" si="5"/>
        <v>4166.666666666667</v>
      </c>
      <c r="H19" s="35">
        <f t="shared" si="1"/>
        <v>6458.3333333333339</v>
      </c>
      <c r="I19" s="35">
        <f t="shared" si="6"/>
        <v>225000.00000000006</v>
      </c>
    </row>
    <row r="20" spans="3:9" x14ac:dyDescent="0.3">
      <c r="C20" s="37">
        <f t="shared" si="0"/>
        <v>7</v>
      </c>
      <c r="D20" s="35">
        <f t="shared" si="2"/>
        <v>225000.00000000006</v>
      </c>
      <c r="E20" s="35">
        <f t="shared" si="3"/>
        <v>2250.0000000000005</v>
      </c>
      <c r="F20" s="35">
        <f t="shared" si="4"/>
        <v>2250.0000000000005</v>
      </c>
      <c r="G20" s="87">
        <f t="shared" si="5"/>
        <v>4166.666666666667</v>
      </c>
      <c r="H20" s="35">
        <f t="shared" si="1"/>
        <v>6416.6666666666679</v>
      </c>
      <c r="I20" s="35">
        <f t="shared" si="6"/>
        <v>220833.3333333334</v>
      </c>
    </row>
    <row r="21" spans="3:9" x14ac:dyDescent="0.3">
      <c r="C21" s="37">
        <f t="shared" si="0"/>
        <v>8</v>
      </c>
      <c r="D21" s="35">
        <f t="shared" si="2"/>
        <v>220833.3333333334</v>
      </c>
      <c r="E21" s="35">
        <f t="shared" si="3"/>
        <v>2208.3333333333339</v>
      </c>
      <c r="F21" s="35">
        <f t="shared" si="4"/>
        <v>2208.3333333333339</v>
      </c>
      <c r="G21" s="87">
        <f t="shared" si="5"/>
        <v>4166.666666666667</v>
      </c>
      <c r="H21" s="35">
        <f t="shared" si="1"/>
        <v>6375.0000000000009</v>
      </c>
      <c r="I21" s="35">
        <f t="shared" si="6"/>
        <v>216666.66666666674</v>
      </c>
    </row>
    <row r="22" spans="3:9" x14ac:dyDescent="0.3">
      <c r="C22" s="37">
        <f t="shared" si="0"/>
        <v>9</v>
      </c>
      <c r="D22" s="35">
        <f t="shared" si="2"/>
        <v>216666.66666666674</v>
      </c>
      <c r="E22" s="35">
        <f t="shared" si="3"/>
        <v>2166.6666666666674</v>
      </c>
      <c r="F22" s="35">
        <f t="shared" si="4"/>
        <v>2166.6666666666674</v>
      </c>
      <c r="G22" s="87">
        <f t="shared" si="5"/>
        <v>4166.666666666667</v>
      </c>
      <c r="H22" s="35">
        <f t="shared" si="1"/>
        <v>6333.3333333333339</v>
      </c>
      <c r="I22" s="35">
        <f t="shared" si="6"/>
        <v>212500.00000000009</v>
      </c>
    </row>
    <row r="23" spans="3:9" x14ac:dyDescent="0.3">
      <c r="C23" s="37">
        <f t="shared" si="0"/>
        <v>10</v>
      </c>
      <c r="D23" s="35">
        <f t="shared" si="2"/>
        <v>212500.00000000009</v>
      </c>
      <c r="E23" s="35">
        <f t="shared" si="3"/>
        <v>2125.0000000000009</v>
      </c>
      <c r="F23" s="35">
        <f t="shared" si="4"/>
        <v>2125.0000000000009</v>
      </c>
      <c r="G23" s="87">
        <f t="shared" si="5"/>
        <v>4166.666666666667</v>
      </c>
      <c r="H23" s="35">
        <f t="shared" si="1"/>
        <v>6291.6666666666679</v>
      </c>
      <c r="I23" s="35">
        <f t="shared" si="6"/>
        <v>208333.33333333343</v>
      </c>
    </row>
    <row r="24" spans="3:9" x14ac:dyDescent="0.3">
      <c r="C24" s="37">
        <f t="shared" si="0"/>
        <v>11</v>
      </c>
      <c r="D24" s="35">
        <f t="shared" si="2"/>
        <v>208333.33333333343</v>
      </c>
      <c r="E24" s="35">
        <f t="shared" si="3"/>
        <v>2083.3333333333344</v>
      </c>
      <c r="F24" s="35">
        <f t="shared" si="4"/>
        <v>2083.3333333333344</v>
      </c>
      <c r="G24" s="87">
        <f t="shared" si="5"/>
        <v>4166.666666666667</v>
      </c>
      <c r="H24" s="35">
        <f t="shared" si="1"/>
        <v>6250.0000000000018</v>
      </c>
      <c r="I24" s="35">
        <f t="shared" si="6"/>
        <v>204166.66666666677</v>
      </c>
    </row>
    <row r="25" spans="3:9" s="92" customFormat="1" ht="15" thickBot="1" x14ac:dyDescent="0.35">
      <c r="C25" s="89">
        <f t="shared" si="0"/>
        <v>12</v>
      </c>
      <c r="D25" s="90">
        <f t="shared" si="2"/>
        <v>204166.66666666677</v>
      </c>
      <c r="E25" s="90">
        <f t="shared" si="3"/>
        <v>2041.6666666666679</v>
      </c>
      <c r="F25" s="90">
        <f t="shared" si="4"/>
        <v>2041.6666666666679</v>
      </c>
      <c r="G25" s="91">
        <f t="shared" si="5"/>
        <v>4166.666666666667</v>
      </c>
      <c r="H25" s="90">
        <f t="shared" si="1"/>
        <v>6208.3333333333348</v>
      </c>
      <c r="I25" s="91">
        <f t="shared" si="6"/>
        <v>200000.00000000012</v>
      </c>
    </row>
    <row r="26" spans="3:9" ht="15" thickTop="1" x14ac:dyDescent="0.3">
      <c r="C26" s="37">
        <f t="shared" si="0"/>
        <v>13</v>
      </c>
      <c r="D26" s="35">
        <f t="shared" si="2"/>
        <v>200000.00000000012</v>
      </c>
      <c r="E26" s="35">
        <f t="shared" si="3"/>
        <v>2000.0000000000011</v>
      </c>
      <c r="F26" s="35">
        <f t="shared" si="4"/>
        <v>2000.0000000000011</v>
      </c>
      <c r="G26" s="87">
        <f t="shared" si="5"/>
        <v>4166.666666666667</v>
      </c>
      <c r="H26" s="35">
        <f t="shared" si="1"/>
        <v>6166.6666666666679</v>
      </c>
      <c r="I26" s="35">
        <f t="shared" si="6"/>
        <v>195833.33333333346</v>
      </c>
    </row>
    <row r="27" spans="3:9" x14ac:dyDescent="0.3">
      <c r="C27" s="37">
        <f t="shared" si="0"/>
        <v>14</v>
      </c>
      <c r="D27" s="35">
        <f t="shared" si="2"/>
        <v>195833.33333333346</v>
      </c>
      <c r="E27" s="35">
        <f t="shared" si="3"/>
        <v>1958.3333333333346</v>
      </c>
      <c r="F27" s="35">
        <f t="shared" si="4"/>
        <v>1958.3333333333346</v>
      </c>
      <c r="G27" s="87">
        <f t="shared" si="5"/>
        <v>4166.666666666667</v>
      </c>
      <c r="H27" s="35">
        <f t="shared" si="1"/>
        <v>6125.0000000000018</v>
      </c>
      <c r="I27" s="35">
        <f t="shared" si="6"/>
        <v>191666.6666666668</v>
      </c>
    </row>
    <row r="28" spans="3:9" x14ac:dyDescent="0.3">
      <c r="C28" s="37">
        <f t="shared" si="0"/>
        <v>15</v>
      </c>
      <c r="D28" s="35">
        <f t="shared" si="2"/>
        <v>191666.6666666668</v>
      </c>
      <c r="E28" s="35">
        <f t="shared" si="3"/>
        <v>1916.6666666666681</v>
      </c>
      <c r="F28" s="35">
        <f t="shared" si="4"/>
        <v>1916.6666666666681</v>
      </c>
      <c r="G28" s="87">
        <f t="shared" si="5"/>
        <v>4166.666666666667</v>
      </c>
      <c r="H28" s="35">
        <f t="shared" si="1"/>
        <v>6083.3333333333348</v>
      </c>
      <c r="I28" s="35">
        <f t="shared" si="6"/>
        <v>187500.00000000015</v>
      </c>
    </row>
    <row r="29" spans="3:9" x14ac:dyDescent="0.3">
      <c r="C29" s="37">
        <f t="shared" si="0"/>
        <v>16</v>
      </c>
      <c r="D29" s="35">
        <f t="shared" si="2"/>
        <v>187500.00000000015</v>
      </c>
      <c r="E29" s="35">
        <f t="shared" si="3"/>
        <v>1875.0000000000016</v>
      </c>
      <c r="F29" s="35">
        <f t="shared" si="4"/>
        <v>1875.0000000000016</v>
      </c>
      <c r="G29" s="87">
        <f t="shared" si="5"/>
        <v>4166.666666666667</v>
      </c>
      <c r="H29" s="35">
        <f t="shared" si="1"/>
        <v>6041.6666666666688</v>
      </c>
      <c r="I29" s="35">
        <f t="shared" si="6"/>
        <v>183333.33333333349</v>
      </c>
    </row>
    <row r="30" spans="3:9" x14ac:dyDescent="0.3">
      <c r="C30" s="37">
        <f t="shared" si="0"/>
        <v>17</v>
      </c>
      <c r="D30" s="35">
        <f t="shared" si="2"/>
        <v>183333.33333333349</v>
      </c>
      <c r="E30" s="35">
        <f t="shared" si="3"/>
        <v>1833.3333333333348</v>
      </c>
      <c r="F30" s="35">
        <f t="shared" si="4"/>
        <v>1833.3333333333348</v>
      </c>
      <c r="G30" s="87">
        <f t="shared" si="5"/>
        <v>4166.666666666667</v>
      </c>
      <c r="H30" s="35">
        <f t="shared" si="1"/>
        <v>6000.0000000000018</v>
      </c>
      <c r="I30" s="35">
        <f t="shared" si="6"/>
        <v>179166.66666666683</v>
      </c>
    </row>
    <row r="31" spans="3:9" x14ac:dyDescent="0.3">
      <c r="C31" s="37">
        <f t="shared" si="0"/>
        <v>18</v>
      </c>
      <c r="D31" s="35">
        <f t="shared" si="2"/>
        <v>179166.66666666683</v>
      </c>
      <c r="E31" s="35">
        <f t="shared" si="3"/>
        <v>1791.6666666666683</v>
      </c>
      <c r="F31" s="35">
        <f t="shared" si="4"/>
        <v>1791.6666666666683</v>
      </c>
      <c r="G31" s="87">
        <f t="shared" si="5"/>
        <v>4166.666666666667</v>
      </c>
      <c r="H31" s="35">
        <f t="shared" si="1"/>
        <v>5958.3333333333358</v>
      </c>
      <c r="I31" s="35">
        <f t="shared" si="6"/>
        <v>175000.00000000017</v>
      </c>
    </row>
    <row r="32" spans="3:9" x14ac:dyDescent="0.3">
      <c r="C32" s="37">
        <f t="shared" si="0"/>
        <v>19</v>
      </c>
      <c r="D32" s="35">
        <f t="shared" si="2"/>
        <v>175000.00000000017</v>
      </c>
      <c r="E32" s="35">
        <f t="shared" si="3"/>
        <v>1750.0000000000018</v>
      </c>
      <c r="F32" s="35">
        <f t="shared" si="4"/>
        <v>1750.0000000000018</v>
      </c>
      <c r="G32" s="87">
        <f t="shared" si="5"/>
        <v>4166.666666666667</v>
      </c>
      <c r="H32" s="35">
        <f t="shared" si="1"/>
        <v>5916.6666666666688</v>
      </c>
      <c r="I32" s="35">
        <f t="shared" si="6"/>
        <v>170833.33333333352</v>
      </c>
    </row>
    <row r="33" spans="3:9" x14ac:dyDescent="0.3">
      <c r="C33" s="37">
        <f t="shared" si="0"/>
        <v>20</v>
      </c>
      <c r="D33" s="35">
        <f t="shared" si="2"/>
        <v>170833.33333333352</v>
      </c>
      <c r="E33" s="35">
        <f t="shared" si="3"/>
        <v>1708.3333333333353</v>
      </c>
      <c r="F33" s="35">
        <f t="shared" si="4"/>
        <v>1708.3333333333353</v>
      </c>
      <c r="G33" s="87">
        <f t="shared" si="5"/>
        <v>4166.666666666667</v>
      </c>
      <c r="H33" s="35">
        <f t="shared" si="1"/>
        <v>5875.0000000000018</v>
      </c>
      <c r="I33" s="35">
        <f t="shared" si="6"/>
        <v>166666.66666666686</v>
      </c>
    </row>
    <row r="34" spans="3:9" x14ac:dyDescent="0.3">
      <c r="C34" s="37">
        <f t="shared" si="0"/>
        <v>21</v>
      </c>
      <c r="D34" s="35">
        <f t="shared" si="2"/>
        <v>166666.66666666686</v>
      </c>
      <c r="E34" s="35">
        <f t="shared" si="3"/>
        <v>1666.6666666666686</v>
      </c>
      <c r="F34" s="35">
        <f t="shared" si="4"/>
        <v>1666.6666666666686</v>
      </c>
      <c r="G34" s="87">
        <f t="shared" si="5"/>
        <v>4166.666666666667</v>
      </c>
      <c r="H34" s="35">
        <f t="shared" si="1"/>
        <v>5833.3333333333358</v>
      </c>
      <c r="I34" s="35">
        <f t="shared" si="6"/>
        <v>162500.0000000002</v>
      </c>
    </row>
    <row r="35" spans="3:9" x14ac:dyDescent="0.3">
      <c r="C35" s="37">
        <f t="shared" si="0"/>
        <v>22</v>
      </c>
      <c r="D35" s="35">
        <f t="shared" si="2"/>
        <v>162500.0000000002</v>
      </c>
      <c r="E35" s="35">
        <f t="shared" si="3"/>
        <v>1625.000000000002</v>
      </c>
      <c r="F35" s="35">
        <f t="shared" si="4"/>
        <v>1625.000000000002</v>
      </c>
      <c r="G35" s="87">
        <f t="shared" si="5"/>
        <v>4166.666666666667</v>
      </c>
      <c r="H35" s="35">
        <f t="shared" si="1"/>
        <v>5791.6666666666688</v>
      </c>
      <c r="I35" s="35">
        <f t="shared" si="6"/>
        <v>158333.33333333355</v>
      </c>
    </row>
    <row r="36" spans="3:9" x14ac:dyDescent="0.3">
      <c r="C36" s="37">
        <f t="shared" si="0"/>
        <v>23</v>
      </c>
      <c r="D36" s="35">
        <f t="shared" si="2"/>
        <v>158333.33333333355</v>
      </c>
      <c r="E36" s="35">
        <f t="shared" si="3"/>
        <v>1583.3333333333355</v>
      </c>
      <c r="F36" s="35">
        <f t="shared" si="4"/>
        <v>1583.3333333333355</v>
      </c>
      <c r="G36" s="87">
        <f t="shared" si="5"/>
        <v>4166.666666666667</v>
      </c>
      <c r="H36" s="35">
        <f t="shared" si="1"/>
        <v>5750.0000000000027</v>
      </c>
      <c r="I36" s="35">
        <f t="shared" si="6"/>
        <v>154166.66666666689</v>
      </c>
    </row>
    <row r="37" spans="3:9" s="92" customFormat="1" ht="15" thickBot="1" x14ac:dyDescent="0.35">
      <c r="C37" s="89">
        <f t="shared" si="0"/>
        <v>24</v>
      </c>
      <c r="D37" s="90">
        <f t="shared" si="2"/>
        <v>154166.66666666689</v>
      </c>
      <c r="E37" s="90">
        <f t="shared" si="3"/>
        <v>1541.666666666669</v>
      </c>
      <c r="F37" s="90">
        <f t="shared" si="4"/>
        <v>1541.666666666669</v>
      </c>
      <c r="G37" s="91">
        <f t="shared" si="5"/>
        <v>4166.666666666667</v>
      </c>
      <c r="H37" s="90">
        <f t="shared" si="1"/>
        <v>5708.3333333333358</v>
      </c>
      <c r="I37" s="91">
        <f t="shared" si="6"/>
        <v>150000.00000000023</v>
      </c>
    </row>
    <row r="38" spans="3:9" ht="15" thickTop="1" x14ac:dyDescent="0.3">
      <c r="C38" s="37">
        <f t="shared" si="0"/>
        <v>25</v>
      </c>
      <c r="D38" s="35">
        <f t="shared" si="2"/>
        <v>150000.00000000023</v>
      </c>
      <c r="E38" s="35">
        <f t="shared" si="3"/>
        <v>1500.0000000000023</v>
      </c>
      <c r="F38" s="35">
        <f t="shared" si="4"/>
        <v>1500.0000000000023</v>
      </c>
      <c r="G38" s="87">
        <f t="shared" si="5"/>
        <v>4166.666666666667</v>
      </c>
      <c r="H38" s="35">
        <f t="shared" si="1"/>
        <v>5666.6666666666697</v>
      </c>
      <c r="I38" s="35">
        <f t="shared" si="6"/>
        <v>145833.33333333358</v>
      </c>
    </row>
    <row r="39" spans="3:9" x14ac:dyDescent="0.3">
      <c r="C39" s="37">
        <f t="shared" si="0"/>
        <v>26</v>
      </c>
      <c r="D39" s="35">
        <f t="shared" si="2"/>
        <v>145833.33333333358</v>
      </c>
      <c r="E39" s="35">
        <f t="shared" si="3"/>
        <v>1458.3333333333358</v>
      </c>
      <c r="F39" s="35">
        <f t="shared" si="4"/>
        <v>1458.3333333333358</v>
      </c>
      <c r="G39" s="87">
        <f t="shared" si="5"/>
        <v>4166.666666666667</v>
      </c>
      <c r="H39" s="35">
        <f t="shared" si="1"/>
        <v>5625.0000000000027</v>
      </c>
      <c r="I39" s="35">
        <f t="shared" si="6"/>
        <v>141666.66666666692</v>
      </c>
    </row>
    <row r="40" spans="3:9" x14ac:dyDescent="0.3">
      <c r="C40" s="37">
        <f t="shared" si="0"/>
        <v>27</v>
      </c>
      <c r="D40" s="35">
        <f t="shared" si="2"/>
        <v>141666.66666666692</v>
      </c>
      <c r="E40" s="35">
        <f t="shared" si="3"/>
        <v>1416.6666666666692</v>
      </c>
      <c r="F40" s="35">
        <f t="shared" si="4"/>
        <v>1416.6666666666692</v>
      </c>
      <c r="G40" s="87">
        <f t="shared" si="5"/>
        <v>4166.666666666667</v>
      </c>
      <c r="H40" s="35">
        <f t="shared" si="1"/>
        <v>5583.3333333333358</v>
      </c>
      <c r="I40" s="35">
        <f t="shared" si="6"/>
        <v>137500.00000000026</v>
      </c>
    </row>
    <row r="41" spans="3:9" x14ac:dyDescent="0.3">
      <c r="C41" s="37">
        <f t="shared" si="0"/>
        <v>28</v>
      </c>
      <c r="D41" s="35">
        <f t="shared" si="2"/>
        <v>137500.00000000026</v>
      </c>
      <c r="E41" s="35">
        <f t="shared" si="3"/>
        <v>1375.0000000000027</v>
      </c>
      <c r="F41" s="35">
        <f t="shared" si="4"/>
        <v>1375.0000000000027</v>
      </c>
      <c r="G41" s="87">
        <f t="shared" si="5"/>
        <v>4166.666666666667</v>
      </c>
      <c r="H41" s="35">
        <f t="shared" si="1"/>
        <v>5541.6666666666697</v>
      </c>
      <c r="I41" s="35">
        <f t="shared" si="6"/>
        <v>133333.3333333336</v>
      </c>
    </row>
    <row r="42" spans="3:9" x14ac:dyDescent="0.3">
      <c r="C42" s="37">
        <f t="shared" si="0"/>
        <v>29</v>
      </c>
      <c r="D42" s="35">
        <f t="shared" si="2"/>
        <v>133333.3333333336</v>
      </c>
      <c r="E42" s="35">
        <f t="shared" si="3"/>
        <v>1333.333333333336</v>
      </c>
      <c r="F42" s="35">
        <f t="shared" si="4"/>
        <v>1333.333333333336</v>
      </c>
      <c r="G42" s="87">
        <f t="shared" si="5"/>
        <v>4166.666666666667</v>
      </c>
      <c r="H42" s="35">
        <f t="shared" si="1"/>
        <v>5500.0000000000027</v>
      </c>
      <c r="I42" s="35">
        <f t="shared" si="6"/>
        <v>129166.66666666693</v>
      </c>
    </row>
    <row r="43" spans="3:9" x14ac:dyDescent="0.3">
      <c r="C43" s="37">
        <f t="shared" si="0"/>
        <v>30</v>
      </c>
      <c r="D43" s="35">
        <f t="shared" si="2"/>
        <v>129166.66666666693</v>
      </c>
      <c r="E43" s="35">
        <f t="shared" si="3"/>
        <v>1291.6666666666695</v>
      </c>
      <c r="F43" s="35">
        <f t="shared" si="4"/>
        <v>1291.6666666666695</v>
      </c>
      <c r="G43" s="87">
        <f t="shared" si="5"/>
        <v>4166.666666666667</v>
      </c>
      <c r="H43" s="35">
        <f t="shared" si="1"/>
        <v>5458.3333333333367</v>
      </c>
      <c r="I43" s="35">
        <f t="shared" si="6"/>
        <v>125000.00000000026</v>
      </c>
    </row>
    <row r="44" spans="3:9" x14ac:dyDescent="0.3">
      <c r="C44" s="37">
        <f t="shared" si="0"/>
        <v>31</v>
      </c>
      <c r="D44" s="35">
        <f t="shared" si="2"/>
        <v>125000.00000000026</v>
      </c>
      <c r="E44" s="35">
        <f t="shared" si="3"/>
        <v>1250.0000000000027</v>
      </c>
      <c r="F44" s="35">
        <f t="shared" si="4"/>
        <v>1250.0000000000027</v>
      </c>
      <c r="G44" s="87">
        <f t="shared" si="5"/>
        <v>4166.666666666667</v>
      </c>
      <c r="H44" s="35">
        <f t="shared" si="1"/>
        <v>5416.6666666666697</v>
      </c>
      <c r="I44" s="35">
        <f t="shared" si="6"/>
        <v>120833.33333333359</v>
      </c>
    </row>
    <row r="45" spans="3:9" x14ac:dyDescent="0.3">
      <c r="C45" s="37">
        <f t="shared" si="0"/>
        <v>32</v>
      </c>
      <c r="D45" s="35">
        <f t="shared" si="2"/>
        <v>120833.33333333359</v>
      </c>
      <c r="E45" s="35">
        <f t="shared" si="3"/>
        <v>1208.333333333336</v>
      </c>
      <c r="F45" s="35">
        <f t="shared" si="4"/>
        <v>1208.333333333336</v>
      </c>
      <c r="G45" s="87">
        <f t="shared" si="5"/>
        <v>4166.666666666667</v>
      </c>
      <c r="H45" s="35">
        <f t="shared" si="1"/>
        <v>5375.0000000000027</v>
      </c>
      <c r="I45" s="35">
        <f t="shared" si="6"/>
        <v>116666.66666666692</v>
      </c>
    </row>
    <row r="46" spans="3:9" x14ac:dyDescent="0.3">
      <c r="C46" s="37">
        <f t="shared" si="0"/>
        <v>33</v>
      </c>
      <c r="D46" s="35">
        <f t="shared" si="2"/>
        <v>116666.66666666692</v>
      </c>
      <c r="E46" s="35">
        <f t="shared" si="3"/>
        <v>1166.6666666666692</v>
      </c>
      <c r="F46" s="35">
        <f t="shared" si="4"/>
        <v>1166.6666666666692</v>
      </c>
      <c r="G46" s="87">
        <f t="shared" si="5"/>
        <v>4166.666666666667</v>
      </c>
      <c r="H46" s="35">
        <f t="shared" si="1"/>
        <v>5333.3333333333358</v>
      </c>
      <c r="I46" s="35">
        <f t="shared" si="6"/>
        <v>112500.00000000025</v>
      </c>
    </row>
    <row r="47" spans="3:9" x14ac:dyDescent="0.3">
      <c r="C47" s="37">
        <f t="shared" si="0"/>
        <v>34</v>
      </c>
      <c r="D47" s="35">
        <f t="shared" si="2"/>
        <v>112500.00000000025</v>
      </c>
      <c r="E47" s="35">
        <f t="shared" si="3"/>
        <v>1125.0000000000025</v>
      </c>
      <c r="F47" s="35">
        <f t="shared" si="4"/>
        <v>1125.0000000000025</v>
      </c>
      <c r="G47" s="87">
        <f t="shared" si="5"/>
        <v>4166.666666666667</v>
      </c>
      <c r="H47" s="35">
        <f t="shared" si="1"/>
        <v>5291.6666666666697</v>
      </c>
      <c r="I47" s="35">
        <f t="shared" si="6"/>
        <v>108333.33333333358</v>
      </c>
    </row>
    <row r="48" spans="3:9" x14ac:dyDescent="0.3">
      <c r="C48" s="37">
        <f t="shared" si="0"/>
        <v>35</v>
      </c>
      <c r="D48" s="35">
        <f t="shared" si="2"/>
        <v>108333.33333333358</v>
      </c>
      <c r="E48" s="35">
        <f t="shared" si="3"/>
        <v>1083.3333333333358</v>
      </c>
      <c r="F48" s="35">
        <f t="shared" si="4"/>
        <v>1083.3333333333358</v>
      </c>
      <c r="G48" s="87">
        <f t="shared" si="5"/>
        <v>4166.666666666667</v>
      </c>
      <c r="H48" s="35">
        <f t="shared" si="1"/>
        <v>5250.0000000000027</v>
      </c>
      <c r="I48" s="35">
        <f t="shared" si="6"/>
        <v>104166.6666666669</v>
      </c>
    </row>
    <row r="49" spans="3:9" x14ac:dyDescent="0.3">
      <c r="C49" s="37">
        <f t="shared" si="0"/>
        <v>36</v>
      </c>
      <c r="D49" s="35">
        <f t="shared" si="2"/>
        <v>104166.6666666669</v>
      </c>
      <c r="E49" s="35">
        <f t="shared" si="3"/>
        <v>1041.666666666669</v>
      </c>
      <c r="F49" s="35">
        <f t="shared" si="4"/>
        <v>1041.666666666669</v>
      </c>
      <c r="G49" s="87">
        <f t="shared" si="5"/>
        <v>4166.666666666667</v>
      </c>
      <c r="H49" s="35">
        <f t="shared" si="1"/>
        <v>5208.3333333333358</v>
      </c>
      <c r="I49" s="35">
        <f t="shared" si="6"/>
        <v>100000.00000000023</v>
      </c>
    </row>
    <row r="50" spans="3:9" x14ac:dyDescent="0.3">
      <c r="C50" s="37">
        <f t="shared" si="0"/>
        <v>37</v>
      </c>
      <c r="D50" s="35">
        <f t="shared" si="2"/>
        <v>100000.00000000023</v>
      </c>
      <c r="E50" s="35">
        <f t="shared" si="3"/>
        <v>1000.0000000000024</v>
      </c>
      <c r="F50" s="35">
        <f t="shared" si="4"/>
        <v>1000.0000000000024</v>
      </c>
      <c r="G50" s="87">
        <f t="shared" si="5"/>
        <v>4166.666666666667</v>
      </c>
      <c r="H50" s="35">
        <f t="shared" si="1"/>
        <v>5166.6666666666697</v>
      </c>
      <c r="I50" s="35">
        <f t="shared" si="6"/>
        <v>95833.333333333561</v>
      </c>
    </row>
    <row r="51" spans="3:9" x14ac:dyDescent="0.3">
      <c r="C51" s="37">
        <f t="shared" si="0"/>
        <v>38</v>
      </c>
      <c r="D51" s="35">
        <f t="shared" si="2"/>
        <v>95833.333333333561</v>
      </c>
      <c r="E51" s="35">
        <f t="shared" si="3"/>
        <v>958.33333333333564</v>
      </c>
      <c r="F51" s="35">
        <f t="shared" si="4"/>
        <v>958.33333333333564</v>
      </c>
      <c r="G51" s="87">
        <f t="shared" si="5"/>
        <v>4166.666666666667</v>
      </c>
      <c r="H51" s="35">
        <f t="shared" si="1"/>
        <v>5125.0000000000027</v>
      </c>
      <c r="I51" s="35">
        <f t="shared" si="6"/>
        <v>91666.66666666689</v>
      </c>
    </row>
    <row r="52" spans="3:9" x14ac:dyDescent="0.3">
      <c r="C52" s="37">
        <f t="shared" si="0"/>
        <v>39</v>
      </c>
      <c r="D52" s="35">
        <f t="shared" si="2"/>
        <v>91666.66666666689</v>
      </c>
      <c r="E52" s="35">
        <f t="shared" si="3"/>
        <v>916.6666666666689</v>
      </c>
      <c r="F52" s="35">
        <f t="shared" si="4"/>
        <v>916.6666666666689</v>
      </c>
      <c r="G52" s="87">
        <f t="shared" si="5"/>
        <v>4166.666666666667</v>
      </c>
      <c r="H52" s="35">
        <f t="shared" si="1"/>
        <v>5083.3333333333358</v>
      </c>
      <c r="I52" s="35">
        <f t="shared" si="6"/>
        <v>87500.000000000218</v>
      </c>
    </row>
    <row r="53" spans="3:9" x14ac:dyDescent="0.3">
      <c r="C53" s="37">
        <f t="shared" si="0"/>
        <v>40</v>
      </c>
      <c r="D53" s="35">
        <f t="shared" si="2"/>
        <v>87500.000000000218</v>
      </c>
      <c r="E53" s="35">
        <f t="shared" si="3"/>
        <v>875.00000000000216</v>
      </c>
      <c r="F53" s="35">
        <f t="shared" si="4"/>
        <v>875.00000000000216</v>
      </c>
      <c r="G53" s="87">
        <f t="shared" si="5"/>
        <v>4166.666666666667</v>
      </c>
      <c r="H53" s="35">
        <f t="shared" si="1"/>
        <v>5041.6666666666688</v>
      </c>
      <c r="I53" s="35">
        <f t="shared" si="6"/>
        <v>83333.333333333547</v>
      </c>
    </row>
    <row r="54" spans="3:9" x14ac:dyDescent="0.3">
      <c r="C54" s="37">
        <f t="shared" si="0"/>
        <v>41</v>
      </c>
      <c r="D54" s="35">
        <f t="shared" si="2"/>
        <v>83333.333333333547</v>
      </c>
      <c r="E54" s="35">
        <f t="shared" si="3"/>
        <v>833.33333333333553</v>
      </c>
      <c r="F54" s="35">
        <f t="shared" si="4"/>
        <v>833.33333333333553</v>
      </c>
      <c r="G54" s="87">
        <f t="shared" si="5"/>
        <v>4166.666666666667</v>
      </c>
      <c r="H54" s="35">
        <f t="shared" si="1"/>
        <v>5000.0000000000027</v>
      </c>
      <c r="I54" s="35">
        <f t="shared" si="6"/>
        <v>79166.666666666875</v>
      </c>
    </row>
    <row r="55" spans="3:9" x14ac:dyDescent="0.3">
      <c r="C55" s="37">
        <f t="shared" si="0"/>
        <v>42</v>
      </c>
      <c r="D55" s="35">
        <f t="shared" si="2"/>
        <v>79166.666666666875</v>
      </c>
      <c r="E55" s="35">
        <f t="shared" si="3"/>
        <v>791.66666666666879</v>
      </c>
      <c r="F55" s="35">
        <f t="shared" si="4"/>
        <v>791.66666666666879</v>
      </c>
      <c r="G55" s="87">
        <f t="shared" si="5"/>
        <v>4166.666666666667</v>
      </c>
      <c r="H55" s="35">
        <f t="shared" si="1"/>
        <v>4958.3333333333358</v>
      </c>
      <c r="I55" s="35">
        <f t="shared" si="6"/>
        <v>75000.000000000204</v>
      </c>
    </row>
    <row r="56" spans="3:9" x14ac:dyDescent="0.3">
      <c r="C56" s="37">
        <f t="shared" si="0"/>
        <v>43</v>
      </c>
      <c r="D56" s="35">
        <f t="shared" si="2"/>
        <v>75000.000000000204</v>
      </c>
      <c r="E56" s="35">
        <f t="shared" si="3"/>
        <v>750.00000000000205</v>
      </c>
      <c r="F56" s="35">
        <f t="shared" si="4"/>
        <v>750.00000000000205</v>
      </c>
      <c r="G56" s="87">
        <f t="shared" si="5"/>
        <v>4166.666666666667</v>
      </c>
      <c r="H56" s="35">
        <f t="shared" si="1"/>
        <v>4916.6666666666688</v>
      </c>
      <c r="I56" s="35">
        <f t="shared" si="6"/>
        <v>70833.333333333532</v>
      </c>
    </row>
    <row r="57" spans="3:9" x14ac:dyDescent="0.3">
      <c r="C57" s="37">
        <f t="shared" si="0"/>
        <v>44</v>
      </c>
      <c r="D57" s="35">
        <f t="shared" si="2"/>
        <v>70833.333333333532</v>
      </c>
      <c r="E57" s="35">
        <f t="shared" si="3"/>
        <v>708.3333333333353</v>
      </c>
      <c r="F57" s="35">
        <f t="shared" si="4"/>
        <v>708.3333333333353</v>
      </c>
      <c r="G57" s="87">
        <f t="shared" si="5"/>
        <v>4166.666666666667</v>
      </c>
      <c r="H57" s="35">
        <f t="shared" si="1"/>
        <v>4875.0000000000018</v>
      </c>
      <c r="I57" s="35">
        <f t="shared" si="6"/>
        <v>66666.666666666861</v>
      </c>
    </row>
    <row r="58" spans="3:9" x14ac:dyDescent="0.3">
      <c r="C58" s="37">
        <f t="shared" si="0"/>
        <v>45</v>
      </c>
      <c r="D58" s="35">
        <f t="shared" si="2"/>
        <v>66666.666666666861</v>
      </c>
      <c r="E58" s="35">
        <f t="shared" si="3"/>
        <v>666.66666666666868</v>
      </c>
      <c r="F58" s="35">
        <f t="shared" si="4"/>
        <v>666.66666666666868</v>
      </c>
      <c r="G58" s="87">
        <f t="shared" si="5"/>
        <v>4166.666666666667</v>
      </c>
      <c r="H58" s="35">
        <f t="shared" si="1"/>
        <v>4833.3333333333358</v>
      </c>
      <c r="I58" s="35">
        <f t="shared" si="6"/>
        <v>62500.000000000196</v>
      </c>
    </row>
    <row r="59" spans="3:9" x14ac:dyDescent="0.3">
      <c r="C59" s="37">
        <f t="shared" si="0"/>
        <v>46</v>
      </c>
      <c r="D59" s="35">
        <f t="shared" si="2"/>
        <v>62500.000000000196</v>
      </c>
      <c r="E59" s="35">
        <f t="shared" si="3"/>
        <v>625.00000000000193</v>
      </c>
      <c r="F59" s="35">
        <f t="shared" si="4"/>
        <v>625.00000000000193</v>
      </c>
      <c r="G59" s="87">
        <f t="shared" si="5"/>
        <v>4166.666666666667</v>
      </c>
      <c r="H59" s="35">
        <f t="shared" si="1"/>
        <v>4791.6666666666688</v>
      </c>
      <c r="I59" s="35">
        <f t="shared" si="6"/>
        <v>58333.333333333532</v>
      </c>
    </row>
    <row r="60" spans="3:9" x14ac:dyDescent="0.3">
      <c r="C60" s="37">
        <f t="shared" si="0"/>
        <v>47</v>
      </c>
      <c r="D60" s="35">
        <f t="shared" si="2"/>
        <v>58333.333333333532</v>
      </c>
      <c r="E60" s="35">
        <f t="shared" si="3"/>
        <v>583.3333333333353</v>
      </c>
      <c r="F60" s="35">
        <f t="shared" si="4"/>
        <v>583.3333333333353</v>
      </c>
      <c r="G60" s="87">
        <f t="shared" si="5"/>
        <v>4166.666666666667</v>
      </c>
      <c r="H60" s="35">
        <f t="shared" si="1"/>
        <v>4750.0000000000018</v>
      </c>
      <c r="I60" s="35">
        <f t="shared" si="6"/>
        <v>54166.666666666868</v>
      </c>
    </row>
    <row r="61" spans="3:9" x14ac:dyDescent="0.3">
      <c r="C61" s="37">
        <f t="shared" si="0"/>
        <v>48</v>
      </c>
      <c r="D61" s="35">
        <f t="shared" si="2"/>
        <v>54166.666666666868</v>
      </c>
      <c r="E61" s="35">
        <f t="shared" si="3"/>
        <v>541.66666666666868</v>
      </c>
      <c r="F61" s="35">
        <f t="shared" si="4"/>
        <v>541.66666666666868</v>
      </c>
      <c r="G61" s="87">
        <f t="shared" si="5"/>
        <v>4166.666666666667</v>
      </c>
      <c r="H61" s="35">
        <f t="shared" si="1"/>
        <v>4708.3333333333358</v>
      </c>
      <c r="I61" s="35">
        <f t="shared" si="6"/>
        <v>50000.000000000204</v>
      </c>
    </row>
    <row r="62" spans="3:9" x14ac:dyDescent="0.3">
      <c r="C62" s="37">
        <f t="shared" si="0"/>
        <v>49</v>
      </c>
      <c r="D62" s="35">
        <f t="shared" si="2"/>
        <v>50000.000000000204</v>
      </c>
      <c r="E62" s="35">
        <f t="shared" si="3"/>
        <v>500.00000000000205</v>
      </c>
      <c r="F62" s="35">
        <f t="shared" si="4"/>
        <v>500.00000000000205</v>
      </c>
      <c r="G62" s="87">
        <f t="shared" si="5"/>
        <v>4166.666666666667</v>
      </c>
      <c r="H62" s="35">
        <f t="shared" si="1"/>
        <v>4666.6666666666688</v>
      </c>
      <c r="I62" s="35">
        <f t="shared" si="6"/>
        <v>45833.333333333539</v>
      </c>
    </row>
    <row r="63" spans="3:9" x14ac:dyDescent="0.3">
      <c r="C63" s="37">
        <f t="shared" si="0"/>
        <v>50</v>
      </c>
      <c r="D63" s="35">
        <f t="shared" si="2"/>
        <v>45833.333333333539</v>
      </c>
      <c r="E63" s="35">
        <f t="shared" si="3"/>
        <v>458.33333333333542</v>
      </c>
      <c r="F63" s="35">
        <f t="shared" si="4"/>
        <v>458.33333333333542</v>
      </c>
      <c r="G63" s="87">
        <f t="shared" si="5"/>
        <v>4166.666666666667</v>
      </c>
      <c r="H63" s="35">
        <f t="shared" si="1"/>
        <v>4625.0000000000027</v>
      </c>
      <c r="I63" s="35">
        <f t="shared" si="6"/>
        <v>41666.666666666875</v>
      </c>
    </row>
    <row r="64" spans="3:9" x14ac:dyDescent="0.3">
      <c r="C64" s="37">
        <f t="shared" si="0"/>
        <v>51</v>
      </c>
      <c r="D64" s="35">
        <f t="shared" si="2"/>
        <v>41666.666666666875</v>
      </c>
      <c r="E64" s="35">
        <f t="shared" si="3"/>
        <v>416.66666666666879</v>
      </c>
      <c r="F64" s="35">
        <f t="shared" si="4"/>
        <v>416.66666666666879</v>
      </c>
      <c r="G64" s="87">
        <f t="shared" si="5"/>
        <v>4166.666666666667</v>
      </c>
      <c r="H64" s="35">
        <f t="shared" si="1"/>
        <v>4583.3333333333358</v>
      </c>
      <c r="I64" s="35">
        <f t="shared" si="6"/>
        <v>37500.000000000211</v>
      </c>
    </row>
    <row r="65" spans="3:9" x14ac:dyDescent="0.3">
      <c r="C65" s="37">
        <f t="shared" si="0"/>
        <v>52</v>
      </c>
      <c r="D65" s="35">
        <f t="shared" si="2"/>
        <v>37500.000000000211</v>
      </c>
      <c r="E65" s="35">
        <f t="shared" si="3"/>
        <v>375.0000000000021</v>
      </c>
      <c r="F65" s="35">
        <f t="shared" si="4"/>
        <v>375.0000000000021</v>
      </c>
      <c r="G65" s="87">
        <f t="shared" si="5"/>
        <v>4166.666666666667</v>
      </c>
      <c r="H65" s="35">
        <f t="shared" si="1"/>
        <v>4541.6666666666688</v>
      </c>
      <c r="I65" s="35">
        <f t="shared" si="6"/>
        <v>33333.333333333547</v>
      </c>
    </row>
    <row r="66" spans="3:9" x14ac:dyDescent="0.3">
      <c r="C66" s="37">
        <f t="shared" si="0"/>
        <v>53</v>
      </c>
      <c r="D66" s="35">
        <f t="shared" si="2"/>
        <v>33333.333333333547</v>
      </c>
      <c r="E66" s="35">
        <f t="shared" si="3"/>
        <v>333.33333333333547</v>
      </c>
      <c r="F66" s="35">
        <f t="shared" si="4"/>
        <v>333.33333333333547</v>
      </c>
      <c r="G66" s="87">
        <f t="shared" si="5"/>
        <v>4166.666666666667</v>
      </c>
      <c r="H66" s="35">
        <f t="shared" si="1"/>
        <v>4500.0000000000027</v>
      </c>
      <c r="I66" s="35">
        <f t="shared" si="6"/>
        <v>29166.666666666879</v>
      </c>
    </row>
    <row r="67" spans="3:9" x14ac:dyDescent="0.3">
      <c r="C67" s="37">
        <f t="shared" si="0"/>
        <v>54</v>
      </c>
      <c r="D67" s="35">
        <f t="shared" si="2"/>
        <v>29166.666666666879</v>
      </c>
      <c r="E67" s="35">
        <f t="shared" si="3"/>
        <v>291.66666666666879</v>
      </c>
      <c r="F67" s="35">
        <f t="shared" si="4"/>
        <v>291.66666666666879</v>
      </c>
      <c r="G67" s="87">
        <f t="shared" si="5"/>
        <v>4166.666666666667</v>
      </c>
      <c r="H67" s="35">
        <f t="shared" si="1"/>
        <v>4458.3333333333358</v>
      </c>
      <c r="I67" s="35">
        <f t="shared" si="6"/>
        <v>25000.000000000211</v>
      </c>
    </row>
    <row r="68" spans="3:9" x14ac:dyDescent="0.3">
      <c r="C68" s="37">
        <f t="shared" si="0"/>
        <v>55</v>
      </c>
      <c r="D68" s="35">
        <f t="shared" si="2"/>
        <v>25000.000000000211</v>
      </c>
      <c r="E68" s="35">
        <f t="shared" si="3"/>
        <v>250.0000000000021</v>
      </c>
      <c r="F68" s="35">
        <f t="shared" si="4"/>
        <v>250.0000000000021</v>
      </c>
      <c r="G68" s="87">
        <f t="shared" si="5"/>
        <v>4166.666666666667</v>
      </c>
      <c r="H68" s="35">
        <f t="shared" si="1"/>
        <v>4416.6666666666688</v>
      </c>
      <c r="I68" s="35">
        <f t="shared" si="6"/>
        <v>20833.333333333543</v>
      </c>
    </row>
    <row r="69" spans="3:9" x14ac:dyDescent="0.3">
      <c r="C69" s="37">
        <f t="shared" si="0"/>
        <v>56</v>
      </c>
      <c r="D69" s="35">
        <f t="shared" si="2"/>
        <v>20833.333333333543</v>
      </c>
      <c r="E69" s="35">
        <f t="shared" si="3"/>
        <v>208.33333333333545</v>
      </c>
      <c r="F69" s="35">
        <f t="shared" si="4"/>
        <v>208.33333333333545</v>
      </c>
      <c r="G69" s="87">
        <f t="shared" si="5"/>
        <v>4166.666666666667</v>
      </c>
      <c r="H69" s="35">
        <f t="shared" si="1"/>
        <v>4375.0000000000027</v>
      </c>
      <c r="I69" s="35">
        <f t="shared" si="6"/>
        <v>16666.666666666875</v>
      </c>
    </row>
    <row r="70" spans="3:9" x14ac:dyDescent="0.3">
      <c r="C70" s="37">
        <f t="shared" si="0"/>
        <v>57</v>
      </c>
      <c r="D70" s="35">
        <f t="shared" si="2"/>
        <v>16666.666666666875</v>
      </c>
      <c r="E70" s="35">
        <f t="shared" si="3"/>
        <v>166.66666666666876</v>
      </c>
      <c r="F70" s="35">
        <f t="shared" si="4"/>
        <v>166.66666666666876</v>
      </c>
      <c r="G70" s="87">
        <f t="shared" si="5"/>
        <v>4166.666666666667</v>
      </c>
      <c r="H70" s="35">
        <f t="shared" si="1"/>
        <v>4333.3333333333358</v>
      </c>
      <c r="I70" s="35">
        <f t="shared" si="6"/>
        <v>12500.000000000207</v>
      </c>
    </row>
    <row r="71" spans="3:9" x14ac:dyDescent="0.3">
      <c r="C71" s="37">
        <f t="shared" si="0"/>
        <v>58</v>
      </c>
      <c r="D71" s="35">
        <f t="shared" si="2"/>
        <v>12500.000000000207</v>
      </c>
      <c r="E71" s="35">
        <f t="shared" si="3"/>
        <v>125.00000000000207</v>
      </c>
      <c r="F71" s="35">
        <f t="shared" si="4"/>
        <v>125.00000000000207</v>
      </c>
      <c r="G71" s="87">
        <f t="shared" si="5"/>
        <v>4166.666666666667</v>
      </c>
      <c r="H71" s="35">
        <f t="shared" si="1"/>
        <v>4291.6666666666688</v>
      </c>
      <c r="I71" s="35">
        <f t="shared" si="6"/>
        <v>8333.3333333335395</v>
      </c>
    </row>
    <row r="72" spans="3:9" x14ac:dyDescent="0.3">
      <c r="C72" s="37">
        <f t="shared" si="0"/>
        <v>59</v>
      </c>
      <c r="D72" s="35">
        <f t="shared" si="2"/>
        <v>8333.3333333335395</v>
      </c>
      <c r="E72" s="35">
        <f t="shared" si="3"/>
        <v>83.333333333335403</v>
      </c>
      <c r="F72" s="35">
        <f t="shared" si="4"/>
        <v>83.333333333335403</v>
      </c>
      <c r="G72" s="87">
        <f t="shared" si="5"/>
        <v>4166.666666666667</v>
      </c>
      <c r="H72" s="35">
        <f t="shared" si="1"/>
        <v>4250.0000000000027</v>
      </c>
      <c r="I72" s="35">
        <f t="shared" si="6"/>
        <v>4166.6666666668725</v>
      </c>
    </row>
    <row r="73" spans="3:9" x14ac:dyDescent="0.3">
      <c r="C73" s="37">
        <f t="shared" si="0"/>
        <v>60</v>
      </c>
      <c r="D73" s="35">
        <f t="shared" si="2"/>
        <v>4166.6666666668725</v>
      </c>
      <c r="E73" s="35">
        <f t="shared" si="3"/>
        <v>41.666666666668725</v>
      </c>
      <c r="F73" s="35">
        <f t="shared" si="4"/>
        <v>41.666666666668725</v>
      </c>
      <c r="G73" s="87">
        <f t="shared" si="5"/>
        <v>4166.666666666667</v>
      </c>
      <c r="H73" s="35">
        <f t="shared" si="1"/>
        <v>4208.3333333333358</v>
      </c>
      <c r="I73" s="35">
        <f t="shared" si="6"/>
        <v>2.0554580260068178E-10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DB43-769F-4FDB-900F-D825B61F2E83}">
  <dimension ref="B2:N21"/>
  <sheetViews>
    <sheetView zoomScale="120" zoomScaleNormal="120" workbookViewId="0">
      <selection activeCell="B15" sqref="B15:C21"/>
    </sheetView>
  </sheetViews>
  <sheetFormatPr baseColWidth="10" defaultRowHeight="14.4" x14ac:dyDescent="0.3"/>
  <cols>
    <col min="2" max="2" width="22.77734375" bestFit="1" customWidth="1"/>
    <col min="3" max="6" width="8.88671875" bestFit="1" customWidth="1"/>
    <col min="7" max="10" width="10.33203125" bestFit="1" customWidth="1"/>
    <col min="11" max="11" width="11.33203125" bestFit="1" customWidth="1"/>
    <col min="12" max="12" width="18.44140625" bestFit="1" customWidth="1"/>
    <col min="14" max="14" width="18.44140625" bestFit="1" customWidth="1"/>
  </cols>
  <sheetData>
    <row r="2" spans="2:14" x14ac:dyDescent="0.3">
      <c r="B2" t="s">
        <v>84</v>
      </c>
      <c r="C2" s="1">
        <v>1</v>
      </c>
    </row>
    <row r="4" spans="2:14" x14ac:dyDescent="0.3">
      <c r="C4" t="s">
        <v>26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2:14" x14ac:dyDescent="0.3">
      <c r="D5" s="33">
        <v>32.6</v>
      </c>
      <c r="E5" s="33">
        <v>32.6</v>
      </c>
      <c r="F5" s="33">
        <v>32.6</v>
      </c>
      <c r="G5" s="33">
        <v>32.6</v>
      </c>
      <c r="H5" s="33">
        <v>32.6</v>
      </c>
      <c r="I5" s="33">
        <v>32.6</v>
      </c>
      <c r="J5" s="33">
        <v>32.6</v>
      </c>
      <c r="K5" s="33">
        <v>32.6</v>
      </c>
      <c r="L5" s="33">
        <v>32.6</v>
      </c>
    </row>
    <row r="6" spans="2:14" ht="23.4" x14ac:dyDescent="0.45">
      <c r="E6" s="33">
        <f>D5*(1+$C$2)+E5</f>
        <v>97.800000000000011</v>
      </c>
      <c r="F6" s="35">
        <f>E6*(1+$C$2)+F5</f>
        <v>228.20000000000002</v>
      </c>
      <c r="G6" s="35">
        <f>F6*(1+$C$2)+G5</f>
        <v>489.00000000000006</v>
      </c>
      <c r="H6" s="35">
        <f>G6*(1+$C$2)+H5</f>
        <v>1010.6000000000001</v>
      </c>
      <c r="I6" s="35">
        <f>H6*(1+$C$2)+I5</f>
        <v>2053.8000000000002</v>
      </c>
      <c r="J6" s="35">
        <f t="shared" ref="J6:L6" si="0">I6*(1+$C$2)+J5</f>
        <v>4140.2000000000007</v>
      </c>
      <c r="K6" s="35">
        <f t="shared" si="0"/>
        <v>8313.0000000000018</v>
      </c>
      <c r="L6" s="116">
        <f t="shared" si="0"/>
        <v>16658.600000000002</v>
      </c>
    </row>
    <row r="8" spans="2:14" x14ac:dyDescent="0.3">
      <c r="B8" s="114" t="s">
        <v>85</v>
      </c>
      <c r="C8" s="115">
        <f>SUM(D5:L5)</f>
        <v>293.40000000000003</v>
      </c>
    </row>
    <row r="11" spans="2:14" x14ac:dyDescent="0.3">
      <c r="C11" t="s">
        <v>26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2:14" ht="23.4" x14ac:dyDescent="0.45">
      <c r="D12" s="33">
        <v>140</v>
      </c>
      <c r="E12" s="33">
        <f>D12*(1+$C$2)</f>
        <v>280</v>
      </c>
      <c r="F12" s="33">
        <f>E12*(1+$C$2)</f>
        <v>560</v>
      </c>
      <c r="G12" s="33">
        <f t="shared" ref="G12:L12" si="1">F12*(1+$C$2)</f>
        <v>1120</v>
      </c>
      <c r="H12" s="33">
        <f t="shared" si="1"/>
        <v>2240</v>
      </c>
      <c r="I12" s="33">
        <f t="shared" si="1"/>
        <v>4480</v>
      </c>
      <c r="J12" s="33">
        <f t="shared" si="1"/>
        <v>8960</v>
      </c>
      <c r="K12" s="33">
        <f t="shared" si="1"/>
        <v>17920</v>
      </c>
      <c r="L12" s="116">
        <f t="shared" si="1"/>
        <v>35840</v>
      </c>
      <c r="N12" s="116">
        <f>L6-L12</f>
        <v>-19181.399999999998</v>
      </c>
    </row>
    <row r="15" spans="2:14" x14ac:dyDescent="0.3">
      <c r="B15" t="s">
        <v>86</v>
      </c>
      <c r="C15" s="1">
        <v>0</v>
      </c>
    </row>
    <row r="16" spans="2:14" x14ac:dyDescent="0.3">
      <c r="B16" t="s">
        <v>87</v>
      </c>
      <c r="C16" s="1">
        <v>0.05</v>
      </c>
    </row>
    <row r="17" spans="2:3" x14ac:dyDescent="0.3">
      <c r="B17" t="s">
        <v>88</v>
      </c>
      <c r="C17" s="1">
        <v>0.1</v>
      </c>
    </row>
    <row r="18" spans="2:3" x14ac:dyDescent="0.3">
      <c r="B18" t="s">
        <v>89</v>
      </c>
      <c r="C18" s="1">
        <v>0.15</v>
      </c>
    </row>
    <row r="19" spans="2:3" x14ac:dyDescent="0.3">
      <c r="B19" t="s">
        <v>90</v>
      </c>
      <c r="C19" s="1">
        <v>0.25</v>
      </c>
    </row>
    <row r="20" spans="2:3" x14ac:dyDescent="0.3">
      <c r="B20" t="s">
        <v>91</v>
      </c>
      <c r="C20" s="1">
        <v>0.5</v>
      </c>
    </row>
    <row r="21" spans="2:3" x14ac:dyDescent="0.3">
      <c r="B21" t="s">
        <v>92</v>
      </c>
      <c r="C21" s="1">
        <v>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2:Z18"/>
  <sheetViews>
    <sheetView topLeftCell="Q1" zoomScale="130" zoomScaleNormal="130" workbookViewId="0">
      <selection activeCell="Z11" sqref="Z11:Z16"/>
    </sheetView>
  </sheetViews>
  <sheetFormatPr baseColWidth="10" defaultRowHeight="14.4" x14ac:dyDescent="0.3"/>
  <cols>
    <col min="1" max="2" width="5.6640625" customWidth="1"/>
    <col min="3" max="3" width="10.5546875" bestFit="1" customWidth="1"/>
    <col min="4" max="4" width="11" bestFit="1" customWidth="1"/>
    <col min="5" max="5" width="14.33203125" bestFit="1" customWidth="1"/>
    <col min="6" max="6" width="13.109375" bestFit="1" customWidth="1"/>
    <col min="7" max="7" width="22.5546875" bestFit="1" customWidth="1"/>
    <col min="8" max="8" width="13.5546875" bestFit="1" customWidth="1"/>
    <col min="9" max="9" width="11" bestFit="1" customWidth="1"/>
    <col min="10" max="10" width="10.109375" customWidth="1"/>
    <col min="11" max="11" width="10.5546875" bestFit="1" customWidth="1"/>
    <col min="12" max="12" width="11.44140625" bestFit="1" customWidth="1"/>
    <col min="13" max="13" width="14.33203125" bestFit="1" customWidth="1"/>
    <col min="14" max="14" width="11.6640625" bestFit="1" customWidth="1"/>
    <col min="15" max="16" width="13.5546875" bestFit="1" customWidth="1"/>
    <col min="17" max="17" width="11.44140625" bestFit="1" customWidth="1"/>
    <col min="18" max="18" width="10.5546875" customWidth="1"/>
    <col min="19" max="19" width="5.6640625" customWidth="1"/>
    <col min="20" max="20" width="10.5546875" bestFit="1" customWidth="1"/>
    <col min="21" max="21" width="11" bestFit="1" customWidth="1"/>
    <col min="22" max="22" width="14.33203125" bestFit="1" customWidth="1"/>
    <col min="23" max="23" width="12.109375" bestFit="1" customWidth="1"/>
    <col min="24" max="25" width="13.109375" bestFit="1" customWidth="1"/>
    <col min="26" max="26" width="11" bestFit="1" customWidth="1"/>
    <col min="27" max="27" width="10.109375" bestFit="1" customWidth="1"/>
  </cols>
  <sheetData>
    <row r="2" spans="3:26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T2" s="22"/>
      <c r="U2" s="22"/>
      <c r="V2" s="22"/>
      <c r="W2" s="22"/>
      <c r="X2" s="22"/>
      <c r="Y2" s="22"/>
      <c r="Z2" s="22"/>
    </row>
    <row r="3" spans="3:26" x14ac:dyDescent="0.3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2"/>
      <c r="U3" s="22"/>
      <c r="V3" s="22"/>
      <c r="W3" s="22"/>
      <c r="X3" s="22"/>
      <c r="Y3" s="22"/>
      <c r="Z3" s="22"/>
    </row>
    <row r="4" spans="3:26" x14ac:dyDescent="0.3"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T4" s="22"/>
      <c r="U4" s="22"/>
      <c r="V4" s="22"/>
      <c r="W4" s="22"/>
      <c r="X4" s="22"/>
      <c r="Y4" s="22"/>
      <c r="Z4" s="22"/>
    </row>
    <row r="5" spans="3:26" x14ac:dyDescent="0.3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  <c r="U5" s="22"/>
      <c r="V5" s="22"/>
      <c r="W5" s="22"/>
      <c r="X5" s="22"/>
      <c r="Y5" s="22"/>
      <c r="Z5" s="22"/>
    </row>
    <row r="6" spans="3:26" x14ac:dyDescent="0.3">
      <c r="C6" s="22" t="s">
        <v>0</v>
      </c>
      <c r="D6" s="23">
        <v>100000</v>
      </c>
      <c r="E6" s="22"/>
      <c r="F6" s="22"/>
      <c r="G6" s="22"/>
      <c r="H6" s="22"/>
      <c r="I6" s="22"/>
      <c r="J6" s="22"/>
      <c r="K6" s="22" t="s">
        <v>0</v>
      </c>
      <c r="L6" s="23">
        <v>100000</v>
      </c>
      <c r="M6" s="22"/>
      <c r="N6" s="22"/>
      <c r="O6" s="22"/>
      <c r="P6" s="22"/>
      <c r="Q6" s="22"/>
      <c r="R6" s="22"/>
      <c r="T6" s="22" t="s">
        <v>0</v>
      </c>
      <c r="U6" s="23">
        <v>100000</v>
      </c>
      <c r="V6" s="22"/>
      <c r="W6" s="22"/>
      <c r="X6" s="22"/>
      <c r="Y6" s="22"/>
      <c r="Z6" s="22"/>
    </row>
    <row r="7" spans="3:26" x14ac:dyDescent="0.3">
      <c r="C7" s="22" t="s">
        <v>1</v>
      </c>
      <c r="D7" s="24">
        <v>0.2</v>
      </c>
      <c r="E7" s="22"/>
      <c r="F7" s="22"/>
      <c r="G7" s="22"/>
      <c r="H7" s="22"/>
      <c r="I7" s="22"/>
      <c r="J7" s="22"/>
      <c r="K7" s="22" t="s">
        <v>1</v>
      </c>
      <c r="L7" s="24">
        <v>0.2</v>
      </c>
      <c r="M7" s="22"/>
      <c r="N7" s="22"/>
      <c r="O7" s="22"/>
      <c r="P7" s="22"/>
      <c r="Q7" s="22"/>
      <c r="R7" s="22"/>
      <c r="T7" s="22" t="s">
        <v>1</v>
      </c>
      <c r="U7" s="24">
        <v>0.2</v>
      </c>
      <c r="V7" s="22"/>
      <c r="W7" s="22"/>
      <c r="X7" s="22"/>
      <c r="Y7" s="22"/>
      <c r="Z7" s="22"/>
    </row>
    <row r="8" spans="3:26" x14ac:dyDescent="0.3">
      <c r="C8" s="22" t="s">
        <v>2</v>
      </c>
      <c r="D8" s="22">
        <v>5</v>
      </c>
      <c r="E8" s="22"/>
      <c r="F8" s="22"/>
      <c r="G8" s="22"/>
      <c r="H8" s="22"/>
      <c r="I8" s="22"/>
      <c r="J8" s="22"/>
      <c r="K8" s="22" t="s">
        <v>2</v>
      </c>
      <c r="L8" s="22">
        <v>5</v>
      </c>
      <c r="M8" s="22"/>
      <c r="N8" s="22"/>
      <c r="O8" s="22"/>
      <c r="P8" s="22"/>
      <c r="Q8" s="22"/>
      <c r="R8" s="22"/>
      <c r="T8" s="22" t="s">
        <v>2</v>
      </c>
      <c r="U8" s="22">
        <v>5</v>
      </c>
      <c r="V8" s="22"/>
      <c r="W8" s="22"/>
      <c r="X8" s="22"/>
      <c r="Y8" s="22"/>
      <c r="Z8" s="22"/>
    </row>
    <row r="9" spans="3:26" x14ac:dyDescent="0.3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T9" s="22"/>
      <c r="U9" s="22"/>
      <c r="V9" s="22"/>
      <c r="W9" s="22"/>
      <c r="X9" s="22"/>
      <c r="Y9" s="22"/>
      <c r="Z9" s="22"/>
    </row>
    <row r="10" spans="3:26" ht="28.8" x14ac:dyDescent="0.3">
      <c r="C10" s="4" t="s">
        <v>9</v>
      </c>
      <c r="D10" s="5" t="s">
        <v>10</v>
      </c>
      <c r="E10" s="5" t="s">
        <v>11</v>
      </c>
      <c r="F10" s="5" t="s">
        <v>12</v>
      </c>
      <c r="G10" s="5" t="s">
        <v>37</v>
      </c>
      <c r="H10" s="5" t="s">
        <v>14</v>
      </c>
      <c r="I10" s="5" t="s">
        <v>15</v>
      </c>
      <c r="J10" s="60"/>
      <c r="K10" s="4" t="s">
        <v>9</v>
      </c>
      <c r="L10" s="5" t="s">
        <v>10</v>
      </c>
      <c r="M10" s="5" t="s">
        <v>11</v>
      </c>
      <c r="N10" s="5" t="s">
        <v>12</v>
      </c>
      <c r="O10" s="5" t="s">
        <v>13</v>
      </c>
      <c r="P10" s="5" t="s">
        <v>14</v>
      </c>
      <c r="Q10" s="5" t="s">
        <v>15</v>
      </c>
      <c r="R10" s="60"/>
      <c r="T10" s="4" t="s">
        <v>9</v>
      </c>
      <c r="U10" s="5" t="s">
        <v>10</v>
      </c>
      <c r="V10" s="5" t="s">
        <v>11</v>
      </c>
      <c r="W10" s="5" t="s">
        <v>12</v>
      </c>
      <c r="X10" s="5" t="s">
        <v>13</v>
      </c>
      <c r="Y10" s="5" t="s">
        <v>14</v>
      </c>
      <c r="Z10" s="5" t="s">
        <v>15</v>
      </c>
    </row>
    <row r="11" spans="3:26" x14ac:dyDescent="0.3">
      <c r="C11" s="25">
        <v>0</v>
      </c>
      <c r="D11" s="23"/>
      <c r="E11" s="23"/>
      <c r="F11" s="23"/>
      <c r="G11" s="23"/>
      <c r="H11" s="23"/>
      <c r="I11" s="26">
        <f>D6</f>
        <v>100000</v>
      </c>
      <c r="J11" s="26"/>
      <c r="K11" s="25">
        <v>0</v>
      </c>
      <c r="L11" s="23"/>
      <c r="M11" s="23"/>
      <c r="N11" s="23"/>
      <c r="O11" s="23"/>
      <c r="P11" s="23"/>
      <c r="Q11" s="23">
        <f>L6</f>
        <v>100000</v>
      </c>
      <c r="R11" s="23"/>
      <c r="T11" s="25">
        <v>0</v>
      </c>
      <c r="U11" s="23"/>
      <c r="V11" s="23"/>
      <c r="W11" s="23"/>
      <c r="X11" s="23"/>
      <c r="Y11" s="23"/>
      <c r="Z11" s="23">
        <f>U6</f>
        <v>100000</v>
      </c>
    </row>
    <row r="12" spans="3:26" x14ac:dyDescent="0.3">
      <c r="C12" s="25">
        <v>1</v>
      </c>
      <c r="D12" s="23">
        <f>I11</f>
        <v>100000</v>
      </c>
      <c r="E12" s="23">
        <f>$D$7*D12</f>
        <v>20000</v>
      </c>
      <c r="F12" s="23">
        <f t="shared" ref="F12:F16" si="0">E12</f>
        <v>20000</v>
      </c>
      <c r="G12" s="23">
        <v>0</v>
      </c>
      <c r="H12" s="23">
        <f>F12+G12</f>
        <v>20000</v>
      </c>
      <c r="I12" s="26">
        <f>D12-G12</f>
        <v>100000</v>
      </c>
      <c r="J12" s="26"/>
      <c r="K12" s="25">
        <v>1</v>
      </c>
      <c r="L12" s="23">
        <f>Q11</f>
        <v>100000</v>
      </c>
      <c r="M12" s="23">
        <f>$L$7*L12</f>
        <v>20000</v>
      </c>
      <c r="N12" s="23">
        <v>0</v>
      </c>
      <c r="O12" s="23">
        <v>0</v>
      </c>
      <c r="P12" s="23">
        <f t="shared" ref="P12:P16" si="1">N12+O12</f>
        <v>0</v>
      </c>
      <c r="Q12" s="23">
        <f>L12+M12-N12-O12</f>
        <v>120000</v>
      </c>
      <c r="R12" s="23"/>
      <c r="T12" s="25">
        <v>1</v>
      </c>
      <c r="U12" s="23">
        <f>Z11</f>
        <v>100000</v>
      </c>
      <c r="V12" s="23">
        <f>$L$7*U12</f>
        <v>20000</v>
      </c>
      <c r="W12" s="23">
        <v>0</v>
      </c>
      <c r="X12" s="23">
        <v>0</v>
      </c>
      <c r="Y12" s="23">
        <f t="shared" ref="Y12:Y16" si="2">W12+X12</f>
        <v>0</v>
      </c>
      <c r="Z12" s="23">
        <f t="shared" ref="Z12:Z16" si="3">U12+V12-W12-X12</f>
        <v>120000</v>
      </c>
    </row>
    <row r="13" spans="3:26" x14ac:dyDescent="0.3">
      <c r="C13" s="25">
        <v>2</v>
      </c>
      <c r="D13" s="23">
        <f>I12</f>
        <v>100000</v>
      </c>
      <c r="E13" s="23">
        <f>$D$7*D13</f>
        <v>20000</v>
      </c>
      <c r="F13" s="23">
        <f t="shared" si="0"/>
        <v>20000</v>
      </c>
      <c r="G13" s="23">
        <v>0</v>
      </c>
      <c r="H13" s="23">
        <f t="shared" ref="H13:H16" si="4">F13+G13</f>
        <v>20000</v>
      </c>
      <c r="I13" s="26">
        <f t="shared" ref="I13:I16" si="5">D13-G13</f>
        <v>100000</v>
      </c>
      <c r="J13" s="26"/>
      <c r="K13" s="25">
        <v>2</v>
      </c>
      <c r="L13" s="23">
        <f>Q12</f>
        <v>120000</v>
      </c>
      <c r="M13" s="23">
        <f>$L$7*L13</f>
        <v>24000</v>
      </c>
      <c r="N13" s="23">
        <v>0</v>
      </c>
      <c r="O13" s="23">
        <v>0</v>
      </c>
      <c r="P13" s="23">
        <f t="shared" si="1"/>
        <v>0</v>
      </c>
      <c r="Q13" s="23">
        <f>L13+M13-N13-O13</f>
        <v>144000</v>
      </c>
      <c r="R13" s="23"/>
      <c r="T13" s="25">
        <v>2</v>
      </c>
      <c r="U13" s="23">
        <f>Z12</f>
        <v>120000</v>
      </c>
      <c r="V13" s="23">
        <f>$L$7*U13</f>
        <v>24000</v>
      </c>
      <c r="W13" s="23">
        <v>0</v>
      </c>
      <c r="X13" s="23">
        <v>50000</v>
      </c>
      <c r="Y13" s="23">
        <f t="shared" si="2"/>
        <v>50000</v>
      </c>
      <c r="Z13" s="23">
        <f t="shared" si="3"/>
        <v>94000</v>
      </c>
    </row>
    <row r="14" spans="3:26" x14ac:dyDescent="0.3">
      <c r="C14" s="25">
        <v>3</v>
      </c>
      <c r="D14" s="23">
        <f>I13</f>
        <v>100000</v>
      </c>
      <c r="E14" s="23">
        <f>$D$7*D14</f>
        <v>20000</v>
      </c>
      <c r="F14" s="23">
        <f t="shared" si="0"/>
        <v>20000</v>
      </c>
      <c r="G14" s="23">
        <v>0</v>
      </c>
      <c r="H14" s="23">
        <f t="shared" si="4"/>
        <v>20000</v>
      </c>
      <c r="I14" s="26">
        <f t="shared" si="5"/>
        <v>100000</v>
      </c>
      <c r="J14" s="26"/>
      <c r="K14" s="25">
        <v>3</v>
      </c>
      <c r="L14" s="23">
        <f>Q13</f>
        <v>144000</v>
      </c>
      <c r="M14" s="23">
        <f>$L$7*L14</f>
        <v>28800</v>
      </c>
      <c r="N14" s="23">
        <v>0</v>
      </c>
      <c r="O14" s="23">
        <v>0</v>
      </c>
      <c r="P14" s="23">
        <f t="shared" si="1"/>
        <v>0</v>
      </c>
      <c r="Q14" s="23">
        <f t="shared" ref="Q14:Q15" si="6">L14+M14-N14-O14</f>
        <v>172800</v>
      </c>
      <c r="R14" s="23"/>
      <c r="T14" s="25">
        <v>3</v>
      </c>
      <c r="U14" s="23">
        <f>Z13</f>
        <v>94000</v>
      </c>
      <c r="V14" s="23">
        <f>$L$7*U14</f>
        <v>18800</v>
      </c>
      <c r="W14" s="23">
        <v>0</v>
      </c>
      <c r="X14" s="23">
        <v>0</v>
      </c>
      <c r="Y14" s="23">
        <f t="shared" si="2"/>
        <v>0</v>
      </c>
      <c r="Z14" s="23">
        <f t="shared" si="3"/>
        <v>112800</v>
      </c>
    </row>
    <row r="15" spans="3:26" x14ac:dyDescent="0.3">
      <c r="C15" s="27">
        <v>4</v>
      </c>
      <c r="D15" s="26">
        <f>I14</f>
        <v>100000</v>
      </c>
      <c r="E15" s="26">
        <f>$D$7*D15</f>
        <v>20000</v>
      </c>
      <c r="F15" s="26">
        <f t="shared" si="0"/>
        <v>20000</v>
      </c>
      <c r="G15" s="26">
        <v>0</v>
      </c>
      <c r="H15" s="26">
        <f t="shared" si="4"/>
        <v>20000</v>
      </c>
      <c r="I15" s="26">
        <f t="shared" si="5"/>
        <v>100000</v>
      </c>
      <c r="J15" s="26"/>
      <c r="K15" s="27">
        <v>4</v>
      </c>
      <c r="L15" s="26">
        <f>Q14</f>
        <v>172800</v>
      </c>
      <c r="M15" s="23">
        <f>$L$7*L15</f>
        <v>34560</v>
      </c>
      <c r="N15" s="26">
        <v>0</v>
      </c>
      <c r="O15" s="26">
        <v>0</v>
      </c>
      <c r="P15" s="26">
        <f t="shared" si="1"/>
        <v>0</v>
      </c>
      <c r="Q15" s="26">
        <f t="shared" si="6"/>
        <v>207360</v>
      </c>
      <c r="R15" s="26"/>
      <c r="T15" s="27">
        <v>4</v>
      </c>
      <c r="U15" s="26">
        <f>Z14</f>
        <v>112800</v>
      </c>
      <c r="V15" s="23">
        <f>$L$7*U15</f>
        <v>22560</v>
      </c>
      <c r="W15" s="26">
        <v>0</v>
      </c>
      <c r="X15" s="26">
        <v>0</v>
      </c>
      <c r="Y15" s="26">
        <f t="shared" si="2"/>
        <v>0</v>
      </c>
      <c r="Z15" s="26">
        <f t="shared" si="3"/>
        <v>135360</v>
      </c>
    </row>
    <row r="16" spans="3:26" x14ac:dyDescent="0.3">
      <c r="C16" s="28">
        <v>5</v>
      </c>
      <c r="D16" s="29">
        <f>I15</f>
        <v>100000</v>
      </c>
      <c r="E16" s="29">
        <f>$D$7*D16</f>
        <v>20000</v>
      </c>
      <c r="F16" s="29">
        <f t="shared" si="0"/>
        <v>20000</v>
      </c>
      <c r="G16" s="29">
        <f>D6</f>
        <v>100000</v>
      </c>
      <c r="H16" s="29">
        <f t="shared" si="4"/>
        <v>120000</v>
      </c>
      <c r="I16" s="29">
        <f t="shared" si="5"/>
        <v>0</v>
      </c>
      <c r="J16" s="26"/>
      <c r="K16" s="28">
        <v>5</v>
      </c>
      <c r="L16" s="29">
        <f>Q15</f>
        <v>207360</v>
      </c>
      <c r="M16" s="29">
        <f>$L$7*L16</f>
        <v>41472</v>
      </c>
      <c r="N16" s="29">
        <f>M16</f>
        <v>41472</v>
      </c>
      <c r="O16" s="29">
        <f>L16</f>
        <v>207360</v>
      </c>
      <c r="P16" s="29">
        <f t="shared" si="1"/>
        <v>248832</v>
      </c>
      <c r="Q16" s="29">
        <f>L16+M16-N16-O16</f>
        <v>0</v>
      </c>
      <c r="R16" s="26"/>
      <c r="T16" s="28">
        <v>5</v>
      </c>
      <c r="U16" s="29">
        <f>Z15</f>
        <v>135360</v>
      </c>
      <c r="V16" s="29">
        <f>$L$7*U16</f>
        <v>27072</v>
      </c>
      <c r="W16" s="29">
        <f>V16</f>
        <v>27072</v>
      </c>
      <c r="X16" s="29">
        <f>U16</f>
        <v>135360</v>
      </c>
      <c r="Y16" s="29">
        <f t="shared" si="2"/>
        <v>162432</v>
      </c>
      <c r="Z16" s="29">
        <f t="shared" si="3"/>
        <v>0</v>
      </c>
    </row>
    <row r="17" spans="3:26" x14ac:dyDescent="0.3">
      <c r="C17" s="30" t="s">
        <v>3</v>
      </c>
      <c r="D17" s="31"/>
      <c r="E17" s="32"/>
      <c r="F17" s="32">
        <f>SUM(F11:F16)</f>
        <v>100000</v>
      </c>
      <c r="G17" s="32">
        <f>SUM(G11:G16)</f>
        <v>100000</v>
      </c>
      <c r="H17" s="32">
        <f>SUM(H11:H16)</f>
        <v>200000</v>
      </c>
      <c r="I17" s="31"/>
      <c r="J17" s="31"/>
      <c r="K17" s="30" t="s">
        <v>3</v>
      </c>
      <c r="L17" s="31"/>
      <c r="M17" s="31"/>
      <c r="N17" s="32">
        <f>SUM(N11:N16)</f>
        <v>41472</v>
      </c>
      <c r="O17" s="32">
        <f>SUM(O11:O16)</f>
        <v>207360</v>
      </c>
      <c r="P17" s="32">
        <f>SUM(P11:P16)</f>
        <v>248832</v>
      </c>
      <c r="Q17" s="31"/>
      <c r="R17" s="31"/>
      <c r="T17" s="30" t="s">
        <v>3</v>
      </c>
      <c r="U17" s="31"/>
      <c r="V17" s="31"/>
      <c r="W17" s="32">
        <f>SUM(W11:W16)</f>
        <v>27072</v>
      </c>
      <c r="X17" s="32">
        <f>SUM(X11:X16)</f>
        <v>185360</v>
      </c>
      <c r="Y17" s="32">
        <f>SUM(Y11:Y16)</f>
        <v>212432</v>
      </c>
      <c r="Z17" s="31"/>
    </row>
    <row r="18" spans="3:26" x14ac:dyDescent="0.3">
      <c r="C18" s="30"/>
      <c r="D18" s="31"/>
      <c r="E18" s="32"/>
      <c r="F18" s="32"/>
      <c r="G18" s="32"/>
      <c r="H18" s="32"/>
      <c r="I18" s="31"/>
      <c r="J18" s="31"/>
      <c r="K18" s="22"/>
      <c r="L18" s="22"/>
      <c r="M18" s="22"/>
      <c r="N18" s="22"/>
      <c r="O18" s="22"/>
      <c r="P18" s="22"/>
      <c r="Q18" s="22"/>
      <c r="R18" s="22"/>
      <c r="T18" s="30"/>
      <c r="U18" s="31"/>
      <c r="V18" s="31"/>
      <c r="W18" s="32"/>
      <c r="X18" s="32"/>
      <c r="Y18" s="32"/>
      <c r="Z18" s="31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V34"/>
  <sheetViews>
    <sheetView tabSelected="1" topLeftCell="I4" zoomScale="130" zoomScaleNormal="130" workbookViewId="0">
      <selection activeCell="V16" sqref="V16"/>
    </sheetView>
  </sheetViews>
  <sheetFormatPr baseColWidth="10" defaultRowHeight="14.4" x14ac:dyDescent="0.3"/>
  <cols>
    <col min="10" max="10" width="5.6640625" customWidth="1"/>
    <col min="11" max="11" width="16.109375" bestFit="1" customWidth="1"/>
    <col min="12" max="12" width="10.5546875" bestFit="1" customWidth="1"/>
    <col min="14" max="14" width="8" bestFit="1" customWidth="1"/>
    <col min="15" max="15" width="10.5546875" bestFit="1" customWidth="1"/>
    <col min="16" max="16" width="10.6640625" bestFit="1" customWidth="1"/>
    <col min="17" max="17" width="9.5546875" bestFit="1" customWidth="1"/>
    <col min="18" max="18" width="13.33203125" bestFit="1" customWidth="1"/>
    <col min="19" max="19" width="9.77734375" bestFit="1" customWidth="1"/>
    <col min="20" max="20" width="10.5546875" bestFit="1" customWidth="1"/>
  </cols>
  <sheetData>
    <row r="3" spans="2:22" ht="18" x14ac:dyDescent="0.35">
      <c r="B3" s="128" t="s">
        <v>4</v>
      </c>
      <c r="C3" s="128"/>
      <c r="D3" s="128"/>
    </row>
    <row r="4" spans="2:22" ht="28.8" x14ac:dyDescent="0.3">
      <c r="N4" s="4" t="s">
        <v>9</v>
      </c>
      <c r="O4" s="5" t="s">
        <v>10</v>
      </c>
      <c r="P4" s="5" t="s">
        <v>11</v>
      </c>
      <c r="Q4" s="5" t="s">
        <v>12</v>
      </c>
      <c r="R4" s="5" t="s">
        <v>13</v>
      </c>
      <c r="S4" s="17" t="s">
        <v>14</v>
      </c>
      <c r="T4" s="5" t="s">
        <v>15</v>
      </c>
    </row>
    <row r="5" spans="2:22" x14ac:dyDescent="0.3">
      <c r="K5" t="s">
        <v>5</v>
      </c>
      <c r="L5" s="3">
        <v>100000</v>
      </c>
      <c r="N5" s="6">
        <v>0</v>
      </c>
      <c r="O5" s="7"/>
      <c r="P5" s="7"/>
      <c r="Q5" s="7"/>
      <c r="R5" s="7"/>
      <c r="S5" s="18"/>
      <c r="T5" s="8">
        <f>L5</f>
        <v>100000</v>
      </c>
    </row>
    <row r="6" spans="2:22" x14ac:dyDescent="0.3">
      <c r="K6" t="s">
        <v>6</v>
      </c>
      <c r="L6">
        <v>5</v>
      </c>
      <c r="N6" s="9">
        <v>1</v>
      </c>
      <c r="O6" s="10">
        <f>T5</f>
        <v>100000</v>
      </c>
      <c r="P6" s="10">
        <f>$L$7*O6</f>
        <v>20000</v>
      </c>
      <c r="Q6" s="10">
        <f>P6</f>
        <v>20000</v>
      </c>
      <c r="R6" s="10">
        <f>S6-Q6</f>
        <v>13437.970328961521</v>
      </c>
      <c r="S6" s="19">
        <f>-$L$8</f>
        <v>33437.970328961521</v>
      </c>
      <c r="T6" s="11">
        <f>O6-R6</f>
        <v>86562.029671038472</v>
      </c>
    </row>
    <row r="7" spans="2:22" x14ac:dyDescent="0.3">
      <c r="K7" t="s">
        <v>7</v>
      </c>
      <c r="L7" s="1">
        <v>0.2</v>
      </c>
      <c r="N7" s="9">
        <v>2</v>
      </c>
      <c r="O7" s="10">
        <f>T6</f>
        <v>86562.029671038472</v>
      </c>
      <c r="P7" s="10">
        <f>$L$7*O7</f>
        <v>17312.405934207694</v>
      </c>
      <c r="Q7" s="10">
        <f>P7</f>
        <v>17312.405934207694</v>
      </c>
      <c r="R7" s="10">
        <f>S7-Q7</f>
        <v>16125.564394753826</v>
      </c>
      <c r="S7" s="19">
        <f>-$L$8</f>
        <v>33437.970328961521</v>
      </c>
      <c r="T7" s="11">
        <f>O7-R7</f>
        <v>70436.465276284638</v>
      </c>
    </row>
    <row r="8" spans="2:22" x14ac:dyDescent="0.3">
      <c r="K8" t="s">
        <v>8</v>
      </c>
      <c r="L8" s="2">
        <f>PMT(L7,L6,L5)</f>
        <v>-33437.970328961521</v>
      </c>
      <c r="N8" s="9">
        <v>3</v>
      </c>
      <c r="O8" s="10">
        <f>T7</f>
        <v>70436.465276284638</v>
      </c>
      <c r="P8" s="10">
        <f>$L$7*O8</f>
        <v>14087.293055256929</v>
      </c>
      <c r="Q8" s="10">
        <f>P8</f>
        <v>14087.293055256929</v>
      </c>
      <c r="R8" s="10">
        <f>S8-Q8</f>
        <v>19350.67727370459</v>
      </c>
      <c r="S8" s="19">
        <f>-$L$8</f>
        <v>33437.970328961521</v>
      </c>
      <c r="T8" s="11">
        <f>O8-R8</f>
        <v>51085.788002580048</v>
      </c>
    </row>
    <row r="9" spans="2:22" x14ac:dyDescent="0.3">
      <c r="N9" s="9">
        <v>4</v>
      </c>
      <c r="O9" s="10">
        <f>T8</f>
        <v>51085.788002580048</v>
      </c>
      <c r="P9" s="10">
        <f>$L$7*O9</f>
        <v>10217.15760051601</v>
      </c>
      <c r="Q9" s="10">
        <f>P9</f>
        <v>10217.15760051601</v>
      </c>
      <c r="R9" s="10">
        <f>S9-Q9</f>
        <v>23220.812728445511</v>
      </c>
      <c r="S9" s="19">
        <f>-$L$8</f>
        <v>33437.970328961521</v>
      </c>
      <c r="T9" s="11">
        <f>O9-R9</f>
        <v>27864.975274134536</v>
      </c>
    </row>
    <row r="10" spans="2:22" x14ac:dyDescent="0.3">
      <c r="N10" s="12">
        <v>5</v>
      </c>
      <c r="O10" s="13">
        <f>T9</f>
        <v>27864.975274134536</v>
      </c>
      <c r="P10" s="13">
        <f>$L$7*O10</f>
        <v>5572.995054826908</v>
      </c>
      <c r="Q10" s="13">
        <f>P10</f>
        <v>5572.995054826908</v>
      </c>
      <c r="R10" s="13">
        <f>S10-Q10</f>
        <v>27864.975274134613</v>
      </c>
      <c r="S10" s="21">
        <f>-$L$8</f>
        <v>33437.970328961521</v>
      </c>
      <c r="T10" s="14">
        <f>O10-R10</f>
        <v>-7.6397554948925972E-11</v>
      </c>
    </row>
    <row r="11" spans="2:22" x14ac:dyDescent="0.3">
      <c r="N11" s="129" t="s">
        <v>16</v>
      </c>
      <c r="O11" s="130"/>
      <c r="P11" s="130"/>
      <c r="Q11" s="131"/>
      <c r="R11" s="15">
        <f>SUM(R5:R10)</f>
        <v>100000.00000000007</v>
      </c>
      <c r="S11" s="20"/>
      <c r="T11" s="16"/>
    </row>
    <row r="12" spans="2:22" x14ac:dyDescent="0.3">
      <c r="S12" s="47">
        <f>SUM(S6:S11)</f>
        <v>167189.85164480761</v>
      </c>
    </row>
    <row r="13" spans="2:22" ht="28.8" x14ac:dyDescent="0.3">
      <c r="N13" s="4" t="s">
        <v>9</v>
      </c>
      <c r="O13" s="5" t="s">
        <v>10</v>
      </c>
      <c r="P13" s="5" t="s">
        <v>11</v>
      </c>
      <c r="Q13" s="5" t="s">
        <v>12</v>
      </c>
      <c r="R13" s="5" t="s">
        <v>13</v>
      </c>
      <c r="S13" s="17" t="s">
        <v>14</v>
      </c>
      <c r="T13" s="5" t="s">
        <v>15</v>
      </c>
    </row>
    <row r="14" spans="2:22" x14ac:dyDescent="0.3">
      <c r="K14" t="s">
        <v>5</v>
      </c>
      <c r="L14" s="3">
        <v>53124.059342076958</v>
      </c>
      <c r="N14" s="6">
        <v>0</v>
      </c>
      <c r="O14" s="7"/>
      <c r="P14" s="7"/>
      <c r="Q14" s="7"/>
      <c r="R14" s="7"/>
      <c r="S14" s="18"/>
      <c r="T14" s="8">
        <f>L5</f>
        <v>100000</v>
      </c>
    </row>
    <row r="15" spans="2:22" x14ac:dyDescent="0.3">
      <c r="K15" t="s">
        <v>6</v>
      </c>
      <c r="L15">
        <v>4</v>
      </c>
      <c r="N15" s="9">
        <v>1</v>
      </c>
      <c r="O15" s="10">
        <f>T14</f>
        <v>100000</v>
      </c>
      <c r="P15" s="10">
        <f>$L$7*O15</f>
        <v>20000</v>
      </c>
      <c r="Q15" s="10">
        <f>P15</f>
        <v>20000</v>
      </c>
      <c r="R15" s="10">
        <f>S15-Q15-L8</f>
        <v>46875.940657923042</v>
      </c>
      <c r="S15" s="19">
        <f>-$L$8</f>
        <v>33437.970328961521</v>
      </c>
      <c r="T15" s="11">
        <f>O15-R15</f>
        <v>53124.059342076958</v>
      </c>
      <c r="V15" s="47">
        <f>R15+Q15</f>
        <v>66875.940657923042</v>
      </c>
    </row>
    <row r="16" spans="2:22" x14ac:dyDescent="0.3">
      <c r="K16" t="s">
        <v>7</v>
      </c>
      <c r="L16" s="1">
        <v>0.2</v>
      </c>
      <c r="N16" s="9">
        <v>2</v>
      </c>
      <c r="O16" s="10">
        <f>T15</f>
        <v>53124.059342076958</v>
      </c>
      <c r="P16" s="10">
        <f>$L$7*O16</f>
        <v>10624.811868415392</v>
      </c>
      <c r="Q16" s="10">
        <f>P16</f>
        <v>10624.811868415392</v>
      </c>
      <c r="R16" s="10">
        <f>S16-Q16</f>
        <v>9896.4343036656064</v>
      </c>
      <c r="S16" s="19">
        <f>-$L$17</f>
        <v>20521.246172080999</v>
      </c>
      <c r="T16" s="11">
        <f>O16-R16</f>
        <v>43227.625038411352</v>
      </c>
    </row>
    <row r="17" spans="2:20" x14ac:dyDescent="0.3">
      <c r="K17" t="s">
        <v>8</v>
      </c>
      <c r="L17" s="2">
        <f>PMT(L16,L15,L14)</f>
        <v>-20521.246172080999</v>
      </c>
      <c r="N17" s="9">
        <v>3</v>
      </c>
      <c r="O17" s="10">
        <f>T16</f>
        <v>43227.625038411352</v>
      </c>
      <c r="P17" s="10">
        <f>$L$7*O17</f>
        <v>8645.5250076822704</v>
      </c>
      <c r="Q17" s="10">
        <f>P17</f>
        <v>8645.5250076822704</v>
      </c>
      <c r="R17" s="10">
        <f>S17-Q17</f>
        <v>11875.721164398728</v>
      </c>
      <c r="S17" s="19">
        <f t="shared" ref="S17:S19" si="0">-$L$17</f>
        <v>20521.246172080999</v>
      </c>
      <c r="T17" s="11">
        <f>O17-R17</f>
        <v>31351.903874012623</v>
      </c>
    </row>
    <row r="18" spans="2:20" x14ac:dyDescent="0.3">
      <c r="N18" s="9">
        <v>4</v>
      </c>
      <c r="O18" s="10">
        <f>T17</f>
        <v>31351.903874012623</v>
      </c>
      <c r="P18" s="10">
        <f>$L$7*O18</f>
        <v>6270.3807748025247</v>
      </c>
      <c r="Q18" s="10">
        <f>P18</f>
        <v>6270.3807748025247</v>
      </c>
      <c r="R18" s="10">
        <f>S18-Q18</f>
        <v>14250.865397278474</v>
      </c>
      <c r="S18" s="19">
        <f t="shared" si="0"/>
        <v>20521.246172080999</v>
      </c>
      <c r="T18" s="11">
        <f>O18-R18</f>
        <v>17101.038476734149</v>
      </c>
    </row>
    <row r="19" spans="2:20" x14ac:dyDescent="0.3">
      <c r="N19" s="12">
        <v>5</v>
      </c>
      <c r="O19" s="13">
        <f>T18</f>
        <v>17101.038476734149</v>
      </c>
      <c r="P19" s="13">
        <f>$L$7*O19</f>
        <v>3420.20769534683</v>
      </c>
      <c r="Q19" s="13">
        <f>P19</f>
        <v>3420.20769534683</v>
      </c>
      <c r="R19" s="13">
        <f>S19-Q19</f>
        <v>17101.038476734167</v>
      </c>
      <c r="S19" s="19">
        <f t="shared" si="0"/>
        <v>20521.246172080999</v>
      </c>
      <c r="T19" s="14">
        <f>O19-R19</f>
        <v>0</v>
      </c>
    </row>
    <row r="20" spans="2:20" x14ac:dyDescent="0.3">
      <c r="N20" s="129" t="s">
        <v>16</v>
      </c>
      <c r="O20" s="130"/>
      <c r="P20" s="130"/>
      <c r="Q20" s="131"/>
      <c r="R20" s="15">
        <f>SUM(R14:R19)</f>
        <v>100000</v>
      </c>
      <c r="S20" s="20"/>
      <c r="T20" s="16"/>
    </row>
    <row r="21" spans="2:20" x14ac:dyDescent="0.3">
      <c r="S21" s="47">
        <f>SUM(S15:S20)</f>
        <v>115522.95501728551</v>
      </c>
    </row>
    <row r="25" spans="2:20" x14ac:dyDescent="0.3">
      <c r="R25" s="33">
        <f>100000/5</f>
        <v>20000</v>
      </c>
    </row>
    <row r="27" spans="2:20" ht="28.8" x14ac:dyDescent="0.35">
      <c r="B27" s="128" t="s">
        <v>17</v>
      </c>
      <c r="C27" s="128"/>
      <c r="D27" s="128"/>
      <c r="N27" s="4" t="s">
        <v>9</v>
      </c>
      <c r="O27" s="5" t="s">
        <v>10</v>
      </c>
      <c r="P27" s="5" t="s">
        <v>11</v>
      </c>
      <c r="Q27" s="5" t="s">
        <v>12</v>
      </c>
      <c r="R27" s="17" t="s">
        <v>13</v>
      </c>
      <c r="S27" s="5" t="s">
        <v>14</v>
      </c>
      <c r="T27" s="5" t="s">
        <v>15</v>
      </c>
    </row>
    <row r="28" spans="2:20" x14ac:dyDescent="0.3">
      <c r="N28" s="6">
        <v>0</v>
      </c>
      <c r="O28" s="7"/>
      <c r="P28" s="7"/>
      <c r="Q28" s="7"/>
      <c r="R28" s="18"/>
      <c r="S28" s="7"/>
      <c r="T28" s="8">
        <f>L5</f>
        <v>100000</v>
      </c>
    </row>
    <row r="29" spans="2:20" x14ac:dyDescent="0.3">
      <c r="N29" s="9">
        <v>1</v>
      </c>
      <c r="O29" s="10">
        <f>T28</f>
        <v>100000</v>
      </c>
      <c r="P29" s="10">
        <f>$L$7*O29</f>
        <v>20000</v>
      </c>
      <c r="Q29" s="10">
        <f>P29</f>
        <v>20000</v>
      </c>
      <c r="R29" s="19">
        <f>$L$5/5</f>
        <v>20000</v>
      </c>
      <c r="S29" s="10">
        <f>Q29+R29</f>
        <v>40000</v>
      </c>
      <c r="T29" s="11">
        <f>O29-R29</f>
        <v>80000</v>
      </c>
    </row>
    <row r="30" spans="2:20" x14ac:dyDescent="0.3">
      <c r="N30" s="9">
        <v>2</v>
      </c>
      <c r="O30" s="10">
        <f>T29</f>
        <v>80000</v>
      </c>
      <c r="P30" s="10">
        <f>$L$7*O30</f>
        <v>16000</v>
      </c>
      <c r="Q30" s="10">
        <f>P30</f>
        <v>16000</v>
      </c>
      <c r="R30" s="19">
        <f>$L$5/5</f>
        <v>20000</v>
      </c>
      <c r="S30" s="10">
        <f>Q30+R30</f>
        <v>36000</v>
      </c>
      <c r="T30" s="11">
        <f>O30-R30</f>
        <v>60000</v>
      </c>
    </row>
    <row r="31" spans="2:20" x14ac:dyDescent="0.3">
      <c r="N31" s="9">
        <v>3</v>
      </c>
      <c r="O31" s="10">
        <f>T30</f>
        <v>60000</v>
      </c>
      <c r="P31" s="10">
        <f>$L$7*O31</f>
        <v>12000</v>
      </c>
      <c r="Q31" s="10">
        <f>P31</f>
        <v>12000</v>
      </c>
      <c r="R31" s="19">
        <f>$L$5/5</f>
        <v>20000</v>
      </c>
      <c r="S31" s="10">
        <f>Q31+R31</f>
        <v>32000</v>
      </c>
      <c r="T31" s="11">
        <f>O31-R31</f>
        <v>40000</v>
      </c>
    </row>
    <row r="32" spans="2:20" x14ac:dyDescent="0.3">
      <c r="N32" s="9">
        <v>4</v>
      </c>
      <c r="O32" s="10">
        <f>T31</f>
        <v>40000</v>
      </c>
      <c r="P32" s="10">
        <f>$L$7*O32</f>
        <v>8000</v>
      </c>
      <c r="Q32" s="10">
        <f>P32</f>
        <v>8000</v>
      </c>
      <c r="R32" s="19">
        <f>$L$5/5</f>
        <v>20000</v>
      </c>
      <c r="S32" s="10">
        <f>Q32+R32</f>
        <v>28000</v>
      </c>
      <c r="T32" s="11">
        <f>O32-R32</f>
        <v>20000</v>
      </c>
    </row>
    <row r="33" spans="14:20" x14ac:dyDescent="0.3">
      <c r="N33" s="12">
        <v>5</v>
      </c>
      <c r="O33" s="10">
        <f>T32</f>
        <v>20000</v>
      </c>
      <c r="P33" s="10">
        <f>$L$7*O33</f>
        <v>4000</v>
      </c>
      <c r="Q33" s="10">
        <f>P33</f>
        <v>4000</v>
      </c>
      <c r="R33" s="19">
        <f>$L$5/5</f>
        <v>20000</v>
      </c>
      <c r="S33" s="10">
        <f>Q33+R33</f>
        <v>24000</v>
      </c>
      <c r="T33" s="11">
        <f>O33-R33</f>
        <v>0</v>
      </c>
    </row>
    <row r="34" spans="14:20" x14ac:dyDescent="0.3">
      <c r="N34" s="129" t="s">
        <v>16</v>
      </c>
      <c r="O34" s="130"/>
      <c r="P34" s="130"/>
      <c r="Q34" s="131"/>
      <c r="R34" s="20">
        <f>SUM(R28:R33)</f>
        <v>100000</v>
      </c>
      <c r="S34" s="15"/>
      <c r="T34" s="16"/>
    </row>
  </sheetData>
  <mergeCells count="5">
    <mergeCell ref="B3:D3"/>
    <mergeCell ref="N11:Q11"/>
    <mergeCell ref="B27:D27"/>
    <mergeCell ref="N34:Q34"/>
    <mergeCell ref="N20:Q20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2:Z17"/>
  <sheetViews>
    <sheetView zoomScale="70" zoomScaleNormal="70" workbookViewId="0">
      <selection activeCell="X15" sqref="X15"/>
    </sheetView>
  </sheetViews>
  <sheetFormatPr baseColWidth="10" defaultRowHeight="14.4" x14ac:dyDescent="0.3"/>
  <cols>
    <col min="1" max="2" width="5.6640625" customWidth="1"/>
    <col min="3" max="3" width="10.5546875" bestFit="1" customWidth="1"/>
    <col min="4" max="4" width="11" bestFit="1" customWidth="1"/>
    <col min="5" max="5" width="14.33203125" bestFit="1" customWidth="1"/>
    <col min="6" max="6" width="13.109375" bestFit="1" customWidth="1"/>
    <col min="7" max="7" width="22.5546875" bestFit="1" customWidth="1"/>
    <col min="8" max="8" width="13.5546875" bestFit="1" customWidth="1"/>
    <col min="9" max="9" width="11" bestFit="1" customWidth="1"/>
    <col min="10" max="10" width="10.109375" customWidth="1"/>
    <col min="11" max="11" width="10.5546875" bestFit="1" customWidth="1"/>
    <col min="12" max="12" width="11.44140625" bestFit="1" customWidth="1"/>
    <col min="13" max="13" width="14.33203125" bestFit="1" customWidth="1"/>
    <col min="14" max="14" width="11.6640625" bestFit="1" customWidth="1"/>
    <col min="15" max="16" width="13.5546875" bestFit="1" customWidth="1"/>
    <col min="17" max="17" width="11.44140625" bestFit="1" customWidth="1"/>
    <col min="18" max="18" width="10.5546875" customWidth="1"/>
    <col min="19" max="19" width="5.6640625" customWidth="1"/>
    <col min="20" max="20" width="10.5546875" bestFit="1" customWidth="1"/>
    <col min="21" max="21" width="11" bestFit="1" customWidth="1"/>
    <col min="22" max="22" width="14.33203125" bestFit="1" customWidth="1"/>
    <col min="23" max="23" width="12.109375" bestFit="1" customWidth="1"/>
    <col min="24" max="25" width="13.109375" bestFit="1" customWidth="1"/>
    <col min="26" max="26" width="11" bestFit="1" customWidth="1"/>
    <col min="27" max="27" width="10.109375" bestFit="1" customWidth="1"/>
  </cols>
  <sheetData>
    <row r="2" spans="3:26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T2" s="22"/>
      <c r="U2" s="22"/>
      <c r="V2" s="22"/>
      <c r="W2" s="22"/>
      <c r="X2" s="22"/>
      <c r="Y2" s="22"/>
      <c r="Z2" s="22"/>
    </row>
    <row r="3" spans="3:26" x14ac:dyDescent="0.3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2"/>
      <c r="U3" s="22"/>
      <c r="V3" s="22"/>
      <c r="W3" s="22"/>
      <c r="X3" s="22"/>
      <c r="Y3" s="22"/>
      <c r="Z3" s="22"/>
    </row>
    <row r="4" spans="3:26" x14ac:dyDescent="0.3"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T4" s="22"/>
      <c r="U4" s="22"/>
      <c r="V4" s="22"/>
      <c r="W4" s="22"/>
      <c r="X4" s="22"/>
      <c r="Y4" s="22"/>
      <c r="Z4" s="22"/>
    </row>
    <row r="5" spans="3:26" x14ac:dyDescent="0.3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  <c r="U5" s="22"/>
      <c r="V5" s="22"/>
      <c r="W5" s="22"/>
      <c r="X5" s="22"/>
      <c r="Y5" s="22"/>
      <c r="Z5" s="22"/>
    </row>
    <row r="6" spans="3:26" x14ac:dyDescent="0.3">
      <c r="C6" s="22" t="s">
        <v>0</v>
      </c>
      <c r="D6" s="23">
        <v>150000</v>
      </c>
      <c r="E6" s="22"/>
      <c r="F6" s="22"/>
      <c r="G6" s="22"/>
      <c r="H6" s="22"/>
      <c r="I6" s="22"/>
      <c r="J6" s="22"/>
      <c r="K6" s="22" t="s">
        <v>0</v>
      </c>
      <c r="L6" s="23">
        <v>150000</v>
      </c>
      <c r="M6" s="22"/>
      <c r="N6" s="22"/>
      <c r="O6" s="22"/>
      <c r="P6" s="22"/>
      <c r="Q6" s="22"/>
      <c r="R6" s="22"/>
      <c r="T6" s="22" t="s">
        <v>0</v>
      </c>
      <c r="U6" s="23">
        <v>150000</v>
      </c>
      <c r="V6" s="22"/>
      <c r="W6" s="22"/>
      <c r="X6" s="22"/>
      <c r="Y6" s="22"/>
      <c r="Z6" s="22"/>
    </row>
    <row r="7" spans="3:26" x14ac:dyDescent="0.3">
      <c r="C7" s="22" t="s">
        <v>1</v>
      </c>
      <c r="D7" s="24">
        <v>0.12</v>
      </c>
      <c r="E7" s="22"/>
      <c r="F7" s="22"/>
      <c r="G7" s="22"/>
      <c r="H7" s="22"/>
      <c r="I7" s="22"/>
      <c r="J7" s="22"/>
      <c r="K7" s="22" t="s">
        <v>1</v>
      </c>
      <c r="L7" s="24">
        <v>0.12</v>
      </c>
      <c r="M7" s="22"/>
      <c r="N7" s="22"/>
      <c r="O7" s="22"/>
      <c r="P7" s="22"/>
      <c r="Q7" s="22"/>
      <c r="R7" s="22"/>
      <c r="T7" s="22" t="s">
        <v>1</v>
      </c>
      <c r="U7" s="24">
        <v>0.2</v>
      </c>
      <c r="V7" s="22"/>
      <c r="W7" s="22"/>
      <c r="X7" s="22"/>
      <c r="Y7" s="22"/>
      <c r="Z7" s="22"/>
    </row>
    <row r="8" spans="3:26" x14ac:dyDescent="0.3">
      <c r="C8" s="22" t="s">
        <v>2</v>
      </c>
      <c r="D8" s="22">
        <v>4</v>
      </c>
      <c r="E8" s="22"/>
      <c r="F8" s="22"/>
      <c r="G8" s="22"/>
      <c r="H8" s="22"/>
      <c r="I8" s="22"/>
      <c r="J8" s="22"/>
      <c r="K8" s="22" t="s">
        <v>2</v>
      </c>
      <c r="L8" s="22">
        <v>4</v>
      </c>
      <c r="M8" s="22"/>
      <c r="N8" s="22"/>
      <c r="O8" s="22"/>
      <c r="P8" s="22"/>
      <c r="Q8" s="22"/>
      <c r="R8" s="22"/>
      <c r="T8" s="22" t="s">
        <v>2</v>
      </c>
      <c r="U8" s="22">
        <v>4</v>
      </c>
      <c r="V8" s="22"/>
      <c r="W8" s="22"/>
      <c r="X8" s="22"/>
      <c r="Y8" s="22"/>
      <c r="Z8" s="22"/>
    </row>
    <row r="9" spans="3:26" x14ac:dyDescent="0.3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T9" s="22"/>
      <c r="U9" s="22"/>
      <c r="V9" s="22"/>
      <c r="W9" s="22"/>
      <c r="X9" s="22"/>
      <c r="Y9" s="22"/>
      <c r="Z9" s="22"/>
    </row>
    <row r="10" spans="3:26" ht="28.8" x14ac:dyDescent="0.3">
      <c r="C10" s="4" t="s">
        <v>9</v>
      </c>
      <c r="D10" s="5" t="s">
        <v>10</v>
      </c>
      <c r="E10" s="5" t="s">
        <v>11</v>
      </c>
      <c r="F10" s="5" t="s">
        <v>12</v>
      </c>
      <c r="G10" s="5" t="s">
        <v>37</v>
      </c>
      <c r="H10" s="5" t="s">
        <v>14</v>
      </c>
      <c r="I10" s="5" t="s">
        <v>15</v>
      </c>
      <c r="J10" s="60"/>
      <c r="K10" s="4" t="s">
        <v>9</v>
      </c>
      <c r="L10" s="5" t="s">
        <v>10</v>
      </c>
      <c r="M10" s="5" t="s">
        <v>11</v>
      </c>
      <c r="N10" s="5" t="s">
        <v>12</v>
      </c>
      <c r="O10" s="5" t="s">
        <v>13</v>
      </c>
      <c r="P10" s="5" t="s">
        <v>14</v>
      </c>
      <c r="Q10" s="5" t="s">
        <v>15</v>
      </c>
      <c r="R10" s="60"/>
      <c r="T10" s="4" t="s">
        <v>9</v>
      </c>
      <c r="U10" s="5" t="s">
        <v>10</v>
      </c>
      <c r="V10" s="5" t="s">
        <v>11</v>
      </c>
      <c r="W10" s="5" t="s">
        <v>12</v>
      </c>
      <c r="X10" s="5" t="s">
        <v>13</v>
      </c>
      <c r="Y10" s="5" t="s">
        <v>14</v>
      </c>
      <c r="Z10" s="5" t="s">
        <v>15</v>
      </c>
    </row>
    <row r="11" spans="3:26" x14ac:dyDescent="0.3">
      <c r="C11" s="25">
        <v>0</v>
      </c>
      <c r="D11" s="23"/>
      <c r="E11" s="23"/>
      <c r="F11" s="23"/>
      <c r="G11" s="23"/>
      <c r="H11" s="23"/>
      <c r="I11" s="26">
        <f>D6</f>
        <v>150000</v>
      </c>
      <c r="J11" s="26"/>
      <c r="K11" s="25">
        <v>0</v>
      </c>
      <c r="L11" s="23"/>
      <c r="M11" s="23"/>
      <c r="N11" s="23"/>
      <c r="O11" s="23"/>
      <c r="P11" s="23"/>
      <c r="Q11" s="23">
        <f>L6</f>
        <v>150000</v>
      </c>
      <c r="R11" s="23"/>
      <c r="T11" s="25">
        <v>0</v>
      </c>
      <c r="U11" s="23"/>
      <c r="V11" s="23"/>
      <c r="W11" s="23"/>
      <c r="X11" s="23"/>
      <c r="Y11" s="23"/>
      <c r="Z11" s="23">
        <f>U6</f>
        <v>150000</v>
      </c>
    </row>
    <row r="12" spans="3:26" x14ac:dyDescent="0.3">
      <c r="C12" s="25">
        <v>1</v>
      </c>
      <c r="D12" s="23">
        <f>I11</f>
        <v>150000</v>
      </c>
      <c r="E12" s="23">
        <f>$D$7*D12</f>
        <v>18000</v>
      </c>
      <c r="F12" s="23">
        <f t="shared" ref="F12:F15" si="0">E12</f>
        <v>18000</v>
      </c>
      <c r="G12" s="23">
        <v>0</v>
      </c>
      <c r="H12" s="23">
        <f>F12+G12</f>
        <v>18000</v>
      </c>
      <c r="I12" s="26">
        <f>D12-G12</f>
        <v>150000</v>
      </c>
      <c r="J12" s="26"/>
      <c r="K12" s="25">
        <v>1</v>
      </c>
      <c r="L12" s="23">
        <f>Q11</f>
        <v>150000</v>
      </c>
      <c r="M12" s="23">
        <f>$L$7*L12</f>
        <v>18000</v>
      </c>
      <c r="N12" s="23">
        <v>0</v>
      </c>
      <c r="O12" s="23">
        <v>0</v>
      </c>
      <c r="P12" s="23">
        <f t="shared" ref="P12:P15" si="1">N12+O12</f>
        <v>0</v>
      </c>
      <c r="Q12" s="23">
        <f>L12+M12-N12-O12</f>
        <v>168000</v>
      </c>
      <c r="R12" s="23"/>
      <c r="T12" s="25">
        <v>1</v>
      </c>
      <c r="U12" s="23">
        <f>Z11</f>
        <v>150000</v>
      </c>
      <c r="V12" s="23">
        <f>$L$7*U12</f>
        <v>18000</v>
      </c>
      <c r="W12" s="23">
        <v>0</v>
      </c>
      <c r="X12" s="23">
        <v>0</v>
      </c>
      <c r="Y12" s="23">
        <f t="shared" ref="Y12:Y15" si="2">W12+X12</f>
        <v>0</v>
      </c>
      <c r="Z12" s="23">
        <f t="shared" ref="Z12:Z15" si="3">U12+V12-W12-X12</f>
        <v>168000</v>
      </c>
    </row>
    <row r="13" spans="3:26" x14ac:dyDescent="0.3">
      <c r="C13" s="25">
        <v>2</v>
      </c>
      <c r="D13" s="23">
        <f>I12</f>
        <v>150000</v>
      </c>
      <c r="E13" s="23">
        <f>$D$7*D13</f>
        <v>18000</v>
      </c>
      <c r="F13" s="23">
        <f t="shared" si="0"/>
        <v>18000</v>
      </c>
      <c r="G13" s="23">
        <v>0</v>
      </c>
      <c r="H13" s="23">
        <f t="shared" ref="H13:H15" si="4">F13+G13</f>
        <v>18000</v>
      </c>
      <c r="I13" s="26">
        <f t="shared" ref="I13:I15" si="5">D13-G13</f>
        <v>150000</v>
      </c>
      <c r="J13" s="26"/>
      <c r="K13" s="25">
        <v>2</v>
      </c>
      <c r="L13" s="23">
        <f>Q12</f>
        <v>168000</v>
      </c>
      <c r="M13" s="23">
        <f>$L$7*L13</f>
        <v>20160</v>
      </c>
      <c r="N13" s="23">
        <v>0</v>
      </c>
      <c r="O13" s="23">
        <v>0</v>
      </c>
      <c r="P13" s="23">
        <f t="shared" si="1"/>
        <v>0</v>
      </c>
      <c r="Q13" s="23">
        <f t="shared" ref="Q13:Q15" si="6">L13+M13-N13-O13</f>
        <v>188160</v>
      </c>
      <c r="R13" s="23"/>
      <c r="T13" s="25">
        <v>2</v>
      </c>
      <c r="U13" s="23">
        <f>Z12</f>
        <v>168000</v>
      </c>
      <c r="V13" s="23">
        <f>$L$7*U13</f>
        <v>20160</v>
      </c>
      <c r="W13" s="23">
        <v>0</v>
      </c>
      <c r="X13" s="23">
        <v>0</v>
      </c>
      <c r="Y13" s="23">
        <f t="shared" si="2"/>
        <v>0</v>
      </c>
      <c r="Z13" s="23">
        <f t="shared" si="3"/>
        <v>188160</v>
      </c>
    </row>
    <row r="14" spans="3:26" x14ac:dyDescent="0.3">
      <c r="C14" s="25">
        <v>3</v>
      </c>
      <c r="D14" s="23">
        <f>I13</f>
        <v>150000</v>
      </c>
      <c r="E14" s="23">
        <f>$D$7*D14</f>
        <v>18000</v>
      </c>
      <c r="F14" s="23">
        <f t="shared" si="0"/>
        <v>18000</v>
      </c>
      <c r="G14" s="23">
        <v>0</v>
      </c>
      <c r="H14" s="23">
        <f t="shared" si="4"/>
        <v>18000</v>
      </c>
      <c r="I14" s="26">
        <f t="shared" si="5"/>
        <v>150000</v>
      </c>
      <c r="J14" s="26"/>
      <c r="K14" s="25">
        <v>3</v>
      </c>
      <c r="L14" s="23">
        <f>Q13</f>
        <v>188160</v>
      </c>
      <c r="M14" s="23">
        <f>$L$7*L14</f>
        <v>22579.200000000001</v>
      </c>
      <c r="N14" s="23">
        <v>0</v>
      </c>
      <c r="O14" s="23">
        <v>0</v>
      </c>
      <c r="P14" s="23">
        <f t="shared" si="1"/>
        <v>0</v>
      </c>
      <c r="Q14" s="23">
        <f t="shared" si="6"/>
        <v>210739.20000000001</v>
      </c>
      <c r="R14" s="23"/>
      <c r="T14" s="25">
        <v>3</v>
      </c>
      <c r="U14" s="23">
        <f>Z13</f>
        <v>188160</v>
      </c>
      <c r="V14" s="23">
        <f>$L$7*U14</f>
        <v>22579.200000000001</v>
      </c>
      <c r="W14" s="23">
        <v>0</v>
      </c>
      <c r="X14" s="23">
        <v>30000</v>
      </c>
      <c r="Y14" s="23">
        <f t="shared" si="2"/>
        <v>30000</v>
      </c>
      <c r="Z14" s="23">
        <f t="shared" si="3"/>
        <v>180739.20000000001</v>
      </c>
    </row>
    <row r="15" spans="3:26" x14ac:dyDescent="0.3">
      <c r="C15" s="28">
        <v>4</v>
      </c>
      <c r="D15" s="29">
        <f>I14</f>
        <v>150000</v>
      </c>
      <c r="E15" s="29">
        <f>$D$7*D15</f>
        <v>18000</v>
      </c>
      <c r="F15" s="29">
        <f t="shared" si="0"/>
        <v>18000</v>
      </c>
      <c r="G15" s="29">
        <f>D6</f>
        <v>150000</v>
      </c>
      <c r="H15" s="29">
        <f t="shared" si="4"/>
        <v>168000</v>
      </c>
      <c r="I15" s="29">
        <f t="shared" si="5"/>
        <v>0</v>
      </c>
      <c r="J15" s="26"/>
      <c r="K15" s="28">
        <v>4</v>
      </c>
      <c r="L15" s="29">
        <f>Q14</f>
        <v>210739.20000000001</v>
      </c>
      <c r="M15" s="29">
        <f>$L$7*L15</f>
        <v>25288.704000000002</v>
      </c>
      <c r="N15" s="29">
        <f>M15</f>
        <v>25288.704000000002</v>
      </c>
      <c r="O15" s="29">
        <f>L15</f>
        <v>210739.20000000001</v>
      </c>
      <c r="P15" s="29">
        <f t="shared" si="1"/>
        <v>236027.90400000001</v>
      </c>
      <c r="Q15" s="29">
        <f t="shared" si="6"/>
        <v>0</v>
      </c>
      <c r="R15" s="26"/>
      <c r="T15" s="28">
        <v>4</v>
      </c>
      <c r="U15" s="29">
        <f>Z14</f>
        <v>180739.20000000001</v>
      </c>
      <c r="V15" s="29">
        <f>$L$7*U15</f>
        <v>21688.704000000002</v>
      </c>
      <c r="W15" s="29">
        <f>V15</f>
        <v>21688.704000000002</v>
      </c>
      <c r="X15" s="29">
        <f>U15</f>
        <v>180739.20000000001</v>
      </c>
      <c r="Y15" s="29">
        <f t="shared" si="2"/>
        <v>202427.90400000001</v>
      </c>
      <c r="Z15" s="29">
        <f t="shared" si="3"/>
        <v>0</v>
      </c>
    </row>
    <row r="16" spans="3:26" x14ac:dyDescent="0.3">
      <c r="C16" s="30" t="s">
        <v>3</v>
      </c>
      <c r="D16" s="31"/>
      <c r="E16" s="32"/>
      <c r="F16" s="32">
        <f>SUM(F11:F15)</f>
        <v>72000</v>
      </c>
      <c r="G16" s="32">
        <f>SUM(G11:G15)</f>
        <v>150000</v>
      </c>
      <c r="H16" s="32">
        <f>SUM(H11:H15)</f>
        <v>222000</v>
      </c>
      <c r="I16" s="31"/>
      <c r="J16" s="31"/>
      <c r="K16" s="30" t="s">
        <v>3</v>
      </c>
      <c r="L16" s="31"/>
      <c r="M16" s="31"/>
      <c r="N16" s="32">
        <f>SUM(N11:N15)</f>
        <v>25288.704000000002</v>
      </c>
      <c r="O16" s="32">
        <f>SUM(O11:O15)</f>
        <v>210739.20000000001</v>
      </c>
      <c r="P16" s="32">
        <f>SUM(P11:P15)</f>
        <v>236027.90400000001</v>
      </c>
      <c r="Q16" s="31"/>
      <c r="R16" s="31"/>
      <c r="T16" s="30" t="s">
        <v>3</v>
      </c>
      <c r="U16" s="31"/>
      <c r="V16" s="31"/>
      <c r="W16" s="32">
        <f>SUM(W11:W15)</f>
        <v>21688.704000000002</v>
      </c>
      <c r="X16" s="32">
        <f>SUM(X11:X15)</f>
        <v>210739.20000000001</v>
      </c>
      <c r="Y16" s="32">
        <f>SUM(Y11:Y15)</f>
        <v>232427.90400000001</v>
      </c>
      <c r="Z16" s="31"/>
    </row>
    <row r="17" spans="3:26" x14ac:dyDescent="0.3">
      <c r="C17" s="30"/>
      <c r="D17" s="31"/>
      <c r="E17" s="32"/>
      <c r="F17" s="32"/>
      <c r="G17" s="32"/>
      <c r="H17" s="32"/>
      <c r="I17" s="31"/>
      <c r="J17" s="31"/>
      <c r="K17" s="22"/>
      <c r="L17" s="22"/>
      <c r="M17" s="22"/>
      <c r="N17" s="22"/>
      <c r="O17" s="22"/>
      <c r="P17" s="22"/>
      <c r="Q17" s="22"/>
      <c r="R17" s="22"/>
      <c r="T17" s="30"/>
      <c r="U17" s="31"/>
      <c r="V17" s="31"/>
      <c r="W17" s="32"/>
      <c r="X17" s="32"/>
      <c r="Y17" s="32"/>
      <c r="Z17" s="31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253"/>
  <sheetViews>
    <sheetView zoomScaleNormal="100" workbookViewId="0">
      <selection activeCell="K5" sqref="K5"/>
    </sheetView>
  </sheetViews>
  <sheetFormatPr baseColWidth="10" defaultRowHeight="14.4" x14ac:dyDescent="0.3"/>
  <cols>
    <col min="3" max="3" width="21.44140625" bestFit="1" customWidth="1"/>
    <col min="4" max="4" width="18" bestFit="1" customWidth="1"/>
    <col min="5" max="5" width="22" bestFit="1" customWidth="1"/>
    <col min="6" max="6" width="15.6640625" bestFit="1" customWidth="1"/>
    <col min="7" max="7" width="15" bestFit="1" customWidth="1"/>
    <col min="8" max="8" width="12.33203125" bestFit="1" customWidth="1"/>
    <col min="9" max="9" width="13.44140625" bestFit="1" customWidth="1"/>
    <col min="11" max="11" width="10.33203125" bestFit="1" customWidth="1"/>
    <col min="12" max="12" width="18.88671875" bestFit="1" customWidth="1"/>
    <col min="13" max="13" width="11.33203125" bestFit="1" customWidth="1"/>
    <col min="14" max="14" width="28" bestFit="1" customWidth="1"/>
  </cols>
  <sheetData>
    <row r="2" spans="3:14" x14ac:dyDescent="0.3">
      <c r="C2" t="s">
        <v>47</v>
      </c>
      <c r="D2" s="33">
        <f>750000</f>
        <v>750000</v>
      </c>
    </row>
    <row r="3" spans="3:14" x14ac:dyDescent="0.3">
      <c r="C3" s="83" t="s">
        <v>48</v>
      </c>
      <c r="D3" s="84">
        <v>85000</v>
      </c>
    </row>
    <row r="4" spans="3:14" x14ac:dyDescent="0.3">
      <c r="C4" t="s">
        <v>49</v>
      </c>
      <c r="D4" s="35">
        <f>D2-D3</f>
        <v>665000</v>
      </c>
    </row>
    <row r="5" spans="3:14" x14ac:dyDescent="0.3">
      <c r="C5" t="s">
        <v>50</v>
      </c>
      <c r="D5" s="55">
        <v>0.111</v>
      </c>
    </row>
    <row r="6" spans="3:14" x14ac:dyDescent="0.3">
      <c r="C6" t="s">
        <v>53</v>
      </c>
      <c r="D6" s="55">
        <f>D5/12</f>
        <v>9.2499999999999995E-3</v>
      </c>
    </row>
    <row r="7" spans="3:14" x14ac:dyDescent="0.3">
      <c r="C7" t="s">
        <v>51</v>
      </c>
      <c r="D7" s="37">
        <f>12*20</f>
        <v>240</v>
      </c>
    </row>
    <row r="9" spans="3:14" ht="21" x14ac:dyDescent="0.4">
      <c r="C9" t="s">
        <v>52</v>
      </c>
      <c r="D9" s="88">
        <f>D4*E9</f>
        <v>6909.3671691912596</v>
      </c>
      <c r="E9">
        <f>D6/E10</f>
        <v>1.0390025818332722E-2</v>
      </c>
    </row>
    <row r="10" spans="3:14" x14ac:dyDescent="0.3">
      <c r="E10">
        <f>1-(1+D6)^-D7</f>
        <v>0.89027690226513212</v>
      </c>
    </row>
    <row r="11" spans="3:14" x14ac:dyDescent="0.3">
      <c r="K11" s="94">
        <v>0.16</v>
      </c>
      <c r="M11" s="95">
        <f>0.05/12</f>
        <v>4.1666666666666666E-3</v>
      </c>
    </row>
    <row r="12" spans="3:14" x14ac:dyDescent="0.3">
      <c r="C12" s="37" t="s">
        <v>54</v>
      </c>
      <c r="D12" s="37" t="s">
        <v>55</v>
      </c>
      <c r="E12" s="37" t="s">
        <v>56</v>
      </c>
      <c r="F12" s="37" t="s">
        <v>57</v>
      </c>
      <c r="G12" s="37" t="s">
        <v>58</v>
      </c>
      <c r="H12" s="93" t="s">
        <v>59</v>
      </c>
      <c r="I12" s="37" t="s">
        <v>60</v>
      </c>
      <c r="K12" s="37" t="s">
        <v>61</v>
      </c>
      <c r="L12" s="37" t="s">
        <v>62</v>
      </c>
      <c r="M12" s="37" t="s">
        <v>63</v>
      </c>
      <c r="N12" s="37" t="s">
        <v>64</v>
      </c>
    </row>
    <row r="13" spans="3:14" x14ac:dyDescent="0.3">
      <c r="C13" s="37">
        <v>1</v>
      </c>
      <c r="D13" s="35">
        <f>D4</f>
        <v>665000</v>
      </c>
      <c r="E13" s="35">
        <f>$D$6*D13</f>
        <v>6151.25</v>
      </c>
      <c r="F13" s="35">
        <f>E13</f>
        <v>6151.25</v>
      </c>
      <c r="G13" s="35">
        <f>H13-F13</f>
        <v>758.11716919125956</v>
      </c>
      <c r="H13" s="87">
        <f>$D$9</f>
        <v>6909.3671691912596</v>
      </c>
      <c r="I13" s="35">
        <f>D13-G13</f>
        <v>664241.88283080875</v>
      </c>
      <c r="K13" s="35">
        <f>$K$11*F13</f>
        <v>984.2</v>
      </c>
      <c r="L13" s="35">
        <f>H13+K13</f>
        <v>7893.5671691912594</v>
      </c>
      <c r="M13" s="35">
        <f>$D$2*$M$11</f>
        <v>3125</v>
      </c>
      <c r="N13" s="35">
        <f>L13+M13</f>
        <v>11018.567169191259</v>
      </c>
    </row>
    <row r="14" spans="3:14" x14ac:dyDescent="0.3">
      <c r="C14" s="37">
        <f t="shared" ref="C14:C36" si="0">C13+1</f>
        <v>2</v>
      </c>
      <c r="D14" s="35">
        <f>I13</f>
        <v>664241.88283080875</v>
      </c>
      <c r="E14" s="35">
        <f>$D$6*D14</f>
        <v>6144.2374161849802</v>
      </c>
      <c r="F14" s="35">
        <f>E14</f>
        <v>6144.2374161849802</v>
      </c>
      <c r="G14" s="35">
        <f>H14-F14</f>
        <v>765.12975300627932</v>
      </c>
      <c r="H14" s="87">
        <f>$D$9</f>
        <v>6909.3671691912596</v>
      </c>
      <c r="I14" s="35">
        <f>D14-G14</f>
        <v>663476.75307780248</v>
      </c>
      <c r="K14" s="35">
        <f t="shared" ref="K14:K36" si="1">$K$11*F14</f>
        <v>983.07798658959689</v>
      </c>
      <c r="L14" s="35">
        <f t="shared" ref="L14:L36" si="2">H14+K14</f>
        <v>7892.4451557808561</v>
      </c>
      <c r="M14" s="35">
        <f t="shared" ref="M14:M48" si="3">$D$2*$M$11</f>
        <v>3125</v>
      </c>
      <c r="N14" s="35">
        <f t="shared" ref="N14:N36" si="4">L14+M14</f>
        <v>11017.445155780857</v>
      </c>
    </row>
    <row r="15" spans="3:14" x14ac:dyDescent="0.3">
      <c r="C15" s="37">
        <f t="shared" si="0"/>
        <v>3</v>
      </c>
      <c r="D15" s="35">
        <f t="shared" ref="D15:D36" si="5">I14</f>
        <v>663476.75307780248</v>
      </c>
      <c r="E15" s="35">
        <f t="shared" ref="E15:E48" si="6">$D$6*D15</f>
        <v>6137.1599659696731</v>
      </c>
      <c r="F15" s="35">
        <f t="shared" ref="F15:F48" si="7">E15</f>
        <v>6137.1599659696731</v>
      </c>
      <c r="G15" s="35">
        <f t="shared" ref="G15:G48" si="8">H15-F15</f>
        <v>772.2072032215865</v>
      </c>
      <c r="H15" s="87">
        <f t="shared" ref="H15:H78" si="9">$D$9</f>
        <v>6909.3671691912596</v>
      </c>
      <c r="I15" s="35">
        <f t="shared" ref="I15:I36" si="10">D15-G15</f>
        <v>662704.54587458086</v>
      </c>
      <c r="K15" s="35">
        <f t="shared" si="1"/>
        <v>981.94559455514775</v>
      </c>
      <c r="L15" s="35">
        <f t="shared" si="2"/>
        <v>7891.3127637464077</v>
      </c>
      <c r="M15" s="35">
        <f t="shared" si="3"/>
        <v>3125</v>
      </c>
      <c r="N15" s="35">
        <f t="shared" si="4"/>
        <v>11016.312763746408</v>
      </c>
    </row>
    <row r="16" spans="3:14" x14ac:dyDescent="0.3">
      <c r="C16" s="37">
        <f t="shared" si="0"/>
        <v>4</v>
      </c>
      <c r="D16" s="35">
        <f t="shared" si="5"/>
        <v>662704.54587458086</v>
      </c>
      <c r="E16" s="35">
        <f t="shared" si="6"/>
        <v>6130.0170493398728</v>
      </c>
      <c r="F16" s="35">
        <f t="shared" si="7"/>
        <v>6130.0170493398728</v>
      </c>
      <c r="G16" s="35">
        <f t="shared" si="8"/>
        <v>779.35011985138681</v>
      </c>
      <c r="H16" s="87">
        <f t="shared" si="9"/>
        <v>6909.3671691912596</v>
      </c>
      <c r="I16" s="35">
        <f t="shared" si="10"/>
        <v>661925.19575472944</v>
      </c>
      <c r="K16" s="35">
        <f t="shared" si="1"/>
        <v>980.8027278943797</v>
      </c>
      <c r="L16" s="35">
        <f t="shared" si="2"/>
        <v>7890.1698970856396</v>
      </c>
      <c r="M16" s="35">
        <f t="shared" si="3"/>
        <v>3125</v>
      </c>
      <c r="N16" s="35">
        <f t="shared" si="4"/>
        <v>11015.16989708564</v>
      </c>
    </row>
    <row r="17" spans="3:14" x14ac:dyDescent="0.3">
      <c r="C17" s="37">
        <f t="shared" si="0"/>
        <v>5</v>
      </c>
      <c r="D17" s="35">
        <f t="shared" si="5"/>
        <v>661925.19575472944</v>
      </c>
      <c r="E17" s="35">
        <f t="shared" si="6"/>
        <v>6122.8080607312468</v>
      </c>
      <c r="F17" s="35">
        <f t="shared" si="7"/>
        <v>6122.8080607312468</v>
      </c>
      <c r="G17" s="35">
        <f t="shared" si="8"/>
        <v>786.55910846001279</v>
      </c>
      <c r="H17" s="87">
        <f t="shared" si="9"/>
        <v>6909.3671691912596</v>
      </c>
      <c r="I17" s="35">
        <f t="shared" si="10"/>
        <v>661138.63664626947</v>
      </c>
      <c r="K17" s="35">
        <f t="shared" si="1"/>
        <v>979.64928971699953</v>
      </c>
      <c r="L17" s="35">
        <f t="shared" si="2"/>
        <v>7889.0164589082588</v>
      </c>
      <c r="M17" s="35">
        <f t="shared" si="3"/>
        <v>3125</v>
      </c>
      <c r="N17" s="35">
        <f t="shared" si="4"/>
        <v>11014.01645890826</v>
      </c>
    </row>
    <row r="18" spans="3:14" x14ac:dyDescent="0.3">
      <c r="C18" s="37">
        <f t="shared" si="0"/>
        <v>6</v>
      </c>
      <c r="D18" s="35">
        <f t="shared" si="5"/>
        <v>661138.63664626947</v>
      </c>
      <c r="E18" s="35">
        <f t="shared" si="6"/>
        <v>6115.532388977992</v>
      </c>
      <c r="F18" s="35">
        <f t="shared" si="7"/>
        <v>6115.532388977992</v>
      </c>
      <c r="G18" s="35">
        <f t="shared" si="8"/>
        <v>793.83478021326755</v>
      </c>
      <c r="H18" s="87">
        <f t="shared" si="9"/>
        <v>6909.3671691912596</v>
      </c>
      <c r="I18" s="35">
        <f t="shared" si="10"/>
        <v>660344.80186605616</v>
      </c>
      <c r="K18" s="35">
        <f t="shared" si="1"/>
        <v>978.48518223647875</v>
      </c>
      <c r="L18" s="35">
        <f t="shared" si="2"/>
        <v>7887.8523514277385</v>
      </c>
      <c r="M18" s="35">
        <f t="shared" si="3"/>
        <v>3125</v>
      </c>
      <c r="N18" s="35">
        <f t="shared" si="4"/>
        <v>11012.852351427739</v>
      </c>
    </row>
    <row r="19" spans="3:14" x14ac:dyDescent="0.3">
      <c r="C19" s="37">
        <f t="shared" si="0"/>
        <v>7</v>
      </c>
      <c r="D19" s="35">
        <f t="shared" si="5"/>
        <v>660344.80186605616</v>
      </c>
      <c r="E19" s="35">
        <f t="shared" si="6"/>
        <v>6108.1894172610191</v>
      </c>
      <c r="F19" s="35">
        <f t="shared" si="7"/>
        <v>6108.1894172610191</v>
      </c>
      <c r="G19" s="35">
        <f t="shared" si="8"/>
        <v>801.17775193024045</v>
      </c>
      <c r="H19" s="87">
        <f t="shared" si="9"/>
        <v>6909.3671691912596</v>
      </c>
      <c r="I19" s="35">
        <f t="shared" si="10"/>
        <v>659543.62411412597</v>
      </c>
      <c r="K19" s="35">
        <f t="shared" si="1"/>
        <v>977.31030676176306</v>
      </c>
      <c r="L19" s="35">
        <f t="shared" si="2"/>
        <v>7886.6774759530226</v>
      </c>
      <c r="M19" s="35">
        <f t="shared" si="3"/>
        <v>3125</v>
      </c>
      <c r="N19" s="35">
        <f t="shared" si="4"/>
        <v>11011.677475953024</v>
      </c>
    </row>
    <row r="20" spans="3:14" x14ac:dyDescent="0.3">
      <c r="C20" s="37">
        <f t="shared" si="0"/>
        <v>8</v>
      </c>
      <c r="D20" s="35">
        <f t="shared" si="5"/>
        <v>659543.62411412597</v>
      </c>
      <c r="E20" s="35">
        <f t="shared" si="6"/>
        <v>6100.7785230556647</v>
      </c>
      <c r="F20" s="35">
        <f t="shared" si="7"/>
        <v>6100.7785230556647</v>
      </c>
      <c r="G20" s="35">
        <f t="shared" si="8"/>
        <v>808.5886461355949</v>
      </c>
      <c r="H20" s="87">
        <f t="shared" si="9"/>
        <v>6909.3671691912596</v>
      </c>
      <c r="I20" s="35">
        <f t="shared" si="10"/>
        <v>658735.03546799032</v>
      </c>
      <c r="K20" s="35">
        <f t="shared" si="1"/>
        <v>976.12456368890639</v>
      </c>
      <c r="L20" s="35">
        <f t="shared" si="2"/>
        <v>7885.4917328801657</v>
      </c>
      <c r="M20" s="35">
        <f t="shared" si="3"/>
        <v>3125</v>
      </c>
      <c r="N20" s="35">
        <f t="shared" si="4"/>
        <v>11010.491732880166</v>
      </c>
    </row>
    <row r="21" spans="3:14" x14ac:dyDescent="0.3">
      <c r="C21" s="37">
        <f t="shared" si="0"/>
        <v>9</v>
      </c>
      <c r="D21" s="35">
        <f t="shared" si="5"/>
        <v>658735.03546799032</v>
      </c>
      <c r="E21" s="35">
        <f t="shared" si="6"/>
        <v>6093.2990780789105</v>
      </c>
      <c r="F21" s="35">
        <f t="shared" si="7"/>
        <v>6093.2990780789105</v>
      </c>
      <c r="G21" s="35">
        <f t="shared" si="8"/>
        <v>816.06809111234907</v>
      </c>
      <c r="H21" s="87">
        <f t="shared" si="9"/>
        <v>6909.3671691912596</v>
      </c>
      <c r="I21" s="35">
        <f t="shared" si="10"/>
        <v>657918.96737687802</v>
      </c>
      <c r="K21" s="35">
        <f t="shared" si="1"/>
        <v>974.92785249262568</v>
      </c>
      <c r="L21" s="35">
        <f t="shared" si="2"/>
        <v>7884.2950216838854</v>
      </c>
      <c r="M21" s="35">
        <f t="shared" si="3"/>
        <v>3125</v>
      </c>
      <c r="N21" s="35">
        <f t="shared" si="4"/>
        <v>11009.295021683885</v>
      </c>
    </row>
    <row r="22" spans="3:14" x14ac:dyDescent="0.3">
      <c r="C22" s="37">
        <f t="shared" si="0"/>
        <v>10</v>
      </c>
      <c r="D22" s="35">
        <f t="shared" si="5"/>
        <v>657918.96737687802</v>
      </c>
      <c r="E22" s="35">
        <f t="shared" si="6"/>
        <v>6085.750448236121</v>
      </c>
      <c r="F22" s="35">
        <f t="shared" si="7"/>
        <v>6085.750448236121</v>
      </c>
      <c r="G22" s="35">
        <f t="shared" si="8"/>
        <v>823.61672095513859</v>
      </c>
      <c r="H22" s="87">
        <f t="shared" si="9"/>
        <v>6909.3671691912596</v>
      </c>
      <c r="I22" s="35">
        <f t="shared" si="10"/>
        <v>657095.3506559229</v>
      </c>
      <c r="K22" s="35">
        <f t="shared" si="1"/>
        <v>973.72007171777932</v>
      </c>
      <c r="L22" s="35">
        <f t="shared" si="2"/>
        <v>7883.0872409090389</v>
      </c>
      <c r="M22" s="35">
        <f t="shared" si="3"/>
        <v>3125</v>
      </c>
      <c r="N22" s="35">
        <f t="shared" si="4"/>
        <v>11008.087240909039</v>
      </c>
    </row>
    <row r="23" spans="3:14" x14ac:dyDescent="0.3">
      <c r="C23" s="37">
        <f t="shared" si="0"/>
        <v>11</v>
      </c>
      <c r="D23" s="35">
        <f t="shared" si="5"/>
        <v>657095.3506559229</v>
      </c>
      <c r="E23" s="35">
        <f t="shared" si="6"/>
        <v>6078.1319935672864</v>
      </c>
      <c r="F23" s="35">
        <f t="shared" si="7"/>
        <v>6078.1319935672864</v>
      </c>
      <c r="G23" s="35">
        <f t="shared" si="8"/>
        <v>831.23517562397319</v>
      </c>
      <c r="H23" s="87">
        <f t="shared" si="9"/>
        <v>6909.3671691912596</v>
      </c>
      <c r="I23" s="35">
        <f t="shared" si="10"/>
        <v>656264.11548029887</v>
      </c>
      <c r="K23" s="35">
        <f t="shared" si="1"/>
        <v>972.50111897076579</v>
      </c>
      <c r="L23" s="35">
        <f t="shared" si="2"/>
        <v>7881.8682881620252</v>
      </c>
      <c r="M23" s="35">
        <f t="shared" si="3"/>
        <v>3125</v>
      </c>
      <c r="N23" s="35">
        <f t="shared" si="4"/>
        <v>11006.868288162026</v>
      </c>
    </row>
    <row r="24" spans="3:14" s="92" customFormat="1" ht="15" thickBot="1" x14ac:dyDescent="0.35">
      <c r="C24" s="89">
        <f t="shared" si="0"/>
        <v>12</v>
      </c>
      <c r="D24" s="90">
        <f t="shared" si="5"/>
        <v>656264.11548029887</v>
      </c>
      <c r="E24" s="90">
        <f t="shared" si="6"/>
        <v>6070.4430681927643</v>
      </c>
      <c r="F24" s="90">
        <f t="shared" si="7"/>
        <v>6070.4430681927643</v>
      </c>
      <c r="G24" s="90">
        <f t="shared" si="8"/>
        <v>838.92410099849531</v>
      </c>
      <c r="H24" s="91">
        <f t="shared" si="9"/>
        <v>6909.3671691912596</v>
      </c>
      <c r="I24" s="91">
        <f t="shared" si="10"/>
        <v>655425.19137930044</v>
      </c>
      <c r="K24" s="90">
        <f t="shared" si="1"/>
        <v>971.27089091084235</v>
      </c>
      <c r="L24" s="90">
        <f t="shared" si="2"/>
        <v>7880.6380601021019</v>
      </c>
      <c r="M24" s="90">
        <f t="shared" si="3"/>
        <v>3125</v>
      </c>
      <c r="N24" s="90">
        <f t="shared" si="4"/>
        <v>11005.638060102101</v>
      </c>
    </row>
    <row r="25" spans="3:14" ht="15" thickTop="1" x14ac:dyDescent="0.3">
      <c r="C25" s="37">
        <f t="shared" si="0"/>
        <v>13</v>
      </c>
      <c r="D25" s="35">
        <f t="shared" si="5"/>
        <v>655425.19137930044</v>
      </c>
      <c r="E25" s="35">
        <f t="shared" si="6"/>
        <v>6062.6830202585288</v>
      </c>
      <c r="F25" s="35">
        <f t="shared" si="7"/>
        <v>6062.6830202585288</v>
      </c>
      <c r="G25" s="35">
        <f t="shared" si="8"/>
        <v>846.68414893273075</v>
      </c>
      <c r="H25" s="87">
        <f t="shared" si="9"/>
        <v>6909.3671691912596</v>
      </c>
      <c r="I25" s="35">
        <f t="shared" si="10"/>
        <v>654578.50723036774</v>
      </c>
      <c r="K25" s="35">
        <f t="shared" si="1"/>
        <v>970.02928324136462</v>
      </c>
      <c r="L25" s="35">
        <f t="shared" si="2"/>
        <v>7879.3964524326238</v>
      </c>
      <c r="M25" s="35">
        <f t="shared" si="3"/>
        <v>3125</v>
      </c>
      <c r="N25" s="35">
        <f t="shared" si="4"/>
        <v>11004.396452432624</v>
      </c>
    </row>
    <row r="26" spans="3:14" x14ac:dyDescent="0.3">
      <c r="C26" s="37">
        <f t="shared" si="0"/>
        <v>14</v>
      </c>
      <c r="D26" s="35">
        <f t="shared" si="5"/>
        <v>654578.50723036774</v>
      </c>
      <c r="E26" s="35">
        <f t="shared" si="6"/>
        <v>6054.8511918809018</v>
      </c>
      <c r="F26" s="35">
        <f t="shared" si="7"/>
        <v>6054.8511918809018</v>
      </c>
      <c r="G26" s="35">
        <f t="shared" si="8"/>
        <v>854.51597731035781</v>
      </c>
      <c r="H26" s="87">
        <f t="shared" si="9"/>
        <v>6909.3671691912596</v>
      </c>
      <c r="I26" s="35">
        <f t="shared" si="10"/>
        <v>653723.99125305738</v>
      </c>
      <c r="K26" s="35">
        <f t="shared" si="1"/>
        <v>968.77619070094431</v>
      </c>
      <c r="L26" s="35">
        <f t="shared" si="2"/>
        <v>7878.143359892204</v>
      </c>
      <c r="M26" s="35">
        <f t="shared" si="3"/>
        <v>3125</v>
      </c>
      <c r="N26" s="35">
        <f t="shared" si="4"/>
        <v>11003.143359892205</v>
      </c>
    </row>
    <row r="27" spans="3:14" x14ac:dyDescent="0.3">
      <c r="C27" s="37">
        <f t="shared" si="0"/>
        <v>15</v>
      </c>
      <c r="D27" s="35">
        <f t="shared" si="5"/>
        <v>653723.99125305738</v>
      </c>
      <c r="E27" s="35">
        <f t="shared" si="6"/>
        <v>6046.9469190907803</v>
      </c>
      <c r="F27" s="35">
        <f t="shared" si="7"/>
        <v>6046.9469190907803</v>
      </c>
      <c r="G27" s="35">
        <f t="shared" si="8"/>
        <v>862.42025010047928</v>
      </c>
      <c r="H27" s="87">
        <f t="shared" si="9"/>
        <v>6909.3671691912596</v>
      </c>
      <c r="I27" s="35">
        <f t="shared" si="10"/>
        <v>652861.57100295695</v>
      </c>
      <c r="K27" s="35">
        <f t="shared" si="1"/>
        <v>967.51150705452483</v>
      </c>
      <c r="L27" s="35">
        <f t="shared" si="2"/>
        <v>7876.8786762457839</v>
      </c>
      <c r="M27" s="35">
        <f t="shared" si="3"/>
        <v>3125</v>
      </c>
      <c r="N27" s="35">
        <f t="shared" si="4"/>
        <v>11001.878676245784</v>
      </c>
    </row>
    <row r="28" spans="3:14" x14ac:dyDescent="0.3">
      <c r="C28" s="37">
        <f t="shared" si="0"/>
        <v>16</v>
      </c>
      <c r="D28" s="35">
        <f t="shared" si="5"/>
        <v>652861.57100295695</v>
      </c>
      <c r="E28" s="35">
        <f t="shared" si="6"/>
        <v>6038.9695317773512</v>
      </c>
      <c r="F28" s="35">
        <f t="shared" si="7"/>
        <v>6038.9695317773512</v>
      </c>
      <c r="G28" s="35">
        <f t="shared" si="8"/>
        <v>870.39763741390834</v>
      </c>
      <c r="H28" s="87">
        <f t="shared" si="9"/>
        <v>6909.3671691912596</v>
      </c>
      <c r="I28" s="35">
        <f t="shared" si="10"/>
        <v>651991.17336554301</v>
      </c>
      <c r="K28" s="35">
        <f t="shared" si="1"/>
        <v>966.23512508437625</v>
      </c>
      <c r="L28" s="35">
        <f t="shared" si="2"/>
        <v>7875.6022942756354</v>
      </c>
      <c r="M28" s="35">
        <f t="shared" si="3"/>
        <v>3125</v>
      </c>
      <c r="N28" s="35">
        <f t="shared" si="4"/>
        <v>11000.602294275635</v>
      </c>
    </row>
    <row r="29" spans="3:14" x14ac:dyDescent="0.3">
      <c r="C29" s="37">
        <f t="shared" si="0"/>
        <v>17</v>
      </c>
      <c r="D29" s="35">
        <f t="shared" si="5"/>
        <v>651991.17336554301</v>
      </c>
      <c r="E29" s="35">
        <f t="shared" si="6"/>
        <v>6030.918353631273</v>
      </c>
      <c r="F29" s="35">
        <f t="shared" si="7"/>
        <v>6030.918353631273</v>
      </c>
      <c r="G29" s="35">
        <f t="shared" si="8"/>
        <v>878.44881555998654</v>
      </c>
      <c r="H29" s="87">
        <f t="shared" si="9"/>
        <v>6909.3671691912596</v>
      </c>
      <c r="I29" s="35">
        <f t="shared" si="10"/>
        <v>651112.72454998305</v>
      </c>
      <c r="K29" s="35">
        <f t="shared" si="1"/>
        <v>964.94693658100368</v>
      </c>
      <c r="L29" s="35">
        <f t="shared" si="2"/>
        <v>7874.3141057722632</v>
      </c>
      <c r="M29" s="35">
        <f t="shared" si="3"/>
        <v>3125</v>
      </c>
      <c r="N29" s="35">
        <f t="shared" si="4"/>
        <v>10999.314105772264</v>
      </c>
    </row>
    <row r="30" spans="3:14" x14ac:dyDescent="0.3">
      <c r="C30" s="37">
        <f t="shared" si="0"/>
        <v>18</v>
      </c>
      <c r="D30" s="35">
        <f t="shared" si="5"/>
        <v>651112.72454998305</v>
      </c>
      <c r="E30" s="35">
        <f t="shared" si="6"/>
        <v>6022.7927020873431</v>
      </c>
      <c r="F30" s="35">
        <f t="shared" si="7"/>
        <v>6022.7927020873431</v>
      </c>
      <c r="G30" s="35">
        <f t="shared" si="8"/>
        <v>886.5744671039165</v>
      </c>
      <c r="H30" s="87">
        <f t="shared" si="9"/>
        <v>6909.3671691912596</v>
      </c>
      <c r="I30" s="35">
        <f t="shared" si="10"/>
        <v>650226.15008287912</v>
      </c>
      <c r="K30" s="35">
        <f t="shared" si="1"/>
        <v>963.64683233397488</v>
      </c>
      <c r="L30" s="35">
        <f t="shared" si="2"/>
        <v>7873.0140015252346</v>
      </c>
      <c r="M30" s="35">
        <f t="shared" si="3"/>
        <v>3125</v>
      </c>
      <c r="N30" s="35">
        <f t="shared" si="4"/>
        <v>10998.014001525235</v>
      </c>
    </row>
    <row r="31" spans="3:14" x14ac:dyDescent="0.3">
      <c r="C31" s="37">
        <f t="shared" si="0"/>
        <v>19</v>
      </c>
      <c r="D31" s="35">
        <f t="shared" si="5"/>
        <v>650226.15008287912</v>
      </c>
      <c r="E31" s="35">
        <f t="shared" si="6"/>
        <v>6014.5918882666319</v>
      </c>
      <c r="F31" s="35">
        <f t="shared" si="7"/>
        <v>6014.5918882666319</v>
      </c>
      <c r="G31" s="35">
        <f t="shared" si="8"/>
        <v>894.77528092462762</v>
      </c>
      <c r="H31" s="87">
        <f t="shared" si="9"/>
        <v>6909.3671691912596</v>
      </c>
      <c r="I31" s="35">
        <f t="shared" si="10"/>
        <v>649331.37480195449</v>
      </c>
      <c r="K31" s="35">
        <f t="shared" si="1"/>
        <v>962.33470212266116</v>
      </c>
      <c r="L31" s="35">
        <f t="shared" si="2"/>
        <v>7871.7018713139205</v>
      </c>
      <c r="M31" s="35">
        <f t="shared" si="3"/>
        <v>3125</v>
      </c>
      <c r="N31" s="35">
        <f t="shared" si="4"/>
        <v>10996.70187131392</v>
      </c>
    </row>
    <row r="32" spans="3:14" x14ac:dyDescent="0.3">
      <c r="C32" s="37">
        <f t="shared" si="0"/>
        <v>20</v>
      </c>
      <c r="D32" s="35">
        <f t="shared" si="5"/>
        <v>649331.37480195449</v>
      </c>
      <c r="E32" s="35">
        <f t="shared" si="6"/>
        <v>6006.3152169180785</v>
      </c>
      <c r="F32" s="35">
        <f t="shared" si="7"/>
        <v>6006.3152169180785</v>
      </c>
      <c r="G32" s="35">
        <f t="shared" si="8"/>
        <v>903.05195227318109</v>
      </c>
      <c r="H32" s="87">
        <f t="shared" si="9"/>
        <v>6909.3671691912596</v>
      </c>
      <c r="I32" s="35">
        <f t="shared" si="10"/>
        <v>648428.32284968125</v>
      </c>
      <c r="K32" s="35">
        <f t="shared" si="1"/>
        <v>961.01043470689262</v>
      </c>
      <c r="L32" s="35">
        <f t="shared" si="2"/>
        <v>7870.3776038981523</v>
      </c>
      <c r="M32" s="35">
        <f t="shared" si="3"/>
        <v>3125</v>
      </c>
      <c r="N32" s="35">
        <f t="shared" si="4"/>
        <v>10995.377603898152</v>
      </c>
    </row>
    <row r="33" spans="1:14" x14ac:dyDescent="0.3">
      <c r="C33" s="37">
        <f t="shared" si="0"/>
        <v>21</v>
      </c>
      <c r="D33" s="35">
        <f t="shared" si="5"/>
        <v>648428.32284968125</v>
      </c>
      <c r="E33" s="35">
        <f t="shared" si="6"/>
        <v>5997.9619863595517</v>
      </c>
      <c r="F33" s="35">
        <f t="shared" si="7"/>
        <v>5997.9619863595517</v>
      </c>
      <c r="G33" s="35">
        <f t="shared" si="8"/>
        <v>911.40518283170786</v>
      </c>
      <c r="H33" s="87">
        <f t="shared" si="9"/>
        <v>6909.3671691912596</v>
      </c>
      <c r="I33" s="35">
        <f t="shared" si="10"/>
        <v>647516.91766684956</v>
      </c>
      <c r="K33" s="35">
        <f t="shared" si="1"/>
        <v>959.67391781752826</v>
      </c>
      <c r="L33" s="35">
        <f t="shared" si="2"/>
        <v>7869.0410870087881</v>
      </c>
      <c r="M33" s="35">
        <f t="shared" si="3"/>
        <v>3125</v>
      </c>
      <c r="N33" s="35">
        <f t="shared" si="4"/>
        <v>10994.041087008787</v>
      </c>
    </row>
    <row r="34" spans="1:14" x14ac:dyDescent="0.3">
      <c r="C34" s="37">
        <f t="shared" si="0"/>
        <v>22</v>
      </c>
      <c r="D34" s="35">
        <f t="shared" si="5"/>
        <v>647516.91766684956</v>
      </c>
      <c r="E34" s="35">
        <f t="shared" si="6"/>
        <v>5989.5314884183581</v>
      </c>
      <c r="F34" s="35">
        <f t="shared" si="7"/>
        <v>5989.5314884183581</v>
      </c>
      <c r="G34" s="35">
        <f t="shared" si="8"/>
        <v>919.83568077290147</v>
      </c>
      <c r="H34" s="87">
        <f t="shared" si="9"/>
        <v>6909.3671691912596</v>
      </c>
      <c r="I34" s="35">
        <f t="shared" si="10"/>
        <v>646597.08198607666</v>
      </c>
      <c r="K34" s="35">
        <f t="shared" si="1"/>
        <v>958.32503814693735</v>
      </c>
      <c r="L34" s="35">
        <f t="shared" si="2"/>
        <v>7867.6922073381966</v>
      </c>
      <c r="M34" s="35">
        <f t="shared" si="3"/>
        <v>3125</v>
      </c>
      <c r="N34" s="35">
        <f t="shared" si="4"/>
        <v>10992.692207338197</v>
      </c>
    </row>
    <row r="35" spans="1:14" x14ac:dyDescent="0.3">
      <c r="C35" s="37">
        <f t="shared" si="0"/>
        <v>23</v>
      </c>
      <c r="D35" s="35">
        <f t="shared" si="5"/>
        <v>646597.08198607666</v>
      </c>
      <c r="E35" s="35">
        <f t="shared" si="6"/>
        <v>5981.0230083712086</v>
      </c>
      <c r="F35" s="35">
        <f t="shared" si="7"/>
        <v>5981.0230083712086</v>
      </c>
      <c r="G35" s="35">
        <f t="shared" si="8"/>
        <v>928.344160820051</v>
      </c>
      <c r="H35" s="87">
        <f t="shared" si="9"/>
        <v>6909.3671691912596</v>
      </c>
      <c r="I35" s="35">
        <f t="shared" si="10"/>
        <v>645668.73782525666</v>
      </c>
      <c r="K35" s="35">
        <f t="shared" si="1"/>
        <v>956.96368133939336</v>
      </c>
      <c r="L35" s="35">
        <f t="shared" si="2"/>
        <v>7866.3308505306532</v>
      </c>
      <c r="M35" s="35">
        <f t="shared" si="3"/>
        <v>3125</v>
      </c>
      <c r="N35" s="35">
        <f t="shared" si="4"/>
        <v>10991.330850530652</v>
      </c>
    </row>
    <row r="36" spans="1:14" s="92" customFormat="1" ht="15" thickBot="1" x14ac:dyDescent="0.35">
      <c r="C36" s="89">
        <f t="shared" si="0"/>
        <v>24</v>
      </c>
      <c r="D36" s="90">
        <f t="shared" si="5"/>
        <v>645668.73782525666</v>
      </c>
      <c r="E36" s="90">
        <f t="shared" si="6"/>
        <v>5972.4358248836234</v>
      </c>
      <c r="F36" s="90">
        <f t="shared" si="7"/>
        <v>5972.4358248836234</v>
      </c>
      <c r="G36" s="90">
        <f t="shared" si="8"/>
        <v>936.93134430763621</v>
      </c>
      <c r="H36" s="91">
        <f t="shared" si="9"/>
        <v>6909.3671691912596</v>
      </c>
      <c r="I36" s="91">
        <f t="shared" si="10"/>
        <v>644731.80648094905</v>
      </c>
      <c r="K36" s="90">
        <f t="shared" si="1"/>
        <v>955.58973198137971</v>
      </c>
      <c r="L36" s="90">
        <f t="shared" si="2"/>
        <v>7864.9569011726389</v>
      </c>
      <c r="M36" s="90">
        <f t="shared" si="3"/>
        <v>3125</v>
      </c>
      <c r="N36" s="90">
        <f t="shared" si="4"/>
        <v>10989.956901172638</v>
      </c>
    </row>
    <row r="37" spans="1:14" ht="15" thickTop="1" x14ac:dyDescent="0.3">
      <c r="C37" s="37">
        <f t="shared" ref="C37:C100" si="11">C36+1</f>
        <v>25</v>
      </c>
      <c r="D37" s="35">
        <f t="shared" ref="D37:D47" si="12">I36</f>
        <v>644731.80648094905</v>
      </c>
      <c r="E37" s="35">
        <f t="shared" si="6"/>
        <v>5963.7692099487786</v>
      </c>
      <c r="F37" s="35">
        <f t="shared" si="7"/>
        <v>5963.7692099487786</v>
      </c>
      <c r="G37" s="35">
        <f t="shared" si="8"/>
        <v>945.59795924248101</v>
      </c>
      <c r="H37" s="87">
        <f t="shared" si="9"/>
        <v>6909.3671691912596</v>
      </c>
      <c r="I37" s="35">
        <f t="shared" ref="I37:I47" si="13">D37-G37</f>
        <v>643786.20852170652</v>
      </c>
      <c r="K37" s="35">
        <f t="shared" ref="K37:K47" si="14">$K$11*F37</f>
        <v>954.20307359180458</v>
      </c>
      <c r="L37" s="35">
        <f t="shared" ref="L37:L47" si="15">H37+K37</f>
        <v>7863.5702427830638</v>
      </c>
      <c r="M37" s="35">
        <f t="shared" si="3"/>
        <v>3125</v>
      </c>
      <c r="N37" s="35">
        <f t="shared" ref="N37:N47" si="16">L37+M37</f>
        <v>10988.570242783064</v>
      </c>
    </row>
    <row r="38" spans="1:14" x14ac:dyDescent="0.3">
      <c r="C38" s="37">
        <f t="shared" si="11"/>
        <v>26</v>
      </c>
      <c r="D38" s="35">
        <f t="shared" si="12"/>
        <v>643786.20852170652</v>
      </c>
      <c r="E38" s="35">
        <f t="shared" si="6"/>
        <v>5955.022428825785</v>
      </c>
      <c r="F38" s="35">
        <f t="shared" si="7"/>
        <v>5955.022428825785</v>
      </c>
      <c r="G38" s="35">
        <f t="shared" si="8"/>
        <v>954.34474036547454</v>
      </c>
      <c r="H38" s="87">
        <f t="shared" si="9"/>
        <v>6909.3671691912596</v>
      </c>
      <c r="I38" s="35">
        <f t="shared" si="13"/>
        <v>642831.863781341</v>
      </c>
      <c r="K38" s="35">
        <f t="shared" si="14"/>
        <v>952.80358861212562</v>
      </c>
      <c r="L38" s="35">
        <f t="shared" si="15"/>
        <v>7862.1707578033856</v>
      </c>
      <c r="M38" s="35">
        <f t="shared" si="3"/>
        <v>3125</v>
      </c>
      <c r="N38" s="35">
        <f t="shared" si="16"/>
        <v>10987.170757803386</v>
      </c>
    </row>
    <row r="39" spans="1:14" x14ac:dyDescent="0.3">
      <c r="C39" s="37">
        <f t="shared" si="11"/>
        <v>27</v>
      </c>
      <c r="D39" s="35">
        <f t="shared" si="12"/>
        <v>642831.863781341</v>
      </c>
      <c r="E39" s="35">
        <f t="shared" si="6"/>
        <v>5946.1947399774044</v>
      </c>
      <c r="F39" s="35">
        <f t="shared" si="7"/>
        <v>5946.1947399774044</v>
      </c>
      <c r="G39" s="35">
        <f t="shared" si="8"/>
        <v>963.17242921385514</v>
      </c>
      <c r="H39" s="87">
        <f t="shared" si="9"/>
        <v>6909.3671691912596</v>
      </c>
      <c r="I39" s="35">
        <f t="shared" si="13"/>
        <v>641868.69135212712</v>
      </c>
      <c r="K39" s="35">
        <f t="shared" si="14"/>
        <v>951.39115839638475</v>
      </c>
      <c r="L39" s="35">
        <f t="shared" si="15"/>
        <v>7860.7583275876441</v>
      </c>
      <c r="M39" s="35">
        <f t="shared" si="3"/>
        <v>3125</v>
      </c>
      <c r="N39" s="35">
        <f t="shared" si="16"/>
        <v>10985.758327587644</v>
      </c>
    </row>
    <row r="40" spans="1:14" x14ac:dyDescent="0.3">
      <c r="C40" s="37">
        <f t="shared" si="11"/>
        <v>28</v>
      </c>
      <c r="D40" s="35">
        <f t="shared" si="12"/>
        <v>641868.69135212712</v>
      </c>
      <c r="E40" s="35">
        <f t="shared" si="6"/>
        <v>5937.2853950071758</v>
      </c>
      <c r="F40" s="35">
        <f t="shared" si="7"/>
        <v>5937.2853950071758</v>
      </c>
      <c r="G40" s="35">
        <f t="shared" si="8"/>
        <v>972.08177418408377</v>
      </c>
      <c r="H40" s="87">
        <f t="shared" si="9"/>
        <v>6909.3671691912596</v>
      </c>
      <c r="I40" s="35">
        <f t="shared" si="13"/>
        <v>640896.60957794299</v>
      </c>
      <c r="K40" s="35">
        <f t="shared" si="14"/>
        <v>949.96566320114812</v>
      </c>
      <c r="L40" s="35">
        <f t="shared" si="15"/>
        <v>7859.3328323924079</v>
      </c>
      <c r="M40" s="35">
        <f t="shared" si="3"/>
        <v>3125</v>
      </c>
      <c r="N40" s="35">
        <f t="shared" si="16"/>
        <v>10984.332832392407</v>
      </c>
    </row>
    <row r="41" spans="1:14" x14ac:dyDescent="0.3">
      <c r="C41" s="37">
        <f t="shared" si="11"/>
        <v>29</v>
      </c>
      <c r="D41" s="35">
        <f t="shared" si="12"/>
        <v>640896.60957794299</v>
      </c>
      <c r="E41" s="35">
        <f t="shared" si="6"/>
        <v>5928.293638595972</v>
      </c>
      <c r="F41" s="35">
        <f t="shared" si="7"/>
        <v>5928.293638595972</v>
      </c>
      <c r="G41" s="35">
        <f t="shared" si="8"/>
        <v>981.07353059528759</v>
      </c>
      <c r="H41" s="87">
        <f t="shared" si="9"/>
        <v>6909.3671691912596</v>
      </c>
      <c r="I41" s="35">
        <f t="shared" si="13"/>
        <v>639915.5360473477</v>
      </c>
      <c r="K41" s="35">
        <f t="shared" si="14"/>
        <v>948.52698217535556</v>
      </c>
      <c r="L41" s="35">
        <f t="shared" si="15"/>
        <v>7857.894151366615</v>
      </c>
      <c r="M41" s="35">
        <f t="shared" si="3"/>
        <v>3125</v>
      </c>
      <c r="N41" s="35">
        <f t="shared" si="16"/>
        <v>10982.894151366614</v>
      </c>
    </row>
    <row r="42" spans="1:14" x14ac:dyDescent="0.3">
      <c r="C42" s="37">
        <f t="shared" si="11"/>
        <v>30</v>
      </c>
      <c r="D42" s="35">
        <f t="shared" si="12"/>
        <v>639915.5360473477</v>
      </c>
      <c r="E42" s="35">
        <f t="shared" si="6"/>
        <v>5919.2187084379657</v>
      </c>
      <c r="F42" s="35">
        <f t="shared" si="7"/>
        <v>5919.2187084379657</v>
      </c>
      <c r="G42" s="35">
        <f t="shared" si="8"/>
        <v>990.14846075329388</v>
      </c>
      <c r="H42" s="87">
        <f t="shared" si="9"/>
        <v>6909.3671691912596</v>
      </c>
      <c r="I42" s="35">
        <f t="shared" si="13"/>
        <v>638925.38758659444</v>
      </c>
      <c r="K42" s="35">
        <f t="shared" si="14"/>
        <v>947.07499335007458</v>
      </c>
      <c r="L42" s="35">
        <f t="shared" si="15"/>
        <v>7856.4421625413343</v>
      </c>
      <c r="M42" s="35">
        <f t="shared" si="3"/>
        <v>3125</v>
      </c>
      <c r="N42" s="35">
        <f t="shared" si="16"/>
        <v>10981.442162541334</v>
      </c>
    </row>
    <row r="43" spans="1:14" x14ac:dyDescent="0.3">
      <c r="C43" s="37">
        <f t="shared" si="11"/>
        <v>31</v>
      </c>
      <c r="D43" s="35">
        <f t="shared" si="12"/>
        <v>638925.38758659444</v>
      </c>
      <c r="E43" s="35">
        <f t="shared" si="6"/>
        <v>5910.0598351759982</v>
      </c>
      <c r="F43" s="35">
        <f t="shared" si="7"/>
        <v>5910.0598351759982</v>
      </c>
      <c r="G43" s="35">
        <f t="shared" si="8"/>
        <v>999.3073340152614</v>
      </c>
      <c r="H43" s="87">
        <f t="shared" si="9"/>
        <v>6909.3671691912596</v>
      </c>
      <c r="I43" s="35">
        <f t="shared" si="13"/>
        <v>637926.08025257918</v>
      </c>
      <c r="K43" s="35">
        <f t="shared" si="14"/>
        <v>945.60957362815975</v>
      </c>
      <c r="L43" s="35">
        <f t="shared" si="15"/>
        <v>7854.9767428194191</v>
      </c>
      <c r="M43" s="35">
        <f t="shared" si="3"/>
        <v>3125</v>
      </c>
      <c r="N43" s="35">
        <f t="shared" si="16"/>
        <v>10979.976742819419</v>
      </c>
    </row>
    <row r="44" spans="1:14" x14ac:dyDescent="0.3">
      <c r="C44" s="37">
        <f t="shared" si="11"/>
        <v>32</v>
      </c>
      <c r="D44" s="35">
        <f t="shared" si="12"/>
        <v>637926.08025257918</v>
      </c>
      <c r="E44" s="35">
        <f t="shared" si="6"/>
        <v>5900.8162423363574</v>
      </c>
      <c r="F44" s="35">
        <f t="shared" si="7"/>
        <v>5900.8162423363574</v>
      </c>
      <c r="G44" s="35">
        <f t="shared" si="8"/>
        <v>1008.5509268549022</v>
      </c>
      <c r="H44" s="87">
        <f t="shared" si="9"/>
        <v>6909.3671691912596</v>
      </c>
      <c r="I44" s="35">
        <f t="shared" si="13"/>
        <v>636917.52932572423</v>
      </c>
      <c r="K44" s="35">
        <f t="shared" si="14"/>
        <v>944.13059877381716</v>
      </c>
      <c r="L44" s="35">
        <f t="shared" si="15"/>
        <v>7853.4977679650765</v>
      </c>
      <c r="M44" s="35">
        <f t="shared" si="3"/>
        <v>3125</v>
      </c>
      <c r="N44" s="35">
        <f t="shared" si="16"/>
        <v>10978.497767965076</v>
      </c>
    </row>
    <row r="45" spans="1:14" x14ac:dyDescent="0.3">
      <c r="C45" s="37">
        <f t="shared" si="11"/>
        <v>33</v>
      </c>
      <c r="D45" s="35">
        <f t="shared" si="12"/>
        <v>636917.52932572423</v>
      </c>
      <c r="E45" s="35">
        <f t="shared" si="6"/>
        <v>5891.487146262949</v>
      </c>
      <c r="F45" s="35">
        <f t="shared" si="7"/>
        <v>5891.487146262949</v>
      </c>
      <c r="G45" s="35">
        <f t="shared" si="8"/>
        <v>1017.8800229283106</v>
      </c>
      <c r="H45" s="87">
        <f t="shared" si="9"/>
        <v>6909.3671691912596</v>
      </c>
      <c r="I45" s="35">
        <f t="shared" si="13"/>
        <v>635899.64930279588</v>
      </c>
      <c r="K45" s="35">
        <f t="shared" si="14"/>
        <v>942.63794340207187</v>
      </c>
      <c r="L45" s="35">
        <f t="shared" si="15"/>
        <v>7852.0051125933314</v>
      </c>
      <c r="M45" s="35">
        <f t="shared" si="3"/>
        <v>3125</v>
      </c>
      <c r="N45" s="35">
        <f t="shared" si="16"/>
        <v>10977.005112593331</v>
      </c>
    </row>
    <row r="46" spans="1:14" x14ac:dyDescent="0.3">
      <c r="C46" s="37">
        <f t="shared" si="11"/>
        <v>34</v>
      </c>
      <c r="D46" s="35">
        <f t="shared" si="12"/>
        <v>635899.64930279588</v>
      </c>
      <c r="E46" s="35">
        <f t="shared" si="6"/>
        <v>5882.0717560508619</v>
      </c>
      <c r="F46" s="35">
        <f t="shared" si="7"/>
        <v>5882.0717560508619</v>
      </c>
      <c r="G46" s="35">
        <f t="shared" si="8"/>
        <v>1027.2954131403976</v>
      </c>
      <c r="H46" s="87">
        <f t="shared" si="9"/>
        <v>6909.3671691912596</v>
      </c>
      <c r="I46" s="35">
        <f t="shared" si="13"/>
        <v>634872.35388965544</v>
      </c>
      <c r="K46" s="35">
        <f t="shared" si="14"/>
        <v>941.13148096813791</v>
      </c>
      <c r="L46" s="35">
        <f t="shared" si="15"/>
        <v>7850.4986501593976</v>
      </c>
      <c r="M46" s="35">
        <f t="shared" si="3"/>
        <v>3125</v>
      </c>
      <c r="N46" s="35">
        <f t="shared" si="16"/>
        <v>10975.498650159398</v>
      </c>
    </row>
    <row r="47" spans="1:14" x14ac:dyDescent="0.3">
      <c r="C47" s="37">
        <f t="shared" si="11"/>
        <v>35</v>
      </c>
      <c r="D47" s="35">
        <f t="shared" si="12"/>
        <v>634872.35388965544</v>
      </c>
      <c r="E47" s="35">
        <f t="shared" si="6"/>
        <v>5872.5692734793129</v>
      </c>
      <c r="F47" s="35">
        <f t="shared" si="7"/>
        <v>5872.5692734793129</v>
      </c>
      <c r="G47" s="35">
        <f t="shared" si="8"/>
        <v>1036.7978957119467</v>
      </c>
      <c r="H47" s="87">
        <f t="shared" si="9"/>
        <v>6909.3671691912596</v>
      </c>
      <c r="I47" s="35">
        <f t="shared" si="13"/>
        <v>633835.55599394348</v>
      </c>
      <c r="K47" s="35">
        <f t="shared" si="14"/>
        <v>939.61108375669005</v>
      </c>
      <c r="L47" s="35">
        <f t="shared" si="15"/>
        <v>7848.9782529479498</v>
      </c>
      <c r="M47" s="35">
        <f t="shared" si="3"/>
        <v>3125</v>
      </c>
      <c r="N47" s="35">
        <f t="shared" si="16"/>
        <v>10973.978252947949</v>
      </c>
    </row>
    <row r="48" spans="1:14" ht="15" thickBot="1" x14ac:dyDescent="0.35">
      <c r="A48" s="92"/>
      <c r="B48" s="92"/>
      <c r="C48" s="89">
        <f t="shared" ref="C48" si="17">C47+1</f>
        <v>36</v>
      </c>
      <c r="D48" s="90">
        <f t="shared" ref="D48:D59" si="18">I47</f>
        <v>633835.55599394348</v>
      </c>
      <c r="E48" s="90">
        <f t="shared" si="6"/>
        <v>5862.9788929439765</v>
      </c>
      <c r="F48" s="90">
        <f t="shared" si="7"/>
        <v>5862.9788929439765</v>
      </c>
      <c r="G48" s="90">
        <f t="shared" si="8"/>
        <v>1046.3882762472831</v>
      </c>
      <c r="H48" s="91">
        <f t="shared" si="9"/>
        <v>6909.3671691912596</v>
      </c>
      <c r="I48" s="91">
        <f t="shared" ref="I48:I59" si="19">D48-G48</f>
        <v>632789.16771769617</v>
      </c>
      <c r="J48" s="92"/>
      <c r="K48" s="90">
        <f t="shared" ref="K48" si="20">$K$11*F48</f>
        <v>938.07662287103631</v>
      </c>
      <c r="L48" s="90">
        <f t="shared" ref="L48" si="21">H48+K48</f>
        <v>7847.4437920622959</v>
      </c>
      <c r="M48" s="90">
        <f t="shared" si="3"/>
        <v>3125</v>
      </c>
      <c r="N48" s="90">
        <f t="shared" ref="N48" si="22">L48+M48</f>
        <v>10972.443792062295</v>
      </c>
    </row>
    <row r="49" spans="3:9" ht="15" thickTop="1" x14ac:dyDescent="0.3">
      <c r="C49" s="37">
        <f t="shared" si="11"/>
        <v>37</v>
      </c>
      <c r="D49" s="35">
        <f t="shared" si="18"/>
        <v>632789.16771769617</v>
      </c>
      <c r="E49" s="35">
        <f t="shared" ref="E49:E112" si="23">$D$6*D49</f>
        <v>5853.299801388689</v>
      </c>
      <c r="F49" s="35">
        <f t="shared" ref="F49:F112" si="24">E49</f>
        <v>5853.299801388689</v>
      </c>
      <c r="G49" s="35">
        <f t="shared" ref="G49:G112" si="25">H49-F49</f>
        <v>1056.0673678025705</v>
      </c>
      <c r="H49" s="87">
        <f t="shared" si="9"/>
        <v>6909.3671691912596</v>
      </c>
      <c r="I49" s="35">
        <f t="shared" si="19"/>
        <v>631733.10034989356</v>
      </c>
    </row>
    <row r="50" spans="3:9" x14ac:dyDescent="0.3">
      <c r="C50" s="37">
        <f t="shared" si="11"/>
        <v>38</v>
      </c>
      <c r="D50" s="35">
        <f t="shared" si="18"/>
        <v>631733.10034989356</v>
      </c>
      <c r="E50" s="35">
        <f t="shared" si="23"/>
        <v>5843.5311782365152</v>
      </c>
      <c r="F50" s="35">
        <f t="shared" si="24"/>
        <v>5843.5311782365152</v>
      </c>
      <c r="G50" s="35">
        <f t="shared" si="25"/>
        <v>1065.8359909547444</v>
      </c>
      <c r="H50" s="87">
        <f t="shared" si="9"/>
        <v>6909.3671691912596</v>
      </c>
      <c r="I50" s="35">
        <f t="shared" si="19"/>
        <v>630667.26435893879</v>
      </c>
    </row>
    <row r="51" spans="3:9" x14ac:dyDescent="0.3">
      <c r="C51" s="37">
        <f t="shared" si="11"/>
        <v>39</v>
      </c>
      <c r="D51" s="35">
        <f t="shared" si="18"/>
        <v>630667.26435893879</v>
      </c>
      <c r="E51" s="35">
        <f t="shared" si="23"/>
        <v>5833.6721953201832</v>
      </c>
      <c r="F51" s="35">
        <f t="shared" si="24"/>
        <v>5833.6721953201832</v>
      </c>
      <c r="G51" s="35">
        <f t="shared" si="25"/>
        <v>1075.6949738710764</v>
      </c>
      <c r="H51" s="87">
        <f t="shared" si="9"/>
        <v>6909.3671691912596</v>
      </c>
      <c r="I51" s="35">
        <f t="shared" si="19"/>
        <v>629591.56938506768</v>
      </c>
    </row>
    <row r="52" spans="3:9" x14ac:dyDescent="0.3">
      <c r="C52" s="37">
        <f t="shared" si="11"/>
        <v>40</v>
      </c>
      <c r="D52" s="35">
        <f t="shared" si="18"/>
        <v>629591.56938506768</v>
      </c>
      <c r="E52" s="35">
        <f t="shared" si="23"/>
        <v>5823.7220168118756</v>
      </c>
      <c r="F52" s="35">
        <f t="shared" si="24"/>
        <v>5823.7220168118756</v>
      </c>
      <c r="G52" s="35">
        <f t="shared" si="25"/>
        <v>1085.6451523793839</v>
      </c>
      <c r="H52" s="87">
        <f t="shared" si="9"/>
        <v>6909.3671691912596</v>
      </c>
      <c r="I52" s="35">
        <f t="shared" si="19"/>
        <v>628505.92423268827</v>
      </c>
    </row>
    <row r="53" spans="3:9" x14ac:dyDescent="0.3">
      <c r="C53" s="37">
        <f t="shared" si="11"/>
        <v>41</v>
      </c>
      <c r="D53" s="35">
        <f t="shared" si="18"/>
        <v>628505.92423268827</v>
      </c>
      <c r="E53" s="35">
        <f t="shared" si="23"/>
        <v>5813.6797991523663</v>
      </c>
      <c r="F53" s="35">
        <f t="shared" si="24"/>
        <v>5813.6797991523663</v>
      </c>
      <c r="G53" s="35">
        <f t="shared" si="25"/>
        <v>1095.6873700388933</v>
      </c>
      <c r="H53" s="87">
        <f t="shared" si="9"/>
        <v>6909.3671691912596</v>
      </c>
      <c r="I53" s="35">
        <f t="shared" si="19"/>
        <v>627410.23686264933</v>
      </c>
    </row>
    <row r="54" spans="3:9" x14ac:dyDescent="0.3">
      <c r="C54" s="37">
        <f t="shared" si="11"/>
        <v>42</v>
      </c>
      <c r="D54" s="35">
        <f t="shared" si="18"/>
        <v>627410.23686264933</v>
      </c>
      <c r="E54" s="35">
        <f t="shared" si="23"/>
        <v>5803.5446909795064</v>
      </c>
      <c r="F54" s="35">
        <f t="shared" si="24"/>
        <v>5803.5446909795064</v>
      </c>
      <c r="G54" s="35">
        <f t="shared" si="25"/>
        <v>1105.8224782117532</v>
      </c>
      <c r="H54" s="87">
        <f t="shared" si="9"/>
        <v>6909.3671691912596</v>
      </c>
      <c r="I54" s="35">
        <f t="shared" si="19"/>
        <v>626304.41438443761</v>
      </c>
    </row>
    <row r="55" spans="3:9" x14ac:dyDescent="0.3">
      <c r="C55" s="37">
        <f t="shared" si="11"/>
        <v>43</v>
      </c>
      <c r="D55" s="35">
        <f t="shared" si="18"/>
        <v>626304.41438443761</v>
      </c>
      <c r="E55" s="35">
        <f t="shared" si="23"/>
        <v>5793.3158330560473</v>
      </c>
      <c r="F55" s="35">
        <f t="shared" si="24"/>
        <v>5793.3158330560473</v>
      </c>
      <c r="G55" s="35">
        <f t="shared" si="25"/>
        <v>1116.0513361352123</v>
      </c>
      <c r="H55" s="87">
        <f t="shared" si="9"/>
        <v>6909.3671691912596</v>
      </c>
      <c r="I55" s="35">
        <f t="shared" si="19"/>
        <v>625188.36304830236</v>
      </c>
    </row>
    <row r="56" spans="3:9" x14ac:dyDescent="0.3">
      <c r="C56" s="37">
        <f t="shared" si="11"/>
        <v>44</v>
      </c>
      <c r="D56" s="35">
        <f t="shared" si="18"/>
        <v>625188.36304830236</v>
      </c>
      <c r="E56" s="35">
        <f t="shared" si="23"/>
        <v>5782.9923581967969</v>
      </c>
      <c r="F56" s="35">
        <f t="shared" si="24"/>
        <v>5782.9923581967969</v>
      </c>
      <c r="G56" s="35">
        <f t="shared" si="25"/>
        <v>1126.3748109944627</v>
      </c>
      <c r="H56" s="87">
        <f t="shared" si="9"/>
        <v>6909.3671691912596</v>
      </c>
      <c r="I56" s="35">
        <f t="shared" si="19"/>
        <v>624061.98823730787</v>
      </c>
    </row>
    <row r="57" spans="3:9" x14ac:dyDescent="0.3">
      <c r="C57" s="37">
        <f t="shared" si="11"/>
        <v>45</v>
      </c>
      <c r="D57" s="35">
        <f t="shared" si="18"/>
        <v>624061.98823730787</v>
      </c>
      <c r="E57" s="35">
        <f t="shared" si="23"/>
        <v>5772.5733911950974</v>
      </c>
      <c r="F57" s="35">
        <f t="shared" si="24"/>
        <v>5772.5733911950974</v>
      </c>
      <c r="G57" s="35">
        <f t="shared" si="25"/>
        <v>1136.7937779961621</v>
      </c>
      <c r="H57" s="87">
        <f t="shared" si="9"/>
        <v>6909.3671691912596</v>
      </c>
      <c r="I57" s="35">
        <f t="shared" si="19"/>
        <v>622925.19445931166</v>
      </c>
    </row>
    <row r="58" spans="3:9" x14ac:dyDescent="0.3">
      <c r="C58" s="37">
        <f t="shared" si="11"/>
        <v>46</v>
      </c>
      <c r="D58" s="35">
        <f t="shared" si="18"/>
        <v>622925.19445931166</v>
      </c>
      <c r="E58" s="35">
        <f t="shared" si="23"/>
        <v>5762.0580487486322</v>
      </c>
      <c r="F58" s="35">
        <f t="shared" si="24"/>
        <v>5762.0580487486322</v>
      </c>
      <c r="G58" s="35">
        <f t="shared" si="25"/>
        <v>1147.3091204426273</v>
      </c>
      <c r="H58" s="87">
        <f t="shared" si="9"/>
        <v>6909.3671691912596</v>
      </c>
      <c r="I58" s="35">
        <f t="shared" si="19"/>
        <v>621777.88533886906</v>
      </c>
    </row>
    <row r="59" spans="3:9" x14ac:dyDescent="0.3">
      <c r="C59" s="37">
        <f t="shared" si="11"/>
        <v>47</v>
      </c>
      <c r="D59" s="35">
        <f t="shared" si="18"/>
        <v>621777.88533886906</v>
      </c>
      <c r="E59" s="35">
        <f t="shared" si="23"/>
        <v>5751.445439384539</v>
      </c>
      <c r="F59" s="35">
        <f t="shared" si="24"/>
        <v>5751.445439384539</v>
      </c>
      <c r="G59" s="35">
        <f t="shared" si="25"/>
        <v>1157.9217298067206</v>
      </c>
      <c r="H59" s="87">
        <f t="shared" si="9"/>
        <v>6909.3671691912596</v>
      </c>
      <c r="I59" s="35">
        <f t="shared" si="19"/>
        <v>620619.96360906237</v>
      </c>
    </row>
    <row r="60" spans="3:9" ht="15" thickBot="1" x14ac:dyDescent="0.35">
      <c r="C60" s="89">
        <f t="shared" si="11"/>
        <v>48</v>
      </c>
      <c r="D60" s="90">
        <f t="shared" ref="D60:D123" si="26">I59</f>
        <v>620619.96360906237</v>
      </c>
      <c r="E60" s="90">
        <f t="shared" si="23"/>
        <v>5740.734663383827</v>
      </c>
      <c r="F60" s="90">
        <f t="shared" si="24"/>
        <v>5740.734663383827</v>
      </c>
      <c r="G60" s="90">
        <f t="shared" si="25"/>
        <v>1168.6325058074326</v>
      </c>
      <c r="H60" s="91">
        <f t="shared" si="9"/>
        <v>6909.3671691912596</v>
      </c>
      <c r="I60" s="91">
        <f t="shared" ref="I60:I123" si="27">D60-G60</f>
        <v>619451.33110325492</v>
      </c>
    </row>
    <row r="61" spans="3:9" ht="15" thickTop="1" x14ac:dyDescent="0.3">
      <c r="C61" s="37">
        <f t="shared" si="11"/>
        <v>49</v>
      </c>
      <c r="D61" s="35">
        <f t="shared" si="26"/>
        <v>619451.33110325492</v>
      </c>
      <c r="E61" s="35">
        <f t="shared" si="23"/>
        <v>5729.9248127051078</v>
      </c>
      <c r="F61" s="35">
        <f t="shared" si="24"/>
        <v>5729.9248127051078</v>
      </c>
      <c r="G61" s="35">
        <f t="shared" si="25"/>
        <v>1179.4423564861518</v>
      </c>
      <c r="H61" s="87">
        <f t="shared" si="9"/>
        <v>6909.3671691912596</v>
      </c>
      <c r="I61" s="35">
        <f t="shared" si="27"/>
        <v>618271.88874676882</v>
      </c>
    </row>
    <row r="62" spans="3:9" x14ac:dyDescent="0.3">
      <c r="C62" s="37">
        <f t="shared" si="11"/>
        <v>50</v>
      </c>
      <c r="D62" s="35">
        <f t="shared" si="26"/>
        <v>618271.88874676882</v>
      </c>
      <c r="E62" s="35">
        <f t="shared" si="23"/>
        <v>5719.0149709076113</v>
      </c>
      <c r="F62" s="35">
        <f t="shared" si="24"/>
        <v>5719.0149709076113</v>
      </c>
      <c r="G62" s="35">
        <f t="shared" si="25"/>
        <v>1190.3521982836482</v>
      </c>
      <c r="H62" s="87">
        <f t="shared" si="9"/>
        <v>6909.3671691912596</v>
      </c>
      <c r="I62" s="35">
        <f t="shared" si="27"/>
        <v>617081.53654848516</v>
      </c>
    </row>
    <row r="63" spans="3:9" x14ac:dyDescent="0.3">
      <c r="C63" s="37">
        <f t="shared" si="11"/>
        <v>51</v>
      </c>
      <c r="D63" s="35">
        <f t="shared" si="26"/>
        <v>617081.53654848516</v>
      </c>
      <c r="E63" s="35">
        <f t="shared" si="23"/>
        <v>5708.0042130734873</v>
      </c>
      <c r="F63" s="35">
        <f t="shared" si="24"/>
        <v>5708.0042130734873</v>
      </c>
      <c r="G63" s="35">
        <f t="shared" si="25"/>
        <v>1201.3629561177722</v>
      </c>
      <c r="H63" s="87">
        <f t="shared" si="9"/>
        <v>6909.3671691912596</v>
      </c>
      <c r="I63" s="35">
        <f t="shared" si="27"/>
        <v>615880.17359236744</v>
      </c>
    </row>
    <row r="64" spans="3:9" x14ac:dyDescent="0.3">
      <c r="C64" s="37">
        <f t="shared" si="11"/>
        <v>52</v>
      </c>
      <c r="D64" s="35">
        <f t="shared" si="26"/>
        <v>615880.17359236744</v>
      </c>
      <c r="E64" s="35">
        <f t="shared" si="23"/>
        <v>5696.8916057293982</v>
      </c>
      <c r="F64" s="35">
        <f t="shared" si="24"/>
        <v>5696.8916057293982</v>
      </c>
      <c r="G64" s="35">
        <f t="shared" si="25"/>
        <v>1212.4755634618614</v>
      </c>
      <c r="H64" s="87">
        <f t="shared" si="9"/>
        <v>6909.3671691912596</v>
      </c>
      <c r="I64" s="35">
        <f t="shared" si="27"/>
        <v>614667.69802890555</v>
      </c>
    </row>
    <row r="65" spans="3:9" x14ac:dyDescent="0.3">
      <c r="C65" s="37">
        <f t="shared" si="11"/>
        <v>53</v>
      </c>
      <c r="D65" s="35">
        <f t="shared" si="26"/>
        <v>614667.69802890555</v>
      </c>
      <c r="E65" s="35">
        <f t="shared" si="23"/>
        <v>5685.6762067673762</v>
      </c>
      <c r="F65" s="35">
        <f t="shared" si="24"/>
        <v>5685.6762067673762</v>
      </c>
      <c r="G65" s="35">
        <f t="shared" si="25"/>
        <v>1223.6909624238833</v>
      </c>
      <c r="H65" s="87">
        <f t="shared" si="9"/>
        <v>6909.3671691912596</v>
      </c>
      <c r="I65" s="35">
        <f t="shared" si="27"/>
        <v>613444.00706648163</v>
      </c>
    </row>
    <row r="66" spans="3:9" x14ac:dyDescent="0.3">
      <c r="C66" s="37">
        <f t="shared" si="11"/>
        <v>54</v>
      </c>
      <c r="D66" s="35">
        <f t="shared" si="26"/>
        <v>613444.00706648163</v>
      </c>
      <c r="E66" s="35">
        <f t="shared" si="23"/>
        <v>5674.3570653649549</v>
      </c>
      <c r="F66" s="35">
        <f t="shared" si="24"/>
        <v>5674.3570653649549</v>
      </c>
      <c r="G66" s="35">
        <f t="shared" si="25"/>
        <v>1235.0101038263047</v>
      </c>
      <c r="H66" s="87">
        <f t="shared" si="9"/>
        <v>6909.3671691912596</v>
      </c>
      <c r="I66" s="35">
        <f t="shared" si="27"/>
        <v>612208.99696265534</v>
      </c>
    </row>
    <row r="67" spans="3:9" x14ac:dyDescent="0.3">
      <c r="C67" s="37">
        <f t="shared" si="11"/>
        <v>55</v>
      </c>
      <c r="D67" s="35">
        <f t="shared" si="26"/>
        <v>612208.99696265534</v>
      </c>
      <c r="E67" s="35">
        <f t="shared" si="23"/>
        <v>5662.9332219045618</v>
      </c>
      <c r="F67" s="35">
        <f t="shared" si="24"/>
        <v>5662.9332219045618</v>
      </c>
      <c r="G67" s="35">
        <f t="shared" si="25"/>
        <v>1246.4339472866977</v>
      </c>
      <c r="H67" s="87">
        <f t="shared" si="9"/>
        <v>6909.3671691912596</v>
      </c>
      <c r="I67" s="35">
        <f t="shared" si="27"/>
        <v>610962.56301536865</v>
      </c>
    </row>
    <row r="68" spans="3:9" x14ac:dyDescent="0.3">
      <c r="C68" s="37">
        <f t="shared" si="11"/>
        <v>56</v>
      </c>
      <c r="D68" s="35">
        <f t="shared" si="26"/>
        <v>610962.56301536865</v>
      </c>
      <c r="E68" s="35">
        <f t="shared" si="23"/>
        <v>5651.4037078921601</v>
      </c>
      <c r="F68" s="35">
        <f t="shared" si="24"/>
        <v>5651.4037078921601</v>
      </c>
      <c r="G68" s="35">
        <f t="shared" si="25"/>
        <v>1257.9634612990994</v>
      </c>
      <c r="H68" s="87">
        <f t="shared" si="9"/>
        <v>6909.3671691912596</v>
      </c>
      <c r="I68" s="35">
        <f t="shared" si="27"/>
        <v>609704.59955406957</v>
      </c>
    </row>
    <row r="69" spans="3:9" x14ac:dyDescent="0.3">
      <c r="C69" s="37">
        <f t="shared" si="11"/>
        <v>57</v>
      </c>
      <c r="D69" s="35">
        <f t="shared" si="26"/>
        <v>609704.59955406957</v>
      </c>
      <c r="E69" s="35">
        <f t="shared" si="23"/>
        <v>5639.7675458751437</v>
      </c>
      <c r="F69" s="35">
        <f t="shared" si="24"/>
        <v>5639.7675458751437</v>
      </c>
      <c r="G69" s="35">
        <f t="shared" si="25"/>
        <v>1269.5996233161159</v>
      </c>
      <c r="H69" s="87">
        <f t="shared" si="9"/>
        <v>6909.3671691912596</v>
      </c>
      <c r="I69" s="35">
        <f t="shared" si="27"/>
        <v>608434.99993075349</v>
      </c>
    </row>
    <row r="70" spans="3:9" x14ac:dyDescent="0.3">
      <c r="C70" s="37">
        <f t="shared" si="11"/>
        <v>58</v>
      </c>
      <c r="D70" s="35">
        <f t="shared" si="26"/>
        <v>608434.99993075349</v>
      </c>
      <c r="E70" s="35">
        <f t="shared" si="23"/>
        <v>5628.0237493594695</v>
      </c>
      <c r="F70" s="35">
        <f t="shared" si="24"/>
        <v>5628.0237493594695</v>
      </c>
      <c r="G70" s="35">
        <f t="shared" si="25"/>
        <v>1281.34341983179</v>
      </c>
      <c r="H70" s="87">
        <f t="shared" si="9"/>
        <v>6909.3671691912596</v>
      </c>
      <c r="I70" s="35">
        <f t="shared" si="27"/>
        <v>607153.65651092166</v>
      </c>
    </row>
    <row r="71" spans="3:9" x14ac:dyDescent="0.3">
      <c r="C71" s="37">
        <f t="shared" si="11"/>
        <v>59</v>
      </c>
      <c r="D71" s="35">
        <f t="shared" si="26"/>
        <v>607153.65651092166</v>
      </c>
      <c r="E71" s="35">
        <f t="shared" si="23"/>
        <v>5616.1713227260252</v>
      </c>
      <c r="F71" s="35">
        <f t="shared" si="24"/>
        <v>5616.1713227260252</v>
      </c>
      <c r="G71" s="35">
        <f t="shared" si="25"/>
        <v>1293.1958464652344</v>
      </c>
      <c r="H71" s="87">
        <f t="shared" si="9"/>
        <v>6909.3671691912596</v>
      </c>
      <c r="I71" s="35">
        <f t="shared" si="27"/>
        <v>605860.46066445648</v>
      </c>
    </row>
    <row r="72" spans="3:9" ht="15" thickBot="1" x14ac:dyDescent="0.35">
      <c r="C72" s="89">
        <f t="shared" si="11"/>
        <v>60</v>
      </c>
      <c r="D72" s="90">
        <f t="shared" si="26"/>
        <v>605860.46066445648</v>
      </c>
      <c r="E72" s="90">
        <f t="shared" si="23"/>
        <v>5604.2092611462222</v>
      </c>
      <c r="F72" s="90">
        <f t="shared" si="24"/>
        <v>5604.2092611462222</v>
      </c>
      <c r="G72" s="90">
        <f t="shared" si="25"/>
        <v>1305.1579080450374</v>
      </c>
      <c r="H72" s="91">
        <f t="shared" si="9"/>
        <v>6909.3671691912596</v>
      </c>
      <c r="I72" s="91">
        <f t="shared" si="27"/>
        <v>604555.30275641149</v>
      </c>
    </row>
    <row r="73" spans="3:9" ht="15" thickTop="1" x14ac:dyDescent="0.3">
      <c r="C73" s="37">
        <f t="shared" si="11"/>
        <v>61</v>
      </c>
      <c r="D73" s="35">
        <f t="shared" si="26"/>
        <v>604555.30275641149</v>
      </c>
      <c r="E73" s="35">
        <f t="shared" si="23"/>
        <v>5592.1365504968062</v>
      </c>
      <c r="F73" s="35">
        <f t="shared" si="24"/>
        <v>5592.1365504968062</v>
      </c>
      <c r="G73" s="35">
        <f t="shared" si="25"/>
        <v>1317.2306186944534</v>
      </c>
      <c r="H73" s="87">
        <f t="shared" si="9"/>
        <v>6909.3671691912596</v>
      </c>
      <c r="I73" s="35">
        <f t="shared" si="27"/>
        <v>603238.07213771704</v>
      </c>
    </row>
    <row r="74" spans="3:9" x14ac:dyDescent="0.3">
      <c r="C74" s="37">
        <f t="shared" si="11"/>
        <v>62</v>
      </c>
      <c r="D74" s="35">
        <f t="shared" si="26"/>
        <v>603238.07213771704</v>
      </c>
      <c r="E74" s="35">
        <f t="shared" si="23"/>
        <v>5579.952167273882</v>
      </c>
      <c r="F74" s="35">
        <f t="shared" si="24"/>
        <v>5579.952167273882</v>
      </c>
      <c r="G74" s="35">
        <f t="shared" si="25"/>
        <v>1329.4150019173776</v>
      </c>
      <c r="H74" s="87">
        <f t="shared" si="9"/>
        <v>6909.3671691912596</v>
      </c>
      <c r="I74" s="35">
        <f t="shared" si="27"/>
        <v>601908.65713579964</v>
      </c>
    </row>
    <row r="75" spans="3:9" x14ac:dyDescent="0.3">
      <c r="C75" s="37">
        <f t="shared" si="11"/>
        <v>63</v>
      </c>
      <c r="D75" s="35">
        <f t="shared" si="26"/>
        <v>601908.65713579964</v>
      </c>
      <c r="E75" s="35">
        <f t="shared" si="23"/>
        <v>5567.6550785061463</v>
      </c>
      <c r="F75" s="35">
        <f t="shared" si="24"/>
        <v>5567.6550785061463</v>
      </c>
      <c r="G75" s="35">
        <f t="shared" si="25"/>
        <v>1341.7120906851133</v>
      </c>
      <c r="H75" s="87">
        <f t="shared" si="9"/>
        <v>6909.3671691912596</v>
      </c>
      <c r="I75" s="35">
        <f t="shared" si="27"/>
        <v>600566.94504511449</v>
      </c>
    </row>
    <row r="76" spans="3:9" x14ac:dyDescent="0.3">
      <c r="C76" s="37">
        <f t="shared" si="11"/>
        <v>64</v>
      </c>
      <c r="D76" s="35">
        <f t="shared" si="26"/>
        <v>600566.94504511449</v>
      </c>
      <c r="E76" s="35">
        <f t="shared" si="23"/>
        <v>5555.2442416673084</v>
      </c>
      <c r="F76" s="35">
        <f t="shared" si="24"/>
        <v>5555.2442416673084</v>
      </c>
      <c r="G76" s="35">
        <f t="shared" si="25"/>
        <v>1354.1229275239511</v>
      </c>
      <c r="H76" s="87">
        <f t="shared" si="9"/>
        <v>6909.3671691912596</v>
      </c>
      <c r="I76" s="35">
        <f t="shared" si="27"/>
        <v>599212.82211759058</v>
      </c>
    </row>
    <row r="77" spans="3:9" x14ac:dyDescent="0.3">
      <c r="C77" s="37">
        <f t="shared" si="11"/>
        <v>65</v>
      </c>
      <c r="D77" s="35">
        <f t="shared" si="26"/>
        <v>599212.82211759058</v>
      </c>
      <c r="E77" s="35">
        <f t="shared" si="23"/>
        <v>5542.7186045877124</v>
      </c>
      <c r="F77" s="35">
        <f t="shared" si="24"/>
        <v>5542.7186045877124</v>
      </c>
      <c r="G77" s="35">
        <f t="shared" si="25"/>
        <v>1366.6485646035471</v>
      </c>
      <c r="H77" s="87">
        <f t="shared" si="9"/>
        <v>6909.3671691912596</v>
      </c>
      <c r="I77" s="35">
        <f t="shared" si="27"/>
        <v>597846.17355298705</v>
      </c>
    </row>
    <row r="78" spans="3:9" x14ac:dyDescent="0.3">
      <c r="C78" s="37">
        <f t="shared" si="11"/>
        <v>66</v>
      </c>
      <c r="D78" s="35">
        <f t="shared" si="26"/>
        <v>597846.17355298705</v>
      </c>
      <c r="E78" s="35">
        <f t="shared" si="23"/>
        <v>5530.0771053651297</v>
      </c>
      <c r="F78" s="35">
        <f t="shared" si="24"/>
        <v>5530.0771053651297</v>
      </c>
      <c r="G78" s="35">
        <f t="shared" si="25"/>
        <v>1379.2900638261299</v>
      </c>
      <c r="H78" s="87">
        <f t="shared" si="9"/>
        <v>6909.3671691912596</v>
      </c>
      <c r="I78" s="35">
        <f t="shared" si="27"/>
        <v>596466.88348916091</v>
      </c>
    </row>
    <row r="79" spans="3:9" x14ac:dyDescent="0.3">
      <c r="C79" s="37">
        <f t="shared" si="11"/>
        <v>67</v>
      </c>
      <c r="D79" s="35">
        <f t="shared" si="26"/>
        <v>596466.88348916091</v>
      </c>
      <c r="E79" s="35">
        <f t="shared" si="23"/>
        <v>5517.3186722747378</v>
      </c>
      <c r="F79" s="35">
        <f t="shared" si="24"/>
        <v>5517.3186722747378</v>
      </c>
      <c r="G79" s="35">
        <f t="shared" si="25"/>
        <v>1392.0484969165218</v>
      </c>
      <c r="H79" s="87">
        <f t="shared" ref="H79:H142" si="28">$D$9</f>
        <v>6909.3671691912596</v>
      </c>
      <c r="I79" s="35">
        <f t="shared" si="27"/>
        <v>595074.83499224437</v>
      </c>
    </row>
    <row r="80" spans="3:9" x14ac:dyDescent="0.3">
      <c r="C80" s="37">
        <f t="shared" si="11"/>
        <v>68</v>
      </c>
      <c r="D80" s="35">
        <f t="shared" si="26"/>
        <v>595074.83499224437</v>
      </c>
      <c r="E80" s="35">
        <f t="shared" si="23"/>
        <v>5504.4422236782602</v>
      </c>
      <c r="F80" s="35">
        <f t="shared" si="24"/>
        <v>5504.4422236782602</v>
      </c>
      <c r="G80" s="35">
        <f t="shared" si="25"/>
        <v>1404.9249455129993</v>
      </c>
      <c r="H80" s="87">
        <f t="shared" si="28"/>
        <v>6909.3671691912596</v>
      </c>
      <c r="I80" s="35">
        <f t="shared" si="27"/>
        <v>593669.91004673135</v>
      </c>
    </row>
    <row r="81" spans="3:9" x14ac:dyDescent="0.3">
      <c r="C81" s="37">
        <f t="shared" si="11"/>
        <v>69</v>
      </c>
      <c r="D81" s="35">
        <f t="shared" si="26"/>
        <v>593669.91004673135</v>
      </c>
      <c r="E81" s="35">
        <f t="shared" si="23"/>
        <v>5491.446667932265</v>
      </c>
      <c r="F81" s="35">
        <f t="shared" si="24"/>
        <v>5491.446667932265</v>
      </c>
      <c r="G81" s="35">
        <f t="shared" si="25"/>
        <v>1417.9205012589946</v>
      </c>
      <c r="H81" s="87">
        <f t="shared" si="28"/>
        <v>6909.3671691912596</v>
      </c>
      <c r="I81" s="35">
        <f t="shared" si="27"/>
        <v>592251.98954547232</v>
      </c>
    </row>
    <row r="82" spans="3:9" x14ac:dyDescent="0.3">
      <c r="C82" s="37">
        <f t="shared" si="11"/>
        <v>70</v>
      </c>
      <c r="D82" s="35">
        <f t="shared" si="26"/>
        <v>592251.98954547232</v>
      </c>
      <c r="E82" s="35">
        <f t="shared" si="23"/>
        <v>5478.3309032956186</v>
      </c>
      <c r="F82" s="35">
        <f t="shared" si="24"/>
        <v>5478.3309032956186</v>
      </c>
      <c r="G82" s="35">
        <f t="shared" si="25"/>
        <v>1431.036265895641</v>
      </c>
      <c r="H82" s="87">
        <f t="shared" si="28"/>
        <v>6909.3671691912596</v>
      </c>
      <c r="I82" s="35">
        <f t="shared" si="27"/>
        <v>590820.95327957673</v>
      </c>
    </row>
    <row r="83" spans="3:9" x14ac:dyDescent="0.3">
      <c r="C83" s="37">
        <f t="shared" si="11"/>
        <v>71</v>
      </c>
      <c r="D83" s="35">
        <f t="shared" si="26"/>
        <v>590820.95327957673</v>
      </c>
      <c r="E83" s="35">
        <f t="shared" si="23"/>
        <v>5465.0938178360848</v>
      </c>
      <c r="F83" s="35">
        <f t="shared" si="24"/>
        <v>5465.0938178360848</v>
      </c>
      <c r="G83" s="35">
        <f t="shared" si="25"/>
        <v>1444.2733513551748</v>
      </c>
      <c r="H83" s="87">
        <f t="shared" si="28"/>
        <v>6909.3671691912596</v>
      </c>
      <c r="I83" s="35">
        <f t="shared" si="27"/>
        <v>589376.67992822151</v>
      </c>
    </row>
    <row r="84" spans="3:9" ht="15" thickBot="1" x14ac:dyDescent="0.35">
      <c r="C84" s="89">
        <f t="shared" si="11"/>
        <v>72</v>
      </c>
      <c r="D84" s="90">
        <f t="shared" si="26"/>
        <v>589376.67992822151</v>
      </c>
      <c r="E84" s="90">
        <f t="shared" si="23"/>
        <v>5451.7342893360483</v>
      </c>
      <c r="F84" s="90">
        <f t="shared" si="24"/>
        <v>5451.7342893360483</v>
      </c>
      <c r="G84" s="90">
        <f t="shared" si="25"/>
        <v>1457.6328798552113</v>
      </c>
      <c r="H84" s="91">
        <f t="shared" si="28"/>
        <v>6909.3671691912596</v>
      </c>
      <c r="I84" s="91">
        <f t="shared" si="27"/>
        <v>587919.04704836628</v>
      </c>
    </row>
    <row r="85" spans="3:9" ht="15" thickTop="1" x14ac:dyDescent="0.3">
      <c r="C85" s="37">
        <f t="shared" si="11"/>
        <v>73</v>
      </c>
      <c r="D85" s="35">
        <f t="shared" si="26"/>
        <v>587919.04704836628</v>
      </c>
      <c r="E85" s="35">
        <f t="shared" si="23"/>
        <v>5438.2511851973877</v>
      </c>
      <c r="F85" s="35">
        <f t="shared" si="24"/>
        <v>5438.2511851973877</v>
      </c>
      <c r="G85" s="35">
        <f t="shared" si="25"/>
        <v>1471.1159839938719</v>
      </c>
      <c r="H85" s="87">
        <f t="shared" si="28"/>
        <v>6909.3671691912596</v>
      </c>
      <c r="I85" s="35">
        <f t="shared" si="27"/>
        <v>586447.93106437242</v>
      </c>
    </row>
    <row r="86" spans="3:9" x14ac:dyDescent="0.3">
      <c r="C86" s="37">
        <f t="shared" si="11"/>
        <v>74</v>
      </c>
      <c r="D86" s="35">
        <f t="shared" si="26"/>
        <v>586447.93106437242</v>
      </c>
      <c r="E86" s="35">
        <f t="shared" si="23"/>
        <v>5424.643362345445</v>
      </c>
      <c r="F86" s="35">
        <f t="shared" si="24"/>
        <v>5424.643362345445</v>
      </c>
      <c r="G86" s="35">
        <f t="shared" si="25"/>
        <v>1484.7238068458146</v>
      </c>
      <c r="H86" s="87">
        <f t="shared" si="28"/>
        <v>6909.3671691912596</v>
      </c>
      <c r="I86" s="35">
        <f t="shared" si="27"/>
        <v>584963.20725752658</v>
      </c>
    </row>
    <row r="87" spans="3:9" x14ac:dyDescent="0.3">
      <c r="C87" s="37">
        <f t="shared" si="11"/>
        <v>75</v>
      </c>
      <c r="D87" s="35">
        <f t="shared" si="26"/>
        <v>584963.20725752658</v>
      </c>
      <c r="E87" s="35">
        <f t="shared" si="23"/>
        <v>5410.9096671321204</v>
      </c>
      <c r="F87" s="35">
        <f t="shared" si="24"/>
        <v>5410.9096671321204</v>
      </c>
      <c r="G87" s="35">
        <f t="shared" si="25"/>
        <v>1498.4575020591392</v>
      </c>
      <c r="H87" s="87">
        <f t="shared" si="28"/>
        <v>6909.3671691912596</v>
      </c>
      <c r="I87" s="35">
        <f t="shared" si="27"/>
        <v>583464.7497554674</v>
      </c>
    </row>
    <row r="88" spans="3:9" x14ac:dyDescent="0.3">
      <c r="C88" s="37">
        <f t="shared" si="11"/>
        <v>76</v>
      </c>
      <c r="D88" s="35">
        <f t="shared" si="26"/>
        <v>583464.7497554674</v>
      </c>
      <c r="E88" s="35">
        <f t="shared" si="23"/>
        <v>5397.0489352380728</v>
      </c>
      <c r="F88" s="35">
        <f t="shared" si="24"/>
        <v>5397.0489352380728</v>
      </c>
      <c r="G88" s="35">
        <f t="shared" si="25"/>
        <v>1512.3182339531868</v>
      </c>
      <c r="H88" s="87">
        <f t="shared" si="28"/>
        <v>6909.3671691912596</v>
      </c>
      <c r="I88" s="35">
        <f t="shared" si="27"/>
        <v>581952.4315215142</v>
      </c>
    </row>
    <row r="89" spans="3:9" x14ac:dyDescent="0.3">
      <c r="C89" s="37">
        <f t="shared" si="11"/>
        <v>77</v>
      </c>
      <c r="D89" s="35">
        <f t="shared" si="26"/>
        <v>581952.4315215142</v>
      </c>
      <c r="E89" s="35">
        <f t="shared" si="23"/>
        <v>5383.0599915740058</v>
      </c>
      <c r="F89" s="35">
        <f t="shared" si="24"/>
        <v>5383.0599915740058</v>
      </c>
      <c r="G89" s="35">
        <f t="shared" si="25"/>
        <v>1526.3071776172537</v>
      </c>
      <c r="H89" s="87">
        <f t="shared" si="28"/>
        <v>6909.3671691912596</v>
      </c>
      <c r="I89" s="35">
        <f t="shared" si="27"/>
        <v>580426.12434389698</v>
      </c>
    </row>
    <row r="90" spans="3:9" x14ac:dyDescent="0.3">
      <c r="C90" s="37">
        <f t="shared" si="11"/>
        <v>78</v>
      </c>
      <c r="D90" s="35">
        <f t="shared" si="26"/>
        <v>580426.12434389698</v>
      </c>
      <c r="E90" s="35">
        <f t="shared" si="23"/>
        <v>5368.9416501810465</v>
      </c>
      <c r="F90" s="35">
        <f t="shared" si="24"/>
        <v>5368.9416501810465</v>
      </c>
      <c r="G90" s="35">
        <f t="shared" si="25"/>
        <v>1540.4255190102131</v>
      </c>
      <c r="H90" s="87">
        <f t="shared" si="28"/>
        <v>6909.3671691912596</v>
      </c>
      <c r="I90" s="35">
        <f t="shared" si="27"/>
        <v>578885.69882488681</v>
      </c>
    </row>
    <row r="91" spans="3:9" x14ac:dyDescent="0.3">
      <c r="C91" s="37">
        <f t="shared" si="11"/>
        <v>79</v>
      </c>
      <c r="D91" s="35">
        <f t="shared" si="26"/>
        <v>578885.69882488681</v>
      </c>
      <c r="E91" s="35">
        <f t="shared" si="23"/>
        <v>5354.6927141302031</v>
      </c>
      <c r="F91" s="35">
        <f t="shared" si="24"/>
        <v>5354.6927141302031</v>
      </c>
      <c r="G91" s="35">
        <f t="shared" si="25"/>
        <v>1554.6744550610565</v>
      </c>
      <c r="H91" s="87">
        <f t="shared" si="28"/>
        <v>6909.3671691912596</v>
      </c>
      <c r="I91" s="35">
        <f t="shared" si="27"/>
        <v>577331.02436982573</v>
      </c>
    </row>
    <row r="92" spans="3:9" x14ac:dyDescent="0.3">
      <c r="C92" s="37">
        <f t="shared" si="11"/>
        <v>80</v>
      </c>
      <c r="D92" s="35">
        <f t="shared" si="26"/>
        <v>577331.02436982573</v>
      </c>
      <c r="E92" s="35">
        <f t="shared" si="23"/>
        <v>5340.3119754208874</v>
      </c>
      <c r="F92" s="35">
        <f t="shared" si="24"/>
        <v>5340.3119754208874</v>
      </c>
      <c r="G92" s="35">
        <f t="shared" si="25"/>
        <v>1569.0551937703722</v>
      </c>
      <c r="H92" s="87">
        <f t="shared" si="28"/>
        <v>6909.3671691912596</v>
      </c>
      <c r="I92" s="35">
        <f t="shared" si="27"/>
        <v>575761.9691760554</v>
      </c>
    </row>
    <row r="93" spans="3:9" x14ac:dyDescent="0.3">
      <c r="C93" s="37">
        <f t="shared" si="11"/>
        <v>81</v>
      </c>
      <c r="D93" s="35">
        <f t="shared" si="26"/>
        <v>575761.9691760554</v>
      </c>
      <c r="E93" s="35">
        <f t="shared" si="23"/>
        <v>5325.7982148785122</v>
      </c>
      <c r="F93" s="35">
        <f t="shared" si="24"/>
        <v>5325.7982148785122</v>
      </c>
      <c r="G93" s="35">
        <f t="shared" si="25"/>
        <v>1583.5689543127473</v>
      </c>
      <c r="H93" s="87">
        <f t="shared" si="28"/>
        <v>6909.3671691912596</v>
      </c>
      <c r="I93" s="35">
        <f t="shared" si="27"/>
        <v>574178.40022174269</v>
      </c>
    </row>
    <row r="94" spans="3:9" x14ac:dyDescent="0.3">
      <c r="C94" s="37">
        <f t="shared" si="11"/>
        <v>82</v>
      </c>
      <c r="D94" s="35">
        <f t="shared" si="26"/>
        <v>574178.40022174269</v>
      </c>
      <c r="E94" s="35">
        <f t="shared" si="23"/>
        <v>5311.1502020511198</v>
      </c>
      <c r="F94" s="35">
        <f t="shared" si="24"/>
        <v>5311.1502020511198</v>
      </c>
      <c r="G94" s="35">
        <f t="shared" si="25"/>
        <v>1598.2169671401398</v>
      </c>
      <c r="H94" s="87">
        <f t="shared" si="28"/>
        <v>6909.3671691912596</v>
      </c>
      <c r="I94" s="35">
        <f t="shared" si="27"/>
        <v>572580.1832546026</v>
      </c>
    </row>
    <row r="95" spans="3:9" x14ac:dyDescent="0.3">
      <c r="C95" s="37">
        <f t="shared" si="11"/>
        <v>83</v>
      </c>
      <c r="D95" s="35">
        <f t="shared" si="26"/>
        <v>572580.1832546026</v>
      </c>
      <c r="E95" s="35">
        <f t="shared" si="23"/>
        <v>5296.3666951050736</v>
      </c>
      <c r="F95" s="35">
        <f t="shared" si="24"/>
        <v>5296.3666951050736</v>
      </c>
      <c r="G95" s="35">
        <f t="shared" si="25"/>
        <v>1613.0004740861859</v>
      </c>
      <c r="H95" s="87">
        <f t="shared" si="28"/>
        <v>6909.3671691912596</v>
      </c>
      <c r="I95" s="35">
        <f t="shared" si="27"/>
        <v>570967.18278051645</v>
      </c>
    </row>
    <row r="96" spans="3:9" ht="15" thickBot="1" x14ac:dyDescent="0.35">
      <c r="C96" s="89">
        <f t="shared" si="11"/>
        <v>84</v>
      </c>
      <c r="D96" s="90">
        <f t="shared" si="26"/>
        <v>570967.18278051645</v>
      </c>
      <c r="E96" s="90">
        <f t="shared" si="23"/>
        <v>5281.4464407197765</v>
      </c>
      <c r="F96" s="90">
        <f t="shared" si="24"/>
        <v>5281.4464407197765</v>
      </c>
      <c r="G96" s="90">
        <f t="shared" si="25"/>
        <v>1627.920728471483</v>
      </c>
      <c r="H96" s="91">
        <f t="shared" si="28"/>
        <v>6909.3671691912596</v>
      </c>
      <c r="I96" s="91">
        <f t="shared" si="27"/>
        <v>569339.26205204497</v>
      </c>
    </row>
    <row r="97" spans="3:9" ht="15" thickTop="1" x14ac:dyDescent="0.3">
      <c r="C97" s="37">
        <f t="shared" si="11"/>
        <v>85</v>
      </c>
      <c r="D97" s="35">
        <f t="shared" si="26"/>
        <v>569339.26205204497</v>
      </c>
      <c r="E97" s="35">
        <f t="shared" si="23"/>
        <v>5266.388173981416</v>
      </c>
      <c r="F97" s="35">
        <f t="shared" si="24"/>
        <v>5266.388173981416</v>
      </c>
      <c r="G97" s="35">
        <f t="shared" si="25"/>
        <v>1642.9789952098436</v>
      </c>
      <c r="H97" s="87">
        <f t="shared" si="28"/>
        <v>6909.3671691912596</v>
      </c>
      <c r="I97" s="35">
        <f t="shared" si="27"/>
        <v>567696.28305683518</v>
      </c>
    </row>
    <row r="98" spans="3:9" x14ac:dyDescent="0.3">
      <c r="C98" s="37">
        <f t="shared" si="11"/>
        <v>86</v>
      </c>
      <c r="D98" s="35">
        <f t="shared" si="26"/>
        <v>567696.28305683518</v>
      </c>
      <c r="E98" s="35">
        <f t="shared" si="23"/>
        <v>5251.1906182757248</v>
      </c>
      <c r="F98" s="35">
        <f t="shared" si="24"/>
        <v>5251.1906182757248</v>
      </c>
      <c r="G98" s="35">
        <f t="shared" si="25"/>
        <v>1658.1765509155348</v>
      </c>
      <c r="H98" s="87">
        <f t="shared" si="28"/>
        <v>6909.3671691912596</v>
      </c>
      <c r="I98" s="35">
        <f t="shared" si="27"/>
        <v>566038.1065059196</v>
      </c>
    </row>
    <row r="99" spans="3:9" x14ac:dyDescent="0.3">
      <c r="C99" s="37">
        <f t="shared" si="11"/>
        <v>87</v>
      </c>
      <c r="D99" s="35">
        <f t="shared" si="26"/>
        <v>566038.1065059196</v>
      </c>
      <c r="E99" s="35">
        <f t="shared" si="23"/>
        <v>5235.8524851797556</v>
      </c>
      <c r="F99" s="35">
        <f t="shared" si="24"/>
        <v>5235.8524851797556</v>
      </c>
      <c r="G99" s="35">
        <f t="shared" si="25"/>
        <v>1673.514684011504</v>
      </c>
      <c r="H99" s="87">
        <f t="shared" si="28"/>
        <v>6909.3671691912596</v>
      </c>
      <c r="I99" s="35">
        <f t="shared" si="27"/>
        <v>564364.59182190814</v>
      </c>
    </row>
    <row r="100" spans="3:9" x14ac:dyDescent="0.3">
      <c r="C100" s="37">
        <f t="shared" si="11"/>
        <v>88</v>
      </c>
      <c r="D100" s="35">
        <f t="shared" si="26"/>
        <v>564364.59182190814</v>
      </c>
      <c r="E100" s="35">
        <f t="shared" si="23"/>
        <v>5220.37247435265</v>
      </c>
      <c r="F100" s="35">
        <f t="shared" si="24"/>
        <v>5220.37247435265</v>
      </c>
      <c r="G100" s="35">
        <f t="shared" si="25"/>
        <v>1688.9946948386096</v>
      </c>
      <c r="H100" s="87">
        <f t="shared" si="28"/>
        <v>6909.3671691912596</v>
      </c>
      <c r="I100" s="35">
        <f t="shared" si="27"/>
        <v>562675.59712706949</v>
      </c>
    </row>
    <row r="101" spans="3:9" x14ac:dyDescent="0.3">
      <c r="C101" s="37">
        <f t="shared" ref="C101:C164" si="29">C100+1</f>
        <v>89</v>
      </c>
      <c r="D101" s="35">
        <f t="shared" si="26"/>
        <v>562675.59712706949</v>
      </c>
      <c r="E101" s="35">
        <f t="shared" si="23"/>
        <v>5204.7492734253929</v>
      </c>
      <c r="F101" s="35">
        <f t="shared" si="24"/>
        <v>5204.7492734253929</v>
      </c>
      <c r="G101" s="35">
        <f t="shared" si="25"/>
        <v>1704.6178957658667</v>
      </c>
      <c r="H101" s="87">
        <f t="shared" si="28"/>
        <v>6909.3671691912596</v>
      </c>
      <c r="I101" s="35">
        <f t="shared" si="27"/>
        <v>560970.97923130367</v>
      </c>
    </row>
    <row r="102" spans="3:9" x14ac:dyDescent="0.3">
      <c r="C102" s="37">
        <f t="shared" si="29"/>
        <v>90</v>
      </c>
      <c r="D102" s="35">
        <f t="shared" si="26"/>
        <v>560970.97923130367</v>
      </c>
      <c r="E102" s="35">
        <f t="shared" si="23"/>
        <v>5188.9815578895586</v>
      </c>
      <c r="F102" s="35">
        <f t="shared" si="24"/>
        <v>5188.9815578895586</v>
      </c>
      <c r="G102" s="35">
        <f t="shared" si="25"/>
        <v>1720.3856113017009</v>
      </c>
      <c r="H102" s="87">
        <f t="shared" si="28"/>
        <v>6909.3671691912596</v>
      </c>
      <c r="I102" s="35">
        <f t="shared" si="27"/>
        <v>559250.59362000192</v>
      </c>
    </row>
    <row r="103" spans="3:9" x14ac:dyDescent="0.3">
      <c r="C103" s="37">
        <f t="shared" si="29"/>
        <v>91</v>
      </c>
      <c r="D103" s="35">
        <f t="shared" si="26"/>
        <v>559250.59362000192</v>
      </c>
      <c r="E103" s="35">
        <f t="shared" si="23"/>
        <v>5173.0679909850178</v>
      </c>
      <c r="F103" s="35">
        <f t="shared" si="24"/>
        <v>5173.0679909850178</v>
      </c>
      <c r="G103" s="35">
        <f t="shared" si="25"/>
        <v>1736.2991782062418</v>
      </c>
      <c r="H103" s="87">
        <f t="shared" si="28"/>
        <v>6909.3671691912596</v>
      </c>
      <c r="I103" s="35">
        <f t="shared" si="27"/>
        <v>557514.29444179568</v>
      </c>
    </row>
    <row r="104" spans="3:9" x14ac:dyDescent="0.3">
      <c r="C104" s="37">
        <f t="shared" si="29"/>
        <v>92</v>
      </c>
      <c r="D104" s="35">
        <f t="shared" si="26"/>
        <v>557514.29444179568</v>
      </c>
      <c r="E104" s="35">
        <f t="shared" si="23"/>
        <v>5157.0072235866101</v>
      </c>
      <c r="F104" s="35">
        <f t="shared" si="24"/>
        <v>5157.0072235866101</v>
      </c>
      <c r="G104" s="35">
        <f t="shared" si="25"/>
        <v>1752.3599456046495</v>
      </c>
      <c r="H104" s="87">
        <f t="shared" si="28"/>
        <v>6909.3671691912596</v>
      </c>
      <c r="I104" s="35">
        <f t="shared" si="27"/>
        <v>555761.93449619098</v>
      </c>
    </row>
    <row r="105" spans="3:9" x14ac:dyDescent="0.3">
      <c r="C105" s="37">
        <f t="shared" si="29"/>
        <v>93</v>
      </c>
      <c r="D105" s="35">
        <f t="shared" si="26"/>
        <v>555761.93449619098</v>
      </c>
      <c r="E105" s="35">
        <f t="shared" si="23"/>
        <v>5140.7978940897665</v>
      </c>
      <c r="F105" s="35">
        <f t="shared" si="24"/>
        <v>5140.7978940897665</v>
      </c>
      <c r="G105" s="35">
        <f t="shared" si="25"/>
        <v>1768.5692751014931</v>
      </c>
      <c r="H105" s="87">
        <f t="shared" si="28"/>
        <v>6909.3671691912596</v>
      </c>
      <c r="I105" s="35">
        <f t="shared" si="27"/>
        <v>553993.36522108945</v>
      </c>
    </row>
    <row r="106" spans="3:9" x14ac:dyDescent="0.3">
      <c r="C106" s="37">
        <f t="shared" si="29"/>
        <v>94</v>
      </c>
      <c r="D106" s="35">
        <f t="shared" si="26"/>
        <v>553993.36522108945</v>
      </c>
      <c r="E106" s="35">
        <f t="shared" si="23"/>
        <v>5124.4386282950773</v>
      </c>
      <c r="F106" s="35">
        <f t="shared" si="24"/>
        <v>5124.4386282950773</v>
      </c>
      <c r="G106" s="35">
        <f t="shared" si="25"/>
        <v>1784.9285408961823</v>
      </c>
      <c r="H106" s="87">
        <f t="shared" si="28"/>
        <v>6909.3671691912596</v>
      </c>
      <c r="I106" s="35">
        <f t="shared" si="27"/>
        <v>552208.43668019329</v>
      </c>
    </row>
    <row r="107" spans="3:9" x14ac:dyDescent="0.3">
      <c r="C107" s="37">
        <f t="shared" si="29"/>
        <v>95</v>
      </c>
      <c r="D107" s="35">
        <f t="shared" si="26"/>
        <v>552208.43668019329</v>
      </c>
      <c r="E107" s="35">
        <f t="shared" si="23"/>
        <v>5107.9280392917881</v>
      </c>
      <c r="F107" s="35">
        <f t="shared" si="24"/>
        <v>5107.9280392917881</v>
      </c>
      <c r="G107" s="35">
        <f t="shared" si="25"/>
        <v>1801.4391298994715</v>
      </c>
      <c r="H107" s="87">
        <f t="shared" si="28"/>
        <v>6909.3671691912596</v>
      </c>
      <c r="I107" s="35">
        <f t="shared" si="27"/>
        <v>550406.9975502938</v>
      </c>
    </row>
    <row r="108" spans="3:9" ht="15" thickBot="1" x14ac:dyDescent="0.35">
      <c r="C108" s="89">
        <f t="shared" si="29"/>
        <v>96</v>
      </c>
      <c r="D108" s="90">
        <f t="shared" si="26"/>
        <v>550406.9975502938</v>
      </c>
      <c r="E108" s="90">
        <f t="shared" si="23"/>
        <v>5091.2647273402172</v>
      </c>
      <c r="F108" s="90">
        <f t="shared" si="24"/>
        <v>5091.2647273402172</v>
      </c>
      <c r="G108" s="90">
        <f t="shared" si="25"/>
        <v>1818.1024418510424</v>
      </c>
      <c r="H108" s="91">
        <f t="shared" si="28"/>
        <v>6909.3671691912596</v>
      </c>
      <c r="I108" s="91">
        <f t="shared" si="27"/>
        <v>548588.89510844275</v>
      </c>
    </row>
    <row r="109" spans="3:9" ht="15" thickTop="1" x14ac:dyDescent="0.3">
      <c r="C109" s="37">
        <f t="shared" si="29"/>
        <v>97</v>
      </c>
      <c r="D109" s="35">
        <f t="shared" si="26"/>
        <v>548588.89510844275</v>
      </c>
      <c r="E109" s="35">
        <f t="shared" si="23"/>
        <v>5074.4472797530952</v>
      </c>
      <c r="F109" s="35">
        <f t="shared" si="24"/>
        <v>5074.4472797530952</v>
      </c>
      <c r="G109" s="35">
        <f t="shared" si="25"/>
        <v>1834.9198894381643</v>
      </c>
      <c r="H109" s="87">
        <f t="shared" si="28"/>
        <v>6909.3671691912596</v>
      </c>
      <c r="I109" s="35">
        <f t="shared" si="27"/>
        <v>546753.97521900455</v>
      </c>
    </row>
    <row r="110" spans="3:9" x14ac:dyDescent="0.3">
      <c r="C110" s="37">
        <f t="shared" si="29"/>
        <v>98</v>
      </c>
      <c r="D110" s="35">
        <f t="shared" si="26"/>
        <v>546753.97521900455</v>
      </c>
      <c r="E110" s="35">
        <f t="shared" si="23"/>
        <v>5057.4742707757923</v>
      </c>
      <c r="F110" s="35">
        <f t="shared" si="24"/>
        <v>5057.4742707757923</v>
      </c>
      <c r="G110" s="35">
        <f t="shared" si="25"/>
        <v>1851.8928984154672</v>
      </c>
      <c r="H110" s="87">
        <f t="shared" si="28"/>
        <v>6909.3671691912596</v>
      </c>
      <c r="I110" s="35">
        <f t="shared" si="27"/>
        <v>544902.08232058911</v>
      </c>
    </row>
    <row r="111" spans="3:9" x14ac:dyDescent="0.3">
      <c r="C111" s="37">
        <f t="shared" si="29"/>
        <v>99</v>
      </c>
      <c r="D111" s="35">
        <f t="shared" si="26"/>
        <v>544902.08232058911</v>
      </c>
      <c r="E111" s="35">
        <f t="shared" si="23"/>
        <v>5040.3442614654487</v>
      </c>
      <c r="F111" s="35">
        <f t="shared" si="24"/>
        <v>5040.3442614654487</v>
      </c>
      <c r="G111" s="35">
        <f t="shared" si="25"/>
        <v>1869.0229077258109</v>
      </c>
      <c r="H111" s="87">
        <f t="shared" si="28"/>
        <v>6909.3671691912596</v>
      </c>
      <c r="I111" s="35">
        <f t="shared" si="27"/>
        <v>543033.05941286334</v>
      </c>
    </row>
    <row r="112" spans="3:9" x14ac:dyDescent="0.3">
      <c r="C112" s="37">
        <f t="shared" si="29"/>
        <v>100</v>
      </c>
      <c r="D112" s="35">
        <f t="shared" si="26"/>
        <v>543033.05941286334</v>
      </c>
      <c r="E112" s="35">
        <f t="shared" si="23"/>
        <v>5023.055799568986</v>
      </c>
      <c r="F112" s="35">
        <f t="shared" si="24"/>
        <v>5023.055799568986</v>
      </c>
      <c r="G112" s="35">
        <f t="shared" si="25"/>
        <v>1886.3113696222736</v>
      </c>
      <c r="H112" s="87">
        <f t="shared" si="28"/>
        <v>6909.3671691912596</v>
      </c>
      <c r="I112" s="35">
        <f t="shared" si="27"/>
        <v>541146.7480432411</v>
      </c>
    </row>
    <row r="113" spans="3:9" x14ac:dyDescent="0.3">
      <c r="C113" s="37">
        <f t="shared" si="29"/>
        <v>101</v>
      </c>
      <c r="D113" s="35">
        <f t="shared" si="26"/>
        <v>541146.7480432411</v>
      </c>
      <c r="E113" s="35">
        <f t="shared" ref="E113:E176" si="30">$D$6*D113</f>
        <v>5005.6074193999802</v>
      </c>
      <c r="F113" s="35">
        <f t="shared" ref="F113:F176" si="31">E113</f>
        <v>5005.6074193999802</v>
      </c>
      <c r="G113" s="35">
        <f t="shared" ref="G113:G176" si="32">H113-F113</f>
        <v>1903.7597497912793</v>
      </c>
      <c r="H113" s="87">
        <f t="shared" si="28"/>
        <v>6909.3671691912596</v>
      </c>
      <c r="I113" s="35">
        <f t="shared" si="27"/>
        <v>539242.98829344986</v>
      </c>
    </row>
    <row r="114" spans="3:9" x14ac:dyDescent="0.3">
      <c r="C114" s="37">
        <f t="shared" si="29"/>
        <v>102</v>
      </c>
      <c r="D114" s="35">
        <f t="shared" si="26"/>
        <v>539242.98829344986</v>
      </c>
      <c r="E114" s="35">
        <f t="shared" si="30"/>
        <v>4987.9976417144107</v>
      </c>
      <c r="F114" s="35">
        <f t="shared" si="31"/>
        <v>4987.9976417144107</v>
      </c>
      <c r="G114" s="35">
        <f t="shared" si="32"/>
        <v>1921.3695274768488</v>
      </c>
      <c r="H114" s="87">
        <f t="shared" si="28"/>
        <v>6909.3671691912596</v>
      </c>
      <c r="I114" s="35">
        <f t="shared" si="27"/>
        <v>537321.61876597302</v>
      </c>
    </row>
    <row r="115" spans="3:9" x14ac:dyDescent="0.3">
      <c r="C115" s="37">
        <f t="shared" si="29"/>
        <v>103</v>
      </c>
      <c r="D115" s="35">
        <f t="shared" si="26"/>
        <v>537321.61876597302</v>
      </c>
      <c r="E115" s="35">
        <f t="shared" si="30"/>
        <v>4970.2249735852502</v>
      </c>
      <c r="F115" s="35">
        <f t="shared" si="31"/>
        <v>4970.2249735852502</v>
      </c>
      <c r="G115" s="35">
        <f t="shared" si="32"/>
        <v>1939.1421956060094</v>
      </c>
      <c r="H115" s="87">
        <f t="shared" si="28"/>
        <v>6909.3671691912596</v>
      </c>
      <c r="I115" s="35">
        <f t="shared" si="27"/>
        <v>535382.476570367</v>
      </c>
    </row>
    <row r="116" spans="3:9" x14ac:dyDescent="0.3">
      <c r="C116" s="37">
        <f t="shared" si="29"/>
        <v>104</v>
      </c>
      <c r="D116" s="35">
        <f t="shared" si="26"/>
        <v>535382.476570367</v>
      </c>
      <c r="E116" s="35">
        <f t="shared" si="30"/>
        <v>4952.2879082758946</v>
      </c>
      <c r="F116" s="35">
        <f t="shared" si="31"/>
        <v>4952.2879082758946</v>
      </c>
      <c r="G116" s="35">
        <f t="shared" si="32"/>
        <v>1957.079260915365</v>
      </c>
      <c r="H116" s="87">
        <f t="shared" si="28"/>
        <v>6909.3671691912596</v>
      </c>
      <c r="I116" s="35">
        <f t="shared" si="27"/>
        <v>533425.3973094516</v>
      </c>
    </row>
    <row r="117" spans="3:9" x14ac:dyDescent="0.3">
      <c r="C117" s="37">
        <f t="shared" si="29"/>
        <v>105</v>
      </c>
      <c r="D117" s="35">
        <f t="shared" si="26"/>
        <v>533425.3973094516</v>
      </c>
      <c r="E117" s="35">
        <f t="shared" si="30"/>
        <v>4934.1849251124268</v>
      </c>
      <c r="F117" s="35">
        <f t="shared" si="31"/>
        <v>4934.1849251124268</v>
      </c>
      <c r="G117" s="35">
        <f t="shared" si="32"/>
        <v>1975.1822440788328</v>
      </c>
      <c r="H117" s="87">
        <f t="shared" si="28"/>
        <v>6909.3671691912596</v>
      </c>
      <c r="I117" s="35">
        <f t="shared" si="27"/>
        <v>531450.21506537276</v>
      </c>
    </row>
    <row r="118" spans="3:9" x14ac:dyDescent="0.3">
      <c r="C118" s="37">
        <f t="shared" si="29"/>
        <v>106</v>
      </c>
      <c r="D118" s="35">
        <f t="shared" si="26"/>
        <v>531450.21506537276</v>
      </c>
      <c r="E118" s="35">
        <f t="shared" si="30"/>
        <v>4915.9144893546982</v>
      </c>
      <c r="F118" s="35">
        <f t="shared" si="31"/>
        <v>4915.9144893546982</v>
      </c>
      <c r="G118" s="35">
        <f t="shared" si="32"/>
        <v>1993.4526798365614</v>
      </c>
      <c r="H118" s="87">
        <f t="shared" si="28"/>
        <v>6909.3671691912596</v>
      </c>
      <c r="I118" s="35">
        <f t="shared" si="27"/>
        <v>529456.76238553622</v>
      </c>
    </row>
    <row r="119" spans="3:9" x14ac:dyDescent="0.3">
      <c r="C119" s="37">
        <f t="shared" si="29"/>
        <v>107</v>
      </c>
      <c r="D119" s="35">
        <f t="shared" si="26"/>
        <v>529456.76238553622</v>
      </c>
      <c r="E119" s="35">
        <f t="shared" si="30"/>
        <v>4897.4750520662101</v>
      </c>
      <c r="F119" s="35">
        <f t="shared" si="31"/>
        <v>4897.4750520662101</v>
      </c>
      <c r="G119" s="35">
        <f t="shared" si="32"/>
        <v>2011.8921171250495</v>
      </c>
      <c r="H119" s="87">
        <f t="shared" si="28"/>
        <v>6909.3671691912596</v>
      </c>
      <c r="I119" s="35">
        <f t="shared" si="27"/>
        <v>527444.87026841112</v>
      </c>
    </row>
    <row r="120" spans="3:9" ht="15" thickBot="1" x14ac:dyDescent="0.35">
      <c r="C120" s="89">
        <f t="shared" si="29"/>
        <v>108</v>
      </c>
      <c r="D120" s="90">
        <f t="shared" si="26"/>
        <v>527444.87026841112</v>
      </c>
      <c r="E120" s="90">
        <f t="shared" si="30"/>
        <v>4878.8650499828027</v>
      </c>
      <c r="F120" s="90">
        <f t="shared" si="31"/>
        <v>4878.8650499828027</v>
      </c>
      <c r="G120" s="90">
        <f t="shared" si="32"/>
        <v>2030.5021192084569</v>
      </c>
      <c r="H120" s="91">
        <f t="shared" si="28"/>
        <v>6909.3671691912596</v>
      </c>
      <c r="I120" s="91">
        <f t="shared" si="27"/>
        <v>525414.36814920267</v>
      </c>
    </row>
    <row r="121" spans="3:9" ht="15" thickTop="1" x14ac:dyDescent="0.3">
      <c r="C121" s="37">
        <f t="shared" si="29"/>
        <v>109</v>
      </c>
      <c r="D121" s="35">
        <f t="shared" si="26"/>
        <v>525414.36814920267</v>
      </c>
      <c r="E121" s="35">
        <f t="shared" si="30"/>
        <v>4860.0829053801244</v>
      </c>
      <c r="F121" s="35">
        <f t="shared" si="31"/>
        <v>4860.0829053801244</v>
      </c>
      <c r="G121" s="35">
        <f t="shared" si="32"/>
        <v>2049.2842638111351</v>
      </c>
      <c r="H121" s="87">
        <f t="shared" si="28"/>
        <v>6909.3671691912596</v>
      </c>
      <c r="I121" s="35">
        <f t="shared" si="27"/>
        <v>523365.08388539153</v>
      </c>
    </row>
    <row r="122" spans="3:9" x14ac:dyDescent="0.3">
      <c r="C122" s="37">
        <f t="shared" si="29"/>
        <v>110</v>
      </c>
      <c r="D122" s="35">
        <f t="shared" si="26"/>
        <v>523365.08388539153</v>
      </c>
      <c r="E122" s="35">
        <f t="shared" si="30"/>
        <v>4841.1270259398716</v>
      </c>
      <c r="F122" s="35">
        <f t="shared" si="31"/>
        <v>4841.1270259398716</v>
      </c>
      <c r="G122" s="35">
        <f t="shared" si="32"/>
        <v>2068.240143251388</v>
      </c>
      <c r="H122" s="87">
        <f t="shared" si="28"/>
        <v>6909.3671691912596</v>
      </c>
      <c r="I122" s="35">
        <f t="shared" si="27"/>
        <v>521296.84374214016</v>
      </c>
    </row>
    <row r="123" spans="3:9" x14ac:dyDescent="0.3">
      <c r="C123" s="37">
        <f t="shared" si="29"/>
        <v>111</v>
      </c>
      <c r="D123" s="35">
        <f t="shared" si="26"/>
        <v>521296.84374214016</v>
      </c>
      <c r="E123" s="35">
        <f t="shared" si="30"/>
        <v>4821.9958046147958</v>
      </c>
      <c r="F123" s="35">
        <f t="shared" si="31"/>
        <v>4821.9958046147958</v>
      </c>
      <c r="G123" s="35">
        <f t="shared" si="32"/>
        <v>2087.3713645764637</v>
      </c>
      <c r="H123" s="87">
        <f t="shared" si="28"/>
        <v>6909.3671691912596</v>
      </c>
      <c r="I123" s="35">
        <f t="shared" si="27"/>
        <v>519209.47237756371</v>
      </c>
    </row>
    <row r="124" spans="3:9" x14ac:dyDescent="0.3">
      <c r="C124" s="37">
        <f t="shared" si="29"/>
        <v>112</v>
      </c>
      <c r="D124" s="35">
        <f t="shared" ref="D124:D187" si="33">I123</f>
        <v>519209.47237756371</v>
      </c>
      <c r="E124" s="35">
        <f t="shared" si="30"/>
        <v>4802.6876194924644</v>
      </c>
      <c r="F124" s="35">
        <f t="shared" si="31"/>
        <v>4802.6876194924644</v>
      </c>
      <c r="G124" s="35">
        <f t="shared" si="32"/>
        <v>2106.6795496987952</v>
      </c>
      <c r="H124" s="87">
        <f t="shared" si="28"/>
        <v>6909.3671691912596</v>
      </c>
      <c r="I124" s="35">
        <f t="shared" ref="I124:I187" si="34">D124-G124</f>
        <v>517102.79282786493</v>
      </c>
    </row>
    <row r="125" spans="3:9" x14ac:dyDescent="0.3">
      <c r="C125" s="37">
        <f t="shared" si="29"/>
        <v>113</v>
      </c>
      <c r="D125" s="35">
        <f t="shared" si="33"/>
        <v>517102.79282786493</v>
      </c>
      <c r="E125" s="35">
        <f t="shared" si="30"/>
        <v>4783.2008336577501</v>
      </c>
      <c r="F125" s="35">
        <f t="shared" si="31"/>
        <v>4783.2008336577501</v>
      </c>
      <c r="G125" s="35">
        <f t="shared" si="32"/>
        <v>2126.1663355335095</v>
      </c>
      <c r="H125" s="87">
        <f t="shared" si="28"/>
        <v>6909.3671691912596</v>
      </c>
      <c r="I125" s="35">
        <f t="shared" si="34"/>
        <v>514976.62649233144</v>
      </c>
    </row>
    <row r="126" spans="3:9" x14ac:dyDescent="0.3">
      <c r="C126" s="37">
        <f t="shared" si="29"/>
        <v>114</v>
      </c>
      <c r="D126" s="35">
        <f t="shared" si="33"/>
        <v>514976.62649233144</v>
      </c>
      <c r="E126" s="35">
        <f t="shared" si="30"/>
        <v>4763.5337950540652</v>
      </c>
      <c r="F126" s="35">
        <f t="shared" si="31"/>
        <v>4763.5337950540652</v>
      </c>
      <c r="G126" s="35">
        <f t="shared" si="32"/>
        <v>2145.8333741371944</v>
      </c>
      <c r="H126" s="87">
        <f t="shared" si="28"/>
        <v>6909.3671691912596</v>
      </c>
      <c r="I126" s="35">
        <f t="shared" si="34"/>
        <v>512830.79311819427</v>
      </c>
    </row>
    <row r="127" spans="3:9" x14ac:dyDescent="0.3">
      <c r="C127" s="37">
        <f t="shared" si="29"/>
        <v>115</v>
      </c>
      <c r="D127" s="35">
        <f t="shared" si="33"/>
        <v>512830.79311819427</v>
      </c>
      <c r="E127" s="35">
        <f t="shared" si="30"/>
        <v>4743.6848363432964</v>
      </c>
      <c r="F127" s="35">
        <f t="shared" si="31"/>
        <v>4743.6848363432964</v>
      </c>
      <c r="G127" s="35">
        <f t="shared" si="32"/>
        <v>2165.6823328479632</v>
      </c>
      <c r="H127" s="87">
        <f t="shared" si="28"/>
        <v>6909.3671691912596</v>
      </c>
      <c r="I127" s="35">
        <f t="shared" si="34"/>
        <v>510665.1107853463</v>
      </c>
    </row>
    <row r="128" spans="3:9" x14ac:dyDescent="0.3">
      <c r="C128" s="37">
        <f t="shared" si="29"/>
        <v>116</v>
      </c>
      <c r="D128" s="35">
        <f t="shared" si="33"/>
        <v>510665.1107853463</v>
      </c>
      <c r="E128" s="35">
        <f t="shared" si="30"/>
        <v>4723.6522747644531</v>
      </c>
      <c r="F128" s="35">
        <f t="shared" si="31"/>
        <v>4723.6522747644531</v>
      </c>
      <c r="G128" s="35">
        <f t="shared" si="32"/>
        <v>2185.7148944268065</v>
      </c>
      <c r="H128" s="87">
        <f t="shared" si="28"/>
        <v>6909.3671691912596</v>
      </c>
      <c r="I128" s="35">
        <f t="shared" si="34"/>
        <v>508479.39589091949</v>
      </c>
    </row>
    <row r="129" spans="3:9" x14ac:dyDescent="0.3">
      <c r="C129" s="37">
        <f t="shared" si="29"/>
        <v>117</v>
      </c>
      <c r="D129" s="35">
        <f t="shared" si="33"/>
        <v>508479.39589091949</v>
      </c>
      <c r="E129" s="35">
        <f t="shared" si="30"/>
        <v>4703.4344119910047</v>
      </c>
      <c r="F129" s="35">
        <f t="shared" si="31"/>
        <v>4703.4344119910047</v>
      </c>
      <c r="G129" s="35">
        <f t="shared" si="32"/>
        <v>2205.9327572002549</v>
      </c>
      <c r="H129" s="87">
        <f t="shared" si="28"/>
        <v>6909.3671691912596</v>
      </c>
      <c r="I129" s="35">
        <f t="shared" si="34"/>
        <v>506273.46313371923</v>
      </c>
    </row>
    <row r="130" spans="3:9" x14ac:dyDescent="0.3">
      <c r="C130" s="37">
        <f t="shared" si="29"/>
        <v>118</v>
      </c>
      <c r="D130" s="35">
        <f t="shared" si="33"/>
        <v>506273.46313371923</v>
      </c>
      <c r="E130" s="35">
        <f t="shared" si="30"/>
        <v>4683.0295339869026</v>
      </c>
      <c r="F130" s="35">
        <f t="shared" si="31"/>
        <v>4683.0295339869026</v>
      </c>
      <c r="G130" s="35">
        <f t="shared" si="32"/>
        <v>2226.337635204357</v>
      </c>
      <c r="H130" s="87">
        <f t="shared" si="28"/>
        <v>6909.3671691912596</v>
      </c>
      <c r="I130" s="35">
        <f t="shared" si="34"/>
        <v>504047.12549851486</v>
      </c>
    </row>
    <row r="131" spans="3:9" x14ac:dyDescent="0.3">
      <c r="C131" s="37">
        <f t="shared" si="29"/>
        <v>119</v>
      </c>
      <c r="D131" s="35">
        <f t="shared" si="33"/>
        <v>504047.12549851486</v>
      </c>
      <c r="E131" s="35">
        <f t="shared" si="30"/>
        <v>4662.4359108612625</v>
      </c>
      <c r="F131" s="35">
        <f t="shared" si="31"/>
        <v>4662.4359108612625</v>
      </c>
      <c r="G131" s="35">
        <f t="shared" si="32"/>
        <v>2246.931258329997</v>
      </c>
      <c r="H131" s="87">
        <f t="shared" si="28"/>
        <v>6909.3671691912596</v>
      </c>
      <c r="I131" s="35">
        <f t="shared" si="34"/>
        <v>501800.19424018485</v>
      </c>
    </row>
    <row r="132" spans="3:9" ht="15" thickBot="1" x14ac:dyDescent="0.35">
      <c r="C132" s="89">
        <f t="shared" si="29"/>
        <v>120</v>
      </c>
      <c r="D132" s="90">
        <f t="shared" si="33"/>
        <v>501800.19424018485</v>
      </c>
      <c r="E132" s="90">
        <f t="shared" si="30"/>
        <v>4641.6517967217096</v>
      </c>
      <c r="F132" s="90">
        <f t="shared" si="31"/>
        <v>4641.6517967217096</v>
      </c>
      <c r="G132" s="90">
        <f t="shared" si="32"/>
        <v>2267.7153724695499</v>
      </c>
      <c r="H132" s="91">
        <f t="shared" si="28"/>
        <v>6909.3671691912596</v>
      </c>
      <c r="I132" s="91">
        <f t="shared" si="34"/>
        <v>499532.47886771528</v>
      </c>
    </row>
    <row r="133" spans="3:9" ht="15" thickTop="1" x14ac:dyDescent="0.3">
      <c r="C133" s="37">
        <f t="shared" si="29"/>
        <v>121</v>
      </c>
      <c r="D133" s="35">
        <f t="shared" si="33"/>
        <v>499532.47886771528</v>
      </c>
      <c r="E133" s="35">
        <f t="shared" si="30"/>
        <v>4620.6754295263663</v>
      </c>
      <c r="F133" s="35">
        <f t="shared" si="31"/>
        <v>4620.6754295263663</v>
      </c>
      <c r="G133" s="35">
        <f t="shared" si="32"/>
        <v>2288.6917396648932</v>
      </c>
      <c r="H133" s="87">
        <f t="shared" si="28"/>
        <v>6909.3671691912596</v>
      </c>
      <c r="I133" s="35">
        <f t="shared" si="34"/>
        <v>497243.7871280504</v>
      </c>
    </row>
    <row r="134" spans="3:9" x14ac:dyDescent="0.3">
      <c r="C134" s="37">
        <f t="shared" si="29"/>
        <v>122</v>
      </c>
      <c r="D134" s="35">
        <f t="shared" si="33"/>
        <v>497243.7871280504</v>
      </c>
      <c r="E134" s="35">
        <f t="shared" si="30"/>
        <v>4599.505030934466</v>
      </c>
      <c r="F134" s="35">
        <f t="shared" si="31"/>
        <v>4599.505030934466</v>
      </c>
      <c r="G134" s="35">
        <f t="shared" si="32"/>
        <v>2309.8621382567935</v>
      </c>
      <c r="H134" s="87">
        <f t="shared" si="28"/>
        <v>6909.3671691912596</v>
      </c>
      <c r="I134" s="35">
        <f t="shared" si="34"/>
        <v>494933.92498979362</v>
      </c>
    </row>
    <row r="135" spans="3:9" x14ac:dyDescent="0.3">
      <c r="C135" s="37">
        <f t="shared" si="29"/>
        <v>123</v>
      </c>
      <c r="D135" s="35">
        <f t="shared" si="33"/>
        <v>494933.92498979362</v>
      </c>
      <c r="E135" s="35">
        <f t="shared" si="30"/>
        <v>4578.1388061555908</v>
      </c>
      <c r="F135" s="35">
        <f t="shared" si="31"/>
        <v>4578.1388061555908</v>
      </c>
      <c r="G135" s="35">
        <f t="shared" si="32"/>
        <v>2331.2283630356687</v>
      </c>
      <c r="H135" s="87">
        <f t="shared" si="28"/>
        <v>6909.3671691912596</v>
      </c>
      <c r="I135" s="35">
        <f t="shared" si="34"/>
        <v>492602.69662675797</v>
      </c>
    </row>
    <row r="136" spans="3:9" x14ac:dyDescent="0.3">
      <c r="C136" s="37">
        <f t="shared" si="29"/>
        <v>124</v>
      </c>
      <c r="D136" s="35">
        <f t="shared" si="33"/>
        <v>492602.69662675797</v>
      </c>
      <c r="E136" s="35">
        <f t="shared" si="30"/>
        <v>4556.574943797511</v>
      </c>
      <c r="F136" s="35">
        <f t="shared" si="31"/>
        <v>4556.574943797511</v>
      </c>
      <c r="G136" s="35">
        <f t="shared" si="32"/>
        <v>2352.7922253937486</v>
      </c>
      <c r="H136" s="87">
        <f t="shared" si="28"/>
        <v>6909.3671691912596</v>
      </c>
      <c r="I136" s="35">
        <f t="shared" si="34"/>
        <v>490249.90440136421</v>
      </c>
    </row>
    <row r="137" spans="3:9" x14ac:dyDescent="0.3">
      <c r="C137" s="37">
        <f t="shared" si="29"/>
        <v>125</v>
      </c>
      <c r="D137" s="35">
        <f t="shared" si="33"/>
        <v>490249.90440136421</v>
      </c>
      <c r="E137" s="35">
        <f t="shared" si="30"/>
        <v>4534.8116157126187</v>
      </c>
      <c r="F137" s="35">
        <f t="shared" si="31"/>
        <v>4534.8116157126187</v>
      </c>
      <c r="G137" s="35">
        <f t="shared" si="32"/>
        <v>2374.5555534786408</v>
      </c>
      <c r="H137" s="87">
        <f t="shared" si="28"/>
        <v>6909.3671691912596</v>
      </c>
      <c r="I137" s="35">
        <f t="shared" si="34"/>
        <v>487875.34884788556</v>
      </c>
    </row>
    <row r="138" spans="3:9" x14ac:dyDescent="0.3">
      <c r="C138" s="37">
        <f t="shared" si="29"/>
        <v>126</v>
      </c>
      <c r="D138" s="35">
        <f t="shared" si="33"/>
        <v>487875.34884788556</v>
      </c>
      <c r="E138" s="35">
        <f t="shared" si="30"/>
        <v>4512.8469768429413</v>
      </c>
      <c r="F138" s="35">
        <f t="shared" si="31"/>
        <v>4512.8469768429413</v>
      </c>
      <c r="G138" s="35">
        <f t="shared" si="32"/>
        <v>2396.5201923483182</v>
      </c>
      <c r="H138" s="87">
        <f t="shared" si="28"/>
        <v>6909.3671691912596</v>
      </c>
      <c r="I138" s="35">
        <f t="shared" si="34"/>
        <v>485478.82865553722</v>
      </c>
    </row>
    <row r="139" spans="3:9" x14ac:dyDescent="0.3">
      <c r="C139" s="37">
        <f t="shared" si="29"/>
        <v>127</v>
      </c>
      <c r="D139" s="35">
        <f t="shared" si="33"/>
        <v>485478.82865553722</v>
      </c>
      <c r="E139" s="35">
        <f t="shared" si="30"/>
        <v>4490.6791650637188</v>
      </c>
      <c r="F139" s="35">
        <f t="shared" si="31"/>
        <v>4490.6791650637188</v>
      </c>
      <c r="G139" s="35">
        <f t="shared" si="32"/>
        <v>2418.6880041275408</v>
      </c>
      <c r="H139" s="87">
        <f t="shared" si="28"/>
        <v>6909.3671691912596</v>
      </c>
      <c r="I139" s="35">
        <f t="shared" si="34"/>
        <v>483060.14065140969</v>
      </c>
    </row>
    <row r="140" spans="3:9" x14ac:dyDescent="0.3">
      <c r="C140" s="37">
        <f t="shared" si="29"/>
        <v>128</v>
      </c>
      <c r="D140" s="35">
        <f t="shared" si="33"/>
        <v>483060.14065140969</v>
      </c>
      <c r="E140" s="35">
        <f t="shared" si="30"/>
        <v>4468.3063010255391</v>
      </c>
      <c r="F140" s="35">
        <f t="shared" si="31"/>
        <v>4468.3063010255391</v>
      </c>
      <c r="G140" s="35">
        <f t="shared" si="32"/>
        <v>2441.0608681657204</v>
      </c>
      <c r="H140" s="87">
        <f t="shared" si="28"/>
        <v>6909.3671691912596</v>
      </c>
      <c r="I140" s="35">
        <f t="shared" si="34"/>
        <v>480619.07978324394</v>
      </c>
    </row>
    <row r="141" spans="3:9" x14ac:dyDescent="0.3">
      <c r="C141" s="37">
        <f t="shared" si="29"/>
        <v>129</v>
      </c>
      <c r="D141" s="35">
        <f t="shared" si="33"/>
        <v>480619.07978324394</v>
      </c>
      <c r="E141" s="35">
        <f t="shared" si="30"/>
        <v>4445.7264879950062</v>
      </c>
      <c r="F141" s="35">
        <f t="shared" si="31"/>
        <v>4445.7264879950062</v>
      </c>
      <c r="G141" s="35">
        <f t="shared" si="32"/>
        <v>2463.6406811962534</v>
      </c>
      <c r="H141" s="87">
        <f t="shared" si="28"/>
        <v>6909.3671691912596</v>
      </c>
      <c r="I141" s="35">
        <f t="shared" si="34"/>
        <v>478155.43910204771</v>
      </c>
    </row>
    <row r="142" spans="3:9" x14ac:dyDescent="0.3">
      <c r="C142" s="37">
        <f t="shared" si="29"/>
        <v>130</v>
      </c>
      <c r="D142" s="35">
        <f t="shared" si="33"/>
        <v>478155.43910204771</v>
      </c>
      <c r="E142" s="35">
        <f t="shared" si="30"/>
        <v>4422.9378116939406</v>
      </c>
      <c r="F142" s="35">
        <f t="shared" si="31"/>
        <v>4422.9378116939406</v>
      </c>
      <c r="G142" s="35">
        <f t="shared" si="32"/>
        <v>2486.429357497319</v>
      </c>
      <c r="H142" s="87">
        <f t="shared" si="28"/>
        <v>6909.3671691912596</v>
      </c>
      <c r="I142" s="35">
        <f t="shared" si="34"/>
        <v>475669.00974455039</v>
      </c>
    </row>
    <row r="143" spans="3:9" x14ac:dyDescent="0.3">
      <c r="C143" s="37">
        <f t="shared" si="29"/>
        <v>131</v>
      </c>
      <c r="D143" s="35">
        <f t="shared" si="33"/>
        <v>475669.00974455039</v>
      </c>
      <c r="E143" s="35">
        <f t="shared" si="30"/>
        <v>4399.9383401370906</v>
      </c>
      <c r="F143" s="35">
        <f t="shared" si="31"/>
        <v>4399.9383401370906</v>
      </c>
      <c r="G143" s="35">
        <f t="shared" si="32"/>
        <v>2509.428829054169</v>
      </c>
      <c r="H143" s="87">
        <f t="shared" ref="H143:H206" si="35">$D$9</f>
        <v>6909.3671691912596</v>
      </c>
      <c r="I143" s="35">
        <f t="shared" si="34"/>
        <v>473159.58091549622</v>
      </c>
    </row>
    <row r="144" spans="3:9" ht="15" thickBot="1" x14ac:dyDescent="0.35">
      <c r="C144" s="89">
        <f t="shared" si="29"/>
        <v>132</v>
      </c>
      <c r="D144" s="90">
        <f t="shared" si="33"/>
        <v>473159.58091549622</v>
      </c>
      <c r="E144" s="90">
        <f t="shared" si="30"/>
        <v>4376.7261234683401</v>
      </c>
      <c r="F144" s="90">
        <f t="shared" si="31"/>
        <v>4376.7261234683401</v>
      </c>
      <c r="G144" s="90">
        <f t="shared" si="32"/>
        <v>2532.6410457229194</v>
      </c>
      <c r="H144" s="91">
        <f t="shared" si="35"/>
        <v>6909.3671691912596</v>
      </c>
      <c r="I144" s="91">
        <f t="shared" si="34"/>
        <v>470626.93986977328</v>
      </c>
    </row>
    <row r="145" spans="3:9" ht="15" thickTop="1" x14ac:dyDescent="0.3">
      <c r="C145" s="37">
        <f t="shared" si="29"/>
        <v>133</v>
      </c>
      <c r="D145" s="35">
        <f t="shared" si="33"/>
        <v>470626.93986977328</v>
      </c>
      <c r="E145" s="35">
        <f t="shared" si="30"/>
        <v>4353.299193795403</v>
      </c>
      <c r="F145" s="35">
        <f t="shared" si="31"/>
        <v>4353.299193795403</v>
      </c>
      <c r="G145" s="35">
        <f t="shared" si="32"/>
        <v>2556.0679753958566</v>
      </c>
      <c r="H145" s="87">
        <f t="shared" si="35"/>
        <v>6909.3671691912596</v>
      </c>
      <c r="I145" s="35">
        <f t="shared" si="34"/>
        <v>468070.8718943774</v>
      </c>
    </row>
    <row r="146" spans="3:9" x14ac:dyDescent="0.3">
      <c r="C146" s="37">
        <f t="shared" si="29"/>
        <v>134</v>
      </c>
      <c r="D146" s="35">
        <f t="shared" si="33"/>
        <v>468070.8718943774</v>
      </c>
      <c r="E146" s="35">
        <f t="shared" si="30"/>
        <v>4329.6555650229911</v>
      </c>
      <c r="F146" s="35">
        <f t="shared" si="31"/>
        <v>4329.6555650229911</v>
      </c>
      <c r="G146" s="35">
        <f t="shared" si="32"/>
        <v>2579.7116041682684</v>
      </c>
      <c r="H146" s="87">
        <f t="shared" si="35"/>
        <v>6909.3671691912596</v>
      </c>
      <c r="I146" s="35">
        <f t="shared" si="34"/>
        <v>465491.16029020911</v>
      </c>
    </row>
    <row r="147" spans="3:9" x14ac:dyDescent="0.3">
      <c r="C147" s="37">
        <f t="shared" si="29"/>
        <v>135</v>
      </c>
      <c r="D147" s="35">
        <f t="shared" si="33"/>
        <v>465491.16029020911</v>
      </c>
      <c r="E147" s="35">
        <f t="shared" si="30"/>
        <v>4305.7932326844339</v>
      </c>
      <c r="F147" s="35">
        <f t="shared" si="31"/>
        <v>4305.7932326844339</v>
      </c>
      <c r="G147" s="35">
        <f t="shared" si="32"/>
        <v>2603.5739365068257</v>
      </c>
      <c r="H147" s="87">
        <f t="shared" si="35"/>
        <v>6909.3671691912596</v>
      </c>
      <c r="I147" s="35">
        <f t="shared" si="34"/>
        <v>462887.5863537023</v>
      </c>
    </row>
    <row r="148" spans="3:9" x14ac:dyDescent="0.3">
      <c r="C148" s="37">
        <f t="shared" si="29"/>
        <v>136</v>
      </c>
      <c r="D148" s="35">
        <f t="shared" si="33"/>
        <v>462887.5863537023</v>
      </c>
      <c r="E148" s="35">
        <f t="shared" si="30"/>
        <v>4281.7101737717458</v>
      </c>
      <c r="F148" s="35">
        <f t="shared" si="31"/>
        <v>4281.7101737717458</v>
      </c>
      <c r="G148" s="35">
        <f t="shared" si="32"/>
        <v>2627.6569954195138</v>
      </c>
      <c r="H148" s="87">
        <f t="shared" si="35"/>
        <v>6909.3671691912596</v>
      </c>
      <c r="I148" s="35">
        <f t="shared" si="34"/>
        <v>460259.92935828277</v>
      </c>
    </row>
    <row r="149" spans="3:9" x14ac:dyDescent="0.3">
      <c r="C149" s="37">
        <f t="shared" si="29"/>
        <v>137</v>
      </c>
      <c r="D149" s="35">
        <f t="shared" si="33"/>
        <v>460259.92935828277</v>
      </c>
      <c r="E149" s="35">
        <f t="shared" si="30"/>
        <v>4257.4043465641153</v>
      </c>
      <c r="F149" s="35">
        <f t="shared" si="31"/>
        <v>4257.4043465641153</v>
      </c>
      <c r="G149" s="35">
        <f t="shared" si="32"/>
        <v>2651.9628226271443</v>
      </c>
      <c r="H149" s="87">
        <f t="shared" si="35"/>
        <v>6909.3671691912596</v>
      </c>
      <c r="I149" s="35">
        <f t="shared" si="34"/>
        <v>457607.96653565561</v>
      </c>
    </row>
    <row r="150" spans="3:9" x14ac:dyDescent="0.3">
      <c r="C150" s="37">
        <f t="shared" si="29"/>
        <v>138</v>
      </c>
      <c r="D150" s="35">
        <f t="shared" si="33"/>
        <v>457607.96653565561</v>
      </c>
      <c r="E150" s="35">
        <f t="shared" si="30"/>
        <v>4232.8736904548141</v>
      </c>
      <c r="F150" s="35">
        <f t="shared" si="31"/>
        <v>4232.8736904548141</v>
      </c>
      <c r="G150" s="35">
        <f t="shared" si="32"/>
        <v>2676.4934787364455</v>
      </c>
      <c r="H150" s="87">
        <f t="shared" si="35"/>
        <v>6909.3671691912596</v>
      </c>
      <c r="I150" s="35">
        <f t="shared" si="34"/>
        <v>454931.47305691917</v>
      </c>
    </row>
    <row r="151" spans="3:9" x14ac:dyDescent="0.3">
      <c r="C151" s="37">
        <f t="shared" si="29"/>
        <v>139</v>
      </c>
      <c r="D151" s="35">
        <f t="shared" si="33"/>
        <v>454931.47305691917</v>
      </c>
      <c r="E151" s="35">
        <f t="shared" si="30"/>
        <v>4208.1161257765025</v>
      </c>
      <c r="F151" s="35">
        <f t="shared" si="31"/>
        <v>4208.1161257765025</v>
      </c>
      <c r="G151" s="35">
        <f t="shared" si="32"/>
        <v>2701.2510434147571</v>
      </c>
      <c r="H151" s="87">
        <f t="shared" si="35"/>
        <v>6909.3671691912596</v>
      </c>
      <c r="I151" s="35">
        <f t="shared" si="34"/>
        <v>452230.22201350442</v>
      </c>
    </row>
    <row r="152" spans="3:9" x14ac:dyDescent="0.3">
      <c r="C152" s="37">
        <f t="shared" si="29"/>
        <v>140</v>
      </c>
      <c r="D152" s="35">
        <f t="shared" si="33"/>
        <v>452230.22201350442</v>
      </c>
      <c r="E152" s="35">
        <f t="shared" si="30"/>
        <v>4183.1295536249154</v>
      </c>
      <c r="F152" s="35">
        <f t="shared" si="31"/>
        <v>4183.1295536249154</v>
      </c>
      <c r="G152" s="35">
        <f t="shared" si="32"/>
        <v>2726.2376155663442</v>
      </c>
      <c r="H152" s="87">
        <f t="shared" si="35"/>
        <v>6909.3671691912596</v>
      </c>
      <c r="I152" s="35">
        <f t="shared" si="34"/>
        <v>449503.98439793807</v>
      </c>
    </row>
    <row r="153" spans="3:9" x14ac:dyDescent="0.3">
      <c r="C153" s="37">
        <f t="shared" si="29"/>
        <v>141</v>
      </c>
      <c r="D153" s="35">
        <f t="shared" si="33"/>
        <v>449503.98439793807</v>
      </c>
      <c r="E153" s="35">
        <f t="shared" si="30"/>
        <v>4157.9118556809271</v>
      </c>
      <c r="F153" s="35">
        <f t="shared" si="31"/>
        <v>4157.9118556809271</v>
      </c>
      <c r="G153" s="35">
        <f t="shared" si="32"/>
        <v>2751.4553135103324</v>
      </c>
      <c r="H153" s="87">
        <f t="shared" si="35"/>
        <v>6909.3671691912596</v>
      </c>
      <c r="I153" s="35">
        <f t="shared" si="34"/>
        <v>446752.52908442775</v>
      </c>
    </row>
    <row r="154" spans="3:9" x14ac:dyDescent="0.3">
      <c r="C154" s="37">
        <f t="shared" si="29"/>
        <v>142</v>
      </c>
      <c r="D154" s="35">
        <f t="shared" si="33"/>
        <v>446752.52908442775</v>
      </c>
      <c r="E154" s="35">
        <f t="shared" si="30"/>
        <v>4132.4608940309563</v>
      </c>
      <c r="F154" s="35">
        <f t="shared" si="31"/>
        <v>4132.4608940309563</v>
      </c>
      <c r="G154" s="35">
        <f t="shared" si="32"/>
        <v>2776.9062751603033</v>
      </c>
      <c r="H154" s="87">
        <f t="shared" si="35"/>
        <v>6909.3671691912596</v>
      </c>
      <c r="I154" s="35">
        <f t="shared" si="34"/>
        <v>443975.62280926743</v>
      </c>
    </row>
    <row r="155" spans="3:9" x14ac:dyDescent="0.3">
      <c r="C155" s="37">
        <f t="shared" si="29"/>
        <v>143</v>
      </c>
      <c r="D155" s="35">
        <f t="shared" si="33"/>
        <v>443975.62280926743</v>
      </c>
      <c r="E155" s="35">
        <f t="shared" si="30"/>
        <v>4106.7745109857233</v>
      </c>
      <c r="F155" s="35">
        <f t="shared" si="31"/>
        <v>4106.7745109857233</v>
      </c>
      <c r="G155" s="35">
        <f t="shared" si="32"/>
        <v>2802.5926582055363</v>
      </c>
      <c r="H155" s="87">
        <f t="shared" si="35"/>
        <v>6909.3671691912596</v>
      </c>
      <c r="I155" s="35">
        <f t="shared" si="34"/>
        <v>441173.03015106189</v>
      </c>
    </row>
    <row r="156" spans="3:9" ht="15" thickBot="1" x14ac:dyDescent="0.35">
      <c r="C156" s="89">
        <f t="shared" si="29"/>
        <v>144</v>
      </c>
      <c r="D156" s="90">
        <f t="shared" si="33"/>
        <v>441173.03015106189</v>
      </c>
      <c r="E156" s="90">
        <f t="shared" si="30"/>
        <v>4080.8505288973224</v>
      </c>
      <c r="F156" s="90">
        <f t="shared" si="31"/>
        <v>4080.8505288973224</v>
      </c>
      <c r="G156" s="90">
        <f t="shared" si="32"/>
        <v>2828.5166402939371</v>
      </c>
      <c r="H156" s="91">
        <f t="shared" si="35"/>
        <v>6909.3671691912596</v>
      </c>
      <c r="I156" s="91">
        <f t="shared" si="34"/>
        <v>438344.51351076795</v>
      </c>
    </row>
    <row r="157" spans="3:9" ht="15" thickTop="1" x14ac:dyDescent="0.3">
      <c r="C157" s="37">
        <f t="shared" si="29"/>
        <v>145</v>
      </c>
      <c r="D157" s="35">
        <f t="shared" si="33"/>
        <v>438344.51351076795</v>
      </c>
      <c r="E157" s="35">
        <f t="shared" si="30"/>
        <v>4054.6867499746036</v>
      </c>
      <c r="F157" s="35">
        <f t="shared" si="31"/>
        <v>4054.6867499746036</v>
      </c>
      <c r="G157" s="35">
        <f t="shared" si="32"/>
        <v>2854.680419216656</v>
      </c>
      <c r="H157" s="87">
        <f t="shared" si="35"/>
        <v>6909.3671691912596</v>
      </c>
      <c r="I157" s="35">
        <f t="shared" si="34"/>
        <v>435489.83309155132</v>
      </c>
    </row>
    <row r="158" spans="3:9" x14ac:dyDescent="0.3">
      <c r="C158" s="37">
        <f t="shared" si="29"/>
        <v>146</v>
      </c>
      <c r="D158" s="35">
        <f t="shared" si="33"/>
        <v>435489.83309155132</v>
      </c>
      <c r="E158" s="35">
        <f t="shared" si="30"/>
        <v>4028.2809560968494</v>
      </c>
      <c r="F158" s="35">
        <f t="shared" si="31"/>
        <v>4028.2809560968494</v>
      </c>
      <c r="G158" s="35">
        <f t="shared" si="32"/>
        <v>2881.0862130944101</v>
      </c>
      <c r="H158" s="87">
        <f t="shared" si="35"/>
        <v>6909.3671691912596</v>
      </c>
      <c r="I158" s="35">
        <f t="shared" si="34"/>
        <v>432608.74687845691</v>
      </c>
    </row>
    <row r="159" spans="3:9" x14ac:dyDescent="0.3">
      <c r="C159" s="37">
        <f t="shared" si="29"/>
        <v>147</v>
      </c>
      <c r="D159" s="35">
        <f t="shared" si="33"/>
        <v>432608.74687845691</v>
      </c>
      <c r="E159" s="35">
        <f t="shared" si="30"/>
        <v>4001.6309086257261</v>
      </c>
      <c r="F159" s="35">
        <f t="shared" si="31"/>
        <v>4001.6309086257261</v>
      </c>
      <c r="G159" s="35">
        <f t="shared" si="32"/>
        <v>2907.7362605655335</v>
      </c>
      <c r="H159" s="87">
        <f t="shared" si="35"/>
        <v>6909.3671691912596</v>
      </c>
      <c r="I159" s="35">
        <f t="shared" si="34"/>
        <v>429701.01061789138</v>
      </c>
    </row>
    <row r="160" spans="3:9" x14ac:dyDescent="0.3">
      <c r="C160" s="37">
        <f t="shared" si="29"/>
        <v>148</v>
      </c>
      <c r="D160" s="35">
        <f t="shared" si="33"/>
        <v>429701.01061789138</v>
      </c>
      <c r="E160" s="35">
        <f t="shared" si="30"/>
        <v>3974.7343482154952</v>
      </c>
      <c r="F160" s="35">
        <f t="shared" si="31"/>
        <v>3974.7343482154952</v>
      </c>
      <c r="G160" s="35">
        <f t="shared" si="32"/>
        <v>2934.6328209757644</v>
      </c>
      <c r="H160" s="87">
        <f t="shared" si="35"/>
        <v>6909.3671691912596</v>
      </c>
      <c r="I160" s="35">
        <f t="shared" si="34"/>
        <v>426766.37779691559</v>
      </c>
    </row>
    <row r="161" spans="3:9" x14ac:dyDescent="0.3">
      <c r="C161" s="37">
        <f t="shared" si="29"/>
        <v>149</v>
      </c>
      <c r="D161" s="35">
        <f t="shared" si="33"/>
        <v>426766.37779691559</v>
      </c>
      <c r="E161" s="35">
        <f t="shared" si="30"/>
        <v>3947.5889946214688</v>
      </c>
      <c r="F161" s="35">
        <f t="shared" si="31"/>
        <v>3947.5889946214688</v>
      </c>
      <c r="G161" s="35">
        <f t="shared" si="32"/>
        <v>2961.7781745697907</v>
      </c>
      <c r="H161" s="87">
        <f t="shared" si="35"/>
        <v>6909.3671691912596</v>
      </c>
      <c r="I161" s="35">
        <f t="shared" si="34"/>
        <v>423804.59962234582</v>
      </c>
    </row>
    <row r="162" spans="3:9" x14ac:dyDescent="0.3">
      <c r="C162" s="37">
        <f t="shared" si="29"/>
        <v>150</v>
      </c>
      <c r="D162" s="35">
        <f t="shared" si="33"/>
        <v>423804.59962234582</v>
      </c>
      <c r="E162" s="35">
        <f t="shared" si="30"/>
        <v>3920.1925465066988</v>
      </c>
      <c r="F162" s="35">
        <f t="shared" si="31"/>
        <v>3920.1925465066988</v>
      </c>
      <c r="G162" s="35">
        <f t="shared" si="32"/>
        <v>2989.1746226845607</v>
      </c>
      <c r="H162" s="87">
        <f t="shared" si="35"/>
        <v>6909.3671691912596</v>
      </c>
      <c r="I162" s="35">
        <f t="shared" si="34"/>
        <v>420815.42499966128</v>
      </c>
    </row>
    <row r="163" spans="3:9" x14ac:dyDescent="0.3">
      <c r="C163" s="37">
        <f t="shared" si="29"/>
        <v>151</v>
      </c>
      <c r="D163" s="35">
        <f t="shared" si="33"/>
        <v>420815.42499966128</v>
      </c>
      <c r="E163" s="35">
        <f t="shared" si="30"/>
        <v>3892.5426812468668</v>
      </c>
      <c r="F163" s="35">
        <f t="shared" si="31"/>
        <v>3892.5426812468668</v>
      </c>
      <c r="G163" s="35">
        <f t="shared" si="32"/>
        <v>3016.8244879443928</v>
      </c>
      <c r="H163" s="87">
        <f t="shared" si="35"/>
        <v>6909.3671691912596</v>
      </c>
      <c r="I163" s="35">
        <f t="shared" si="34"/>
        <v>417798.60051171691</v>
      </c>
    </row>
    <row r="164" spans="3:9" x14ac:dyDescent="0.3">
      <c r="C164" s="37">
        <f t="shared" si="29"/>
        <v>152</v>
      </c>
      <c r="D164" s="35">
        <f t="shared" si="33"/>
        <v>417798.60051171691</v>
      </c>
      <c r="E164" s="35">
        <f t="shared" si="30"/>
        <v>3864.6370547333813</v>
      </c>
      <c r="F164" s="35">
        <f t="shared" si="31"/>
        <v>3864.6370547333813</v>
      </c>
      <c r="G164" s="35">
        <f t="shared" si="32"/>
        <v>3044.7301144578782</v>
      </c>
      <c r="H164" s="87">
        <f t="shared" si="35"/>
        <v>6909.3671691912596</v>
      </c>
      <c r="I164" s="35">
        <f t="shared" si="34"/>
        <v>414753.87039725902</v>
      </c>
    </row>
    <row r="165" spans="3:9" x14ac:dyDescent="0.3">
      <c r="C165" s="37">
        <f t="shared" ref="C165:C229" si="36">C164+1</f>
        <v>153</v>
      </c>
      <c r="D165" s="35">
        <f t="shared" si="33"/>
        <v>414753.87039725902</v>
      </c>
      <c r="E165" s="35">
        <f t="shared" si="30"/>
        <v>3836.4733011746457</v>
      </c>
      <c r="F165" s="35">
        <f t="shared" si="31"/>
        <v>3836.4733011746457</v>
      </c>
      <c r="G165" s="35">
        <f t="shared" si="32"/>
        <v>3072.8938680166139</v>
      </c>
      <c r="H165" s="87">
        <f t="shared" si="35"/>
        <v>6909.3671691912596</v>
      </c>
      <c r="I165" s="35">
        <f t="shared" si="34"/>
        <v>411680.97652924241</v>
      </c>
    </row>
    <row r="166" spans="3:9" x14ac:dyDescent="0.3">
      <c r="C166" s="37">
        <f t="shared" si="36"/>
        <v>154</v>
      </c>
      <c r="D166" s="35">
        <f t="shared" si="33"/>
        <v>411680.97652924241</v>
      </c>
      <c r="E166" s="35">
        <f t="shared" si="30"/>
        <v>3808.049032895492</v>
      </c>
      <c r="F166" s="35">
        <f t="shared" si="31"/>
        <v>3808.049032895492</v>
      </c>
      <c r="G166" s="35">
        <f t="shared" si="32"/>
        <v>3101.3181362957675</v>
      </c>
      <c r="H166" s="87">
        <f t="shared" si="35"/>
        <v>6909.3671691912596</v>
      </c>
      <c r="I166" s="35">
        <f t="shared" si="34"/>
        <v>408579.65839294664</v>
      </c>
    </row>
    <row r="167" spans="3:9" x14ac:dyDescent="0.3">
      <c r="C167" s="37">
        <f t="shared" si="36"/>
        <v>155</v>
      </c>
      <c r="D167" s="35">
        <f t="shared" si="33"/>
        <v>408579.65839294664</v>
      </c>
      <c r="E167" s="35">
        <f t="shared" si="30"/>
        <v>3779.3618401347562</v>
      </c>
      <c r="F167" s="35">
        <f t="shared" si="31"/>
        <v>3779.3618401347562</v>
      </c>
      <c r="G167" s="35">
        <f t="shared" si="32"/>
        <v>3130.0053290565033</v>
      </c>
      <c r="H167" s="87">
        <f t="shared" si="35"/>
        <v>6909.3671691912596</v>
      </c>
      <c r="I167" s="35">
        <f t="shared" si="34"/>
        <v>405449.65306389012</v>
      </c>
    </row>
    <row r="168" spans="3:9" ht="15" thickBot="1" x14ac:dyDescent="0.35">
      <c r="C168" s="89">
        <f t="shared" si="36"/>
        <v>156</v>
      </c>
      <c r="D168" s="90">
        <f t="shared" si="33"/>
        <v>405449.65306389012</v>
      </c>
      <c r="E168" s="90">
        <f t="shared" si="30"/>
        <v>3750.4092908409834</v>
      </c>
      <c r="F168" s="90">
        <f t="shared" si="31"/>
        <v>3750.4092908409834</v>
      </c>
      <c r="G168" s="90">
        <f t="shared" si="32"/>
        <v>3158.9578783502761</v>
      </c>
      <c r="H168" s="91">
        <f t="shared" si="35"/>
        <v>6909.3671691912596</v>
      </c>
      <c r="I168" s="91">
        <f t="shared" si="34"/>
        <v>402290.69518553984</v>
      </c>
    </row>
    <row r="169" spans="3:9" ht="15" thickTop="1" x14ac:dyDescent="0.3">
      <c r="C169" s="37">
        <f t="shared" si="36"/>
        <v>157</v>
      </c>
      <c r="D169" s="35">
        <f t="shared" si="33"/>
        <v>402290.69518553984</v>
      </c>
      <c r="E169" s="35">
        <f t="shared" si="30"/>
        <v>3721.1889304662432</v>
      </c>
      <c r="F169" s="35">
        <f t="shared" si="31"/>
        <v>3721.1889304662432</v>
      </c>
      <c r="G169" s="35">
        <f t="shared" si="32"/>
        <v>3188.1782387250164</v>
      </c>
      <c r="H169" s="87">
        <f t="shared" si="35"/>
        <v>6909.3671691912596</v>
      </c>
      <c r="I169" s="35">
        <f t="shared" si="34"/>
        <v>399102.51694681484</v>
      </c>
    </row>
    <row r="170" spans="3:9" x14ac:dyDescent="0.3">
      <c r="C170" s="37">
        <f t="shared" si="36"/>
        <v>158</v>
      </c>
      <c r="D170" s="35">
        <f t="shared" si="33"/>
        <v>399102.51694681484</v>
      </c>
      <c r="E170" s="35">
        <f t="shared" si="30"/>
        <v>3691.698281758037</v>
      </c>
      <c r="F170" s="35">
        <f t="shared" si="31"/>
        <v>3691.698281758037</v>
      </c>
      <c r="G170" s="35">
        <f t="shared" si="32"/>
        <v>3217.6688874332226</v>
      </c>
      <c r="H170" s="87">
        <f t="shared" si="35"/>
        <v>6909.3671691912596</v>
      </c>
      <c r="I170" s="35">
        <f t="shared" si="34"/>
        <v>395884.84805938159</v>
      </c>
    </row>
    <row r="171" spans="3:9" x14ac:dyDescent="0.3">
      <c r="C171" s="37">
        <f t="shared" si="36"/>
        <v>159</v>
      </c>
      <c r="D171" s="35">
        <f t="shared" si="33"/>
        <v>395884.84805938159</v>
      </c>
      <c r="E171" s="35">
        <f t="shared" si="30"/>
        <v>3661.9348445492797</v>
      </c>
      <c r="F171" s="35">
        <f t="shared" si="31"/>
        <v>3661.9348445492797</v>
      </c>
      <c r="G171" s="35">
        <f t="shared" si="32"/>
        <v>3247.4323246419799</v>
      </c>
      <c r="H171" s="87">
        <f t="shared" si="35"/>
        <v>6909.3671691912596</v>
      </c>
      <c r="I171" s="35">
        <f t="shared" si="34"/>
        <v>392637.41573473962</v>
      </c>
    </row>
    <row r="172" spans="3:9" x14ac:dyDescent="0.3">
      <c r="C172" s="37">
        <f t="shared" si="36"/>
        <v>160</v>
      </c>
      <c r="D172" s="35">
        <f t="shared" si="33"/>
        <v>392637.41573473962</v>
      </c>
      <c r="E172" s="35">
        <f t="shared" si="30"/>
        <v>3631.8960955463413</v>
      </c>
      <c r="F172" s="35">
        <f t="shared" si="31"/>
        <v>3631.8960955463413</v>
      </c>
      <c r="G172" s="35">
        <f t="shared" si="32"/>
        <v>3277.4710736449183</v>
      </c>
      <c r="H172" s="87">
        <f t="shared" si="35"/>
        <v>6909.3671691912596</v>
      </c>
      <c r="I172" s="35">
        <f t="shared" si="34"/>
        <v>389359.94466109469</v>
      </c>
    </row>
    <row r="173" spans="3:9" x14ac:dyDescent="0.3">
      <c r="C173" s="37">
        <f t="shared" si="36"/>
        <v>161</v>
      </c>
      <c r="D173" s="35">
        <f t="shared" si="33"/>
        <v>389359.94466109469</v>
      </c>
      <c r="E173" s="35">
        <f t="shared" si="30"/>
        <v>3601.5794881151255</v>
      </c>
      <c r="F173" s="35">
        <f t="shared" si="31"/>
        <v>3601.5794881151255</v>
      </c>
      <c r="G173" s="35">
        <f t="shared" si="32"/>
        <v>3307.787681076134</v>
      </c>
      <c r="H173" s="87">
        <f t="shared" si="35"/>
        <v>6909.3671691912596</v>
      </c>
      <c r="I173" s="35">
        <f t="shared" si="34"/>
        <v>386052.15698001854</v>
      </c>
    </row>
    <row r="174" spans="3:9" x14ac:dyDescent="0.3">
      <c r="C174" s="37">
        <f t="shared" si="36"/>
        <v>162</v>
      </c>
      <c r="D174" s="35">
        <f t="shared" si="33"/>
        <v>386052.15698001854</v>
      </c>
      <c r="E174" s="35">
        <f t="shared" si="30"/>
        <v>3570.9824520651714</v>
      </c>
      <c r="F174" s="35">
        <f t="shared" si="31"/>
        <v>3570.9824520651714</v>
      </c>
      <c r="G174" s="35">
        <f t="shared" si="32"/>
        <v>3338.3847171260882</v>
      </c>
      <c r="H174" s="87">
        <f t="shared" si="35"/>
        <v>6909.3671691912596</v>
      </c>
      <c r="I174" s="35">
        <f t="shared" si="34"/>
        <v>382713.77226289245</v>
      </c>
    </row>
    <row r="175" spans="3:9" x14ac:dyDescent="0.3">
      <c r="C175" s="37">
        <f t="shared" si="36"/>
        <v>163</v>
      </c>
      <c r="D175" s="35">
        <f t="shared" si="33"/>
        <v>382713.77226289245</v>
      </c>
      <c r="E175" s="35">
        <f t="shared" si="30"/>
        <v>3540.102393431755</v>
      </c>
      <c r="F175" s="35">
        <f t="shared" si="31"/>
        <v>3540.102393431755</v>
      </c>
      <c r="G175" s="35">
        <f t="shared" si="32"/>
        <v>3369.2647757595046</v>
      </c>
      <c r="H175" s="87">
        <f t="shared" si="35"/>
        <v>6909.3671691912596</v>
      </c>
      <c r="I175" s="35">
        <f t="shared" si="34"/>
        <v>379344.50748713297</v>
      </c>
    </row>
    <row r="176" spans="3:9" x14ac:dyDescent="0.3">
      <c r="C176" s="37">
        <f t="shared" si="36"/>
        <v>164</v>
      </c>
      <c r="D176" s="35">
        <f t="shared" si="33"/>
        <v>379344.50748713297</v>
      </c>
      <c r="E176" s="35">
        <f t="shared" si="30"/>
        <v>3508.93669425598</v>
      </c>
      <c r="F176" s="35">
        <f t="shared" si="31"/>
        <v>3508.93669425598</v>
      </c>
      <c r="G176" s="35">
        <f t="shared" si="32"/>
        <v>3400.4304749352796</v>
      </c>
      <c r="H176" s="87">
        <f t="shared" si="35"/>
        <v>6909.3671691912596</v>
      </c>
      <c r="I176" s="35">
        <f t="shared" si="34"/>
        <v>375944.0770121977</v>
      </c>
    </row>
    <row r="177" spans="3:9" x14ac:dyDescent="0.3">
      <c r="C177" s="37">
        <f t="shared" si="36"/>
        <v>165</v>
      </c>
      <c r="D177" s="35">
        <f t="shared" si="33"/>
        <v>375944.0770121977</v>
      </c>
      <c r="E177" s="35">
        <f t="shared" ref="E177:E192" si="37">$D$6*D177</f>
        <v>3477.4827123628284</v>
      </c>
      <c r="F177" s="35">
        <f t="shared" ref="F177:F192" si="38">E177</f>
        <v>3477.4827123628284</v>
      </c>
      <c r="G177" s="35">
        <f t="shared" ref="G177:G192" si="39">H177-F177</f>
        <v>3431.8844568284312</v>
      </c>
      <c r="H177" s="87">
        <f t="shared" si="35"/>
        <v>6909.3671691912596</v>
      </c>
      <c r="I177" s="35">
        <f t="shared" si="34"/>
        <v>372512.19255536929</v>
      </c>
    </row>
    <row r="178" spans="3:9" x14ac:dyDescent="0.3">
      <c r="C178" s="37">
        <f t="shared" si="36"/>
        <v>166</v>
      </c>
      <c r="D178" s="35">
        <f t="shared" si="33"/>
        <v>372512.19255536929</v>
      </c>
      <c r="E178" s="35">
        <f t="shared" si="37"/>
        <v>3445.7377811371657</v>
      </c>
      <c r="F178" s="35">
        <f t="shared" si="38"/>
        <v>3445.7377811371657</v>
      </c>
      <c r="G178" s="35">
        <f t="shared" si="39"/>
        <v>3463.6293880540939</v>
      </c>
      <c r="H178" s="87">
        <f t="shared" si="35"/>
        <v>6909.3671691912596</v>
      </c>
      <c r="I178" s="35">
        <f t="shared" si="34"/>
        <v>369048.56316731521</v>
      </c>
    </row>
    <row r="179" spans="3:9" x14ac:dyDescent="0.3">
      <c r="C179" s="37">
        <f t="shared" si="36"/>
        <v>167</v>
      </c>
      <c r="D179" s="35">
        <f t="shared" si="33"/>
        <v>369048.56316731521</v>
      </c>
      <c r="E179" s="35">
        <f t="shared" si="37"/>
        <v>3413.6992092976657</v>
      </c>
      <c r="F179" s="35">
        <f t="shared" si="38"/>
        <v>3413.6992092976657</v>
      </c>
      <c r="G179" s="35">
        <f t="shared" si="39"/>
        <v>3495.6679598935939</v>
      </c>
      <c r="H179" s="87">
        <f t="shared" si="35"/>
        <v>6909.3671691912596</v>
      </c>
      <c r="I179" s="35">
        <f t="shared" si="34"/>
        <v>365552.89520742162</v>
      </c>
    </row>
    <row r="180" spans="3:9" ht="15" thickBot="1" x14ac:dyDescent="0.35">
      <c r="C180" s="89">
        <f t="shared" si="36"/>
        <v>168</v>
      </c>
      <c r="D180" s="90">
        <f t="shared" si="33"/>
        <v>365552.89520742162</v>
      </c>
      <c r="E180" s="90">
        <f t="shared" si="37"/>
        <v>3381.3642806686498</v>
      </c>
      <c r="F180" s="90">
        <f t="shared" si="38"/>
        <v>3381.3642806686498</v>
      </c>
      <c r="G180" s="90">
        <f t="shared" si="39"/>
        <v>3528.0028885226097</v>
      </c>
      <c r="H180" s="91">
        <f t="shared" si="35"/>
        <v>6909.3671691912596</v>
      </c>
      <c r="I180" s="91">
        <f t="shared" si="34"/>
        <v>362024.89231889899</v>
      </c>
    </row>
    <row r="181" spans="3:9" ht="15" thickTop="1" x14ac:dyDescent="0.3">
      <c r="C181" s="37">
        <f t="shared" si="36"/>
        <v>169</v>
      </c>
      <c r="D181" s="35">
        <f t="shared" si="33"/>
        <v>362024.89231889899</v>
      </c>
      <c r="E181" s="35">
        <f t="shared" si="37"/>
        <v>3348.7302539498155</v>
      </c>
      <c r="F181" s="35">
        <f t="shared" si="38"/>
        <v>3348.7302539498155</v>
      </c>
      <c r="G181" s="35">
        <f t="shared" si="39"/>
        <v>3560.6369152414441</v>
      </c>
      <c r="H181" s="87">
        <f t="shared" si="35"/>
        <v>6909.3671691912596</v>
      </c>
      <c r="I181" s="35">
        <f t="shared" si="34"/>
        <v>358464.25540365756</v>
      </c>
    </row>
    <row r="182" spans="3:9" x14ac:dyDescent="0.3">
      <c r="C182" s="37">
        <f t="shared" si="36"/>
        <v>170</v>
      </c>
      <c r="D182" s="35">
        <f t="shared" si="33"/>
        <v>358464.25540365756</v>
      </c>
      <c r="E182" s="35">
        <f t="shared" si="37"/>
        <v>3315.7943624838322</v>
      </c>
      <c r="F182" s="35">
        <f t="shared" si="38"/>
        <v>3315.7943624838322</v>
      </c>
      <c r="G182" s="35">
        <f t="shared" si="39"/>
        <v>3593.5728067074274</v>
      </c>
      <c r="H182" s="87">
        <f t="shared" si="35"/>
        <v>6909.3671691912596</v>
      </c>
      <c r="I182" s="35">
        <f t="shared" si="34"/>
        <v>354870.68259695015</v>
      </c>
    </row>
    <row r="183" spans="3:9" x14ac:dyDescent="0.3">
      <c r="C183" s="37">
        <f t="shared" si="36"/>
        <v>171</v>
      </c>
      <c r="D183" s="35">
        <f t="shared" si="33"/>
        <v>354870.68259695015</v>
      </c>
      <c r="E183" s="35">
        <f t="shared" si="37"/>
        <v>3282.5538140217886</v>
      </c>
      <c r="F183" s="35">
        <f t="shared" si="38"/>
        <v>3282.5538140217886</v>
      </c>
      <c r="G183" s="35">
        <f t="shared" si="39"/>
        <v>3626.8133551694709</v>
      </c>
      <c r="H183" s="87">
        <f t="shared" si="35"/>
        <v>6909.3671691912596</v>
      </c>
      <c r="I183" s="35">
        <f t="shared" si="34"/>
        <v>351243.86924178066</v>
      </c>
    </row>
    <row r="184" spans="3:9" x14ac:dyDescent="0.3">
      <c r="C184" s="37">
        <f t="shared" si="36"/>
        <v>172</v>
      </c>
      <c r="D184" s="35">
        <f t="shared" si="33"/>
        <v>351243.86924178066</v>
      </c>
      <c r="E184" s="35">
        <f t="shared" si="37"/>
        <v>3249.0057904864711</v>
      </c>
      <c r="F184" s="35">
        <f t="shared" si="38"/>
        <v>3249.0057904864711</v>
      </c>
      <c r="G184" s="35">
        <f t="shared" si="39"/>
        <v>3660.3613787047884</v>
      </c>
      <c r="H184" s="87">
        <f t="shared" si="35"/>
        <v>6909.3671691912596</v>
      </c>
      <c r="I184" s="35">
        <f t="shared" si="34"/>
        <v>347583.50786307588</v>
      </c>
    </row>
    <row r="185" spans="3:9" x14ac:dyDescent="0.3">
      <c r="C185" s="37">
        <f t="shared" si="36"/>
        <v>173</v>
      </c>
      <c r="D185" s="35">
        <f t="shared" si="33"/>
        <v>347583.50786307588</v>
      </c>
      <c r="E185" s="35">
        <f t="shared" si="37"/>
        <v>3215.1474477334518</v>
      </c>
      <c r="F185" s="35">
        <f t="shared" si="38"/>
        <v>3215.1474477334518</v>
      </c>
      <c r="G185" s="35">
        <f t="shared" si="39"/>
        <v>3694.2197214578077</v>
      </c>
      <c r="H185" s="87">
        <f t="shared" si="35"/>
        <v>6909.3671691912596</v>
      </c>
      <c r="I185" s="35">
        <f t="shared" si="34"/>
        <v>343889.28814161808</v>
      </c>
    </row>
    <row r="186" spans="3:9" x14ac:dyDescent="0.3">
      <c r="C186" s="37">
        <f t="shared" si="36"/>
        <v>174</v>
      </c>
      <c r="D186" s="35">
        <f t="shared" si="33"/>
        <v>343889.28814161808</v>
      </c>
      <c r="E186" s="35">
        <f t="shared" si="37"/>
        <v>3180.9759153099671</v>
      </c>
      <c r="F186" s="35">
        <f t="shared" si="38"/>
        <v>3180.9759153099671</v>
      </c>
      <c r="G186" s="35">
        <f t="shared" si="39"/>
        <v>3728.3912538812924</v>
      </c>
      <c r="H186" s="87">
        <f t="shared" si="35"/>
        <v>6909.3671691912596</v>
      </c>
      <c r="I186" s="35">
        <f t="shared" si="34"/>
        <v>340160.8968877368</v>
      </c>
    </row>
    <row r="187" spans="3:9" x14ac:dyDescent="0.3">
      <c r="C187" s="37">
        <f t="shared" si="36"/>
        <v>175</v>
      </c>
      <c r="D187" s="35">
        <f t="shared" si="33"/>
        <v>340160.8968877368</v>
      </c>
      <c r="E187" s="35">
        <f t="shared" si="37"/>
        <v>3146.4882962115653</v>
      </c>
      <c r="F187" s="35">
        <f t="shared" si="38"/>
        <v>3146.4882962115653</v>
      </c>
      <c r="G187" s="35">
        <f t="shared" si="39"/>
        <v>3762.8788729796943</v>
      </c>
      <c r="H187" s="87">
        <f t="shared" si="35"/>
        <v>6909.3671691912596</v>
      </c>
      <c r="I187" s="35">
        <f t="shared" si="34"/>
        <v>336398.01801475708</v>
      </c>
    </row>
    <row r="188" spans="3:9" x14ac:dyDescent="0.3">
      <c r="C188" s="37">
        <f t="shared" si="36"/>
        <v>176</v>
      </c>
      <c r="D188" s="35">
        <f t="shared" ref="D188:D199" si="40">I187</f>
        <v>336398.01801475708</v>
      </c>
      <c r="E188" s="35">
        <f t="shared" si="37"/>
        <v>3111.681666636503</v>
      </c>
      <c r="F188" s="35">
        <f t="shared" si="38"/>
        <v>3111.681666636503</v>
      </c>
      <c r="G188" s="35">
        <f t="shared" si="39"/>
        <v>3797.6855025547566</v>
      </c>
      <c r="H188" s="87">
        <f t="shared" si="35"/>
        <v>6909.3671691912596</v>
      </c>
      <c r="I188" s="35">
        <f t="shared" ref="I188:I199" si="41">D188-G188</f>
        <v>332600.33251220232</v>
      </c>
    </row>
    <row r="189" spans="3:9" x14ac:dyDescent="0.3">
      <c r="C189" s="37">
        <f t="shared" si="36"/>
        <v>177</v>
      </c>
      <c r="D189" s="35">
        <f t="shared" si="40"/>
        <v>332600.33251220232</v>
      </c>
      <c r="E189" s="35">
        <f t="shared" si="37"/>
        <v>3076.5530757378715</v>
      </c>
      <c r="F189" s="35">
        <f t="shared" si="38"/>
        <v>3076.5530757378715</v>
      </c>
      <c r="G189" s="35">
        <f t="shared" si="39"/>
        <v>3832.8140934533881</v>
      </c>
      <c r="H189" s="87">
        <f t="shared" si="35"/>
        <v>6909.3671691912596</v>
      </c>
      <c r="I189" s="35">
        <f t="shared" si="41"/>
        <v>328767.51841874892</v>
      </c>
    </row>
    <row r="190" spans="3:9" x14ac:dyDescent="0.3">
      <c r="C190" s="37">
        <f t="shared" si="36"/>
        <v>178</v>
      </c>
      <c r="D190" s="35">
        <f t="shared" si="40"/>
        <v>328767.51841874892</v>
      </c>
      <c r="E190" s="35">
        <f t="shared" si="37"/>
        <v>3041.0995453734272</v>
      </c>
      <c r="F190" s="35">
        <f t="shared" si="38"/>
        <v>3041.0995453734272</v>
      </c>
      <c r="G190" s="35">
        <f t="shared" si="39"/>
        <v>3868.2676238178324</v>
      </c>
      <c r="H190" s="87">
        <f t="shared" si="35"/>
        <v>6909.3671691912596</v>
      </c>
      <c r="I190" s="35">
        <f t="shared" si="41"/>
        <v>324899.25079493108</v>
      </c>
    </row>
    <row r="191" spans="3:9" x14ac:dyDescent="0.3">
      <c r="C191" s="37">
        <f t="shared" si="36"/>
        <v>179</v>
      </c>
      <c r="D191" s="35">
        <f t="shared" si="40"/>
        <v>324899.25079493108</v>
      </c>
      <c r="E191" s="35">
        <f t="shared" si="37"/>
        <v>3005.3180698531123</v>
      </c>
      <c r="F191" s="35">
        <f t="shared" si="38"/>
        <v>3005.3180698531123</v>
      </c>
      <c r="G191" s="35">
        <f t="shared" si="39"/>
        <v>3904.0490993381472</v>
      </c>
      <c r="H191" s="87">
        <f t="shared" si="35"/>
        <v>6909.3671691912596</v>
      </c>
      <c r="I191" s="35">
        <f t="shared" si="41"/>
        <v>320995.20169559296</v>
      </c>
    </row>
    <row r="192" spans="3:9" ht="15" thickBot="1" x14ac:dyDescent="0.35">
      <c r="C192" s="89">
        <f t="shared" si="36"/>
        <v>180</v>
      </c>
      <c r="D192" s="90">
        <f t="shared" si="40"/>
        <v>320995.20169559296</v>
      </c>
      <c r="E192" s="90">
        <f t="shared" si="37"/>
        <v>2969.2056156842345</v>
      </c>
      <c r="F192" s="90">
        <f t="shared" si="38"/>
        <v>2969.2056156842345</v>
      </c>
      <c r="G192" s="90">
        <f t="shared" si="39"/>
        <v>3940.161553507025</v>
      </c>
      <c r="H192" s="91">
        <f t="shared" si="35"/>
        <v>6909.3671691912596</v>
      </c>
      <c r="I192" s="91">
        <f t="shared" si="41"/>
        <v>317055.04014208593</v>
      </c>
    </row>
    <row r="193" spans="3:9" ht="15" thickTop="1" x14ac:dyDescent="0.3">
      <c r="C193" s="37">
        <f t="shared" si="36"/>
        <v>181</v>
      </c>
      <c r="D193" s="35">
        <f t="shared" si="40"/>
        <v>317055.04014208593</v>
      </c>
      <c r="E193" s="35">
        <f t="shared" ref="E193:E252" si="42">$D$6*D193</f>
        <v>2932.7591213142946</v>
      </c>
      <c r="F193" s="35">
        <f t="shared" ref="F193:F252" si="43">E193</f>
        <v>2932.7591213142946</v>
      </c>
      <c r="G193" s="35">
        <f t="shared" ref="G193:G252" si="44">H193-F193</f>
        <v>3976.608047876965</v>
      </c>
      <c r="H193" s="87">
        <f t="shared" si="35"/>
        <v>6909.3671691912596</v>
      </c>
      <c r="I193" s="35">
        <f t="shared" si="41"/>
        <v>313078.43209420895</v>
      </c>
    </row>
    <row r="194" spans="3:9" x14ac:dyDescent="0.3">
      <c r="C194" s="37">
        <f t="shared" si="36"/>
        <v>182</v>
      </c>
      <c r="D194" s="35">
        <f t="shared" si="40"/>
        <v>313078.43209420895</v>
      </c>
      <c r="E194" s="35">
        <f t="shared" si="42"/>
        <v>2895.9754968714328</v>
      </c>
      <c r="F194" s="35">
        <f t="shared" si="43"/>
        <v>2895.9754968714328</v>
      </c>
      <c r="G194" s="35">
        <f t="shared" si="44"/>
        <v>4013.3916723198267</v>
      </c>
      <c r="H194" s="87">
        <f t="shared" si="35"/>
        <v>6909.3671691912596</v>
      </c>
      <c r="I194" s="35">
        <f t="shared" si="41"/>
        <v>309065.04042188911</v>
      </c>
    </row>
    <row r="195" spans="3:9" x14ac:dyDescent="0.3">
      <c r="C195" s="37">
        <f t="shared" si="36"/>
        <v>183</v>
      </c>
      <c r="D195" s="35">
        <f t="shared" si="40"/>
        <v>309065.04042188911</v>
      </c>
      <c r="E195" s="35">
        <f t="shared" si="42"/>
        <v>2858.8516239024739</v>
      </c>
      <c r="F195" s="35">
        <f t="shared" si="43"/>
        <v>2858.8516239024739</v>
      </c>
      <c r="G195" s="35">
        <f t="shared" si="44"/>
        <v>4050.5155452887857</v>
      </c>
      <c r="H195" s="87">
        <f t="shared" si="35"/>
        <v>6909.3671691912596</v>
      </c>
      <c r="I195" s="35">
        <f t="shared" si="41"/>
        <v>305014.52487660031</v>
      </c>
    </row>
    <row r="196" spans="3:9" x14ac:dyDescent="0.3">
      <c r="C196" s="37">
        <f t="shared" si="36"/>
        <v>184</v>
      </c>
      <c r="D196" s="35">
        <f t="shared" si="40"/>
        <v>305014.52487660031</v>
      </c>
      <c r="E196" s="35">
        <f t="shared" si="42"/>
        <v>2821.3843551085529</v>
      </c>
      <c r="F196" s="35">
        <f t="shared" si="43"/>
        <v>2821.3843551085529</v>
      </c>
      <c r="G196" s="35">
        <f t="shared" si="44"/>
        <v>4087.9828140827067</v>
      </c>
      <c r="H196" s="87">
        <f t="shared" si="35"/>
        <v>6909.3671691912596</v>
      </c>
      <c r="I196" s="35">
        <f t="shared" si="41"/>
        <v>300926.5420625176</v>
      </c>
    </row>
    <row r="197" spans="3:9" x14ac:dyDescent="0.3">
      <c r="C197" s="37">
        <f t="shared" si="36"/>
        <v>185</v>
      </c>
      <c r="D197" s="35">
        <f t="shared" si="40"/>
        <v>300926.5420625176</v>
      </c>
      <c r="E197" s="35">
        <f t="shared" si="42"/>
        <v>2783.5705140782875</v>
      </c>
      <c r="F197" s="35">
        <f t="shared" si="43"/>
        <v>2783.5705140782875</v>
      </c>
      <c r="G197" s="35">
        <f t="shared" si="44"/>
        <v>4125.7966551129721</v>
      </c>
      <c r="H197" s="87">
        <f t="shared" si="35"/>
        <v>6909.3671691912596</v>
      </c>
      <c r="I197" s="35">
        <f t="shared" si="41"/>
        <v>296800.74540740461</v>
      </c>
    </row>
    <row r="198" spans="3:9" x14ac:dyDescent="0.3">
      <c r="C198" s="37">
        <f t="shared" si="36"/>
        <v>186</v>
      </c>
      <c r="D198" s="35">
        <f t="shared" si="40"/>
        <v>296800.74540740461</v>
      </c>
      <c r="E198" s="35">
        <f t="shared" si="42"/>
        <v>2745.4068950184924</v>
      </c>
      <c r="F198" s="35">
        <f t="shared" si="43"/>
        <v>2745.4068950184924</v>
      </c>
      <c r="G198" s="35">
        <f t="shared" si="44"/>
        <v>4163.9602741727667</v>
      </c>
      <c r="H198" s="87">
        <f t="shared" si="35"/>
        <v>6909.3671691912596</v>
      </c>
      <c r="I198" s="35">
        <f t="shared" si="41"/>
        <v>292636.78513323184</v>
      </c>
    </row>
    <row r="199" spans="3:9" x14ac:dyDescent="0.3">
      <c r="C199" s="37">
        <f t="shared" si="36"/>
        <v>187</v>
      </c>
      <c r="D199" s="35">
        <f t="shared" si="40"/>
        <v>292636.78513323184</v>
      </c>
      <c r="E199" s="35">
        <f t="shared" si="42"/>
        <v>2706.8902624823945</v>
      </c>
      <c r="F199" s="35">
        <f t="shared" si="43"/>
        <v>2706.8902624823945</v>
      </c>
      <c r="G199" s="35">
        <f t="shared" si="44"/>
        <v>4202.4769067088655</v>
      </c>
      <c r="H199" s="87">
        <f t="shared" si="35"/>
        <v>6909.3671691912596</v>
      </c>
      <c r="I199" s="35">
        <f t="shared" si="41"/>
        <v>288434.30822652299</v>
      </c>
    </row>
    <row r="200" spans="3:9" x14ac:dyDescent="0.3">
      <c r="C200" s="37">
        <f t="shared" si="36"/>
        <v>188</v>
      </c>
      <c r="D200" s="35">
        <f t="shared" ref="D200:D252" si="45">I199</f>
        <v>288434.30822652299</v>
      </c>
      <c r="E200" s="35">
        <f t="shared" si="42"/>
        <v>2668.0173510953377</v>
      </c>
      <c r="F200" s="35">
        <f t="shared" si="43"/>
        <v>2668.0173510953377</v>
      </c>
      <c r="G200" s="35">
        <f t="shared" si="44"/>
        <v>4241.3498180959214</v>
      </c>
      <c r="H200" s="87">
        <f t="shared" si="35"/>
        <v>6909.3671691912596</v>
      </c>
      <c r="I200" s="35">
        <f t="shared" ref="I200:I252" si="46">D200-G200</f>
        <v>284192.95840842708</v>
      </c>
    </row>
    <row r="201" spans="3:9" x14ac:dyDescent="0.3">
      <c r="C201" s="37">
        <f t="shared" si="36"/>
        <v>189</v>
      </c>
      <c r="D201" s="35">
        <f t="shared" si="45"/>
        <v>284192.95840842708</v>
      </c>
      <c r="E201" s="35">
        <f t="shared" si="42"/>
        <v>2628.7848652779503</v>
      </c>
      <c r="F201" s="35">
        <f t="shared" si="43"/>
        <v>2628.7848652779503</v>
      </c>
      <c r="G201" s="35">
        <f t="shared" si="44"/>
        <v>4280.5823039133093</v>
      </c>
      <c r="H201" s="87">
        <f t="shared" si="35"/>
        <v>6909.3671691912596</v>
      </c>
      <c r="I201" s="35">
        <f t="shared" si="46"/>
        <v>279912.37610451377</v>
      </c>
    </row>
    <row r="202" spans="3:9" x14ac:dyDescent="0.3">
      <c r="C202" s="37">
        <f t="shared" si="36"/>
        <v>190</v>
      </c>
      <c r="D202" s="35">
        <f t="shared" si="45"/>
        <v>279912.37610451377</v>
      </c>
      <c r="E202" s="35">
        <f t="shared" si="42"/>
        <v>2589.1894789667522</v>
      </c>
      <c r="F202" s="35">
        <f t="shared" si="43"/>
        <v>2589.1894789667522</v>
      </c>
      <c r="G202" s="35">
        <f t="shared" si="44"/>
        <v>4320.1776902245074</v>
      </c>
      <c r="H202" s="87">
        <f t="shared" si="35"/>
        <v>6909.3671691912596</v>
      </c>
      <c r="I202" s="35">
        <f t="shared" si="46"/>
        <v>275592.19841428928</v>
      </c>
    </row>
    <row r="203" spans="3:9" x14ac:dyDescent="0.3">
      <c r="C203" s="37">
        <f t="shared" si="36"/>
        <v>191</v>
      </c>
      <c r="D203" s="35">
        <f t="shared" si="45"/>
        <v>275592.19841428928</v>
      </c>
      <c r="E203" s="35">
        <f t="shared" si="42"/>
        <v>2549.2278353321758</v>
      </c>
      <c r="F203" s="35">
        <f t="shared" si="43"/>
        <v>2549.2278353321758</v>
      </c>
      <c r="G203" s="35">
        <f t="shared" si="44"/>
        <v>4360.1393338590842</v>
      </c>
      <c r="H203" s="87">
        <f t="shared" si="35"/>
        <v>6909.3671691912596</v>
      </c>
      <c r="I203" s="35">
        <f t="shared" si="46"/>
        <v>271232.05908043019</v>
      </c>
    </row>
    <row r="204" spans="3:9" ht="15" thickBot="1" x14ac:dyDescent="0.35">
      <c r="C204" s="89">
        <f t="shared" si="36"/>
        <v>192</v>
      </c>
      <c r="D204" s="90">
        <f t="shared" si="45"/>
        <v>271232.05908043019</v>
      </c>
      <c r="E204" s="90">
        <f t="shared" si="42"/>
        <v>2508.8965464939793</v>
      </c>
      <c r="F204" s="90">
        <f t="shared" si="43"/>
        <v>2508.8965464939793</v>
      </c>
      <c r="G204" s="90">
        <f t="shared" si="44"/>
        <v>4400.4706226972803</v>
      </c>
      <c r="H204" s="91">
        <f t="shared" si="35"/>
        <v>6909.3671691912596</v>
      </c>
      <c r="I204" s="91">
        <f t="shared" si="46"/>
        <v>266831.58845773293</v>
      </c>
    </row>
    <row r="205" spans="3:9" ht="15" thickTop="1" x14ac:dyDescent="0.3">
      <c r="C205" s="37">
        <f t="shared" si="36"/>
        <v>193</v>
      </c>
      <c r="D205" s="35">
        <f t="shared" si="45"/>
        <v>266831.58845773293</v>
      </c>
      <c r="E205" s="35">
        <f t="shared" si="42"/>
        <v>2468.1921932340297</v>
      </c>
      <c r="F205" s="35">
        <f t="shared" si="43"/>
        <v>2468.1921932340297</v>
      </c>
      <c r="G205" s="35">
        <f t="shared" si="44"/>
        <v>4441.1749759572303</v>
      </c>
      <c r="H205" s="87">
        <f t="shared" si="35"/>
        <v>6909.3671691912596</v>
      </c>
      <c r="I205" s="35">
        <f t="shared" si="46"/>
        <v>262390.41348177567</v>
      </c>
    </row>
    <row r="206" spans="3:9" x14ac:dyDescent="0.3">
      <c r="C206" s="37">
        <f t="shared" si="36"/>
        <v>194</v>
      </c>
      <c r="D206" s="35">
        <f t="shared" si="45"/>
        <v>262390.41348177567</v>
      </c>
      <c r="E206" s="35">
        <f t="shared" si="42"/>
        <v>2427.111324706425</v>
      </c>
      <c r="F206" s="35">
        <f t="shared" si="43"/>
        <v>2427.111324706425</v>
      </c>
      <c r="G206" s="35">
        <f t="shared" si="44"/>
        <v>4482.2558444848346</v>
      </c>
      <c r="H206" s="87">
        <f t="shared" si="35"/>
        <v>6909.3671691912596</v>
      </c>
      <c r="I206" s="35">
        <f t="shared" si="46"/>
        <v>257908.15763729083</v>
      </c>
    </row>
    <row r="207" spans="3:9" x14ac:dyDescent="0.3">
      <c r="C207" s="37">
        <f t="shared" si="36"/>
        <v>195</v>
      </c>
      <c r="D207" s="35">
        <f t="shared" si="45"/>
        <v>257908.15763729083</v>
      </c>
      <c r="E207" s="35">
        <f t="shared" si="42"/>
        <v>2385.6504581449399</v>
      </c>
      <c r="F207" s="35">
        <f t="shared" si="43"/>
        <v>2385.6504581449399</v>
      </c>
      <c r="G207" s="35">
        <f t="shared" si="44"/>
        <v>4523.7167110463197</v>
      </c>
      <c r="H207" s="87">
        <f t="shared" ref="H207:H252" si="47">$D$9</f>
        <v>6909.3671691912596</v>
      </c>
      <c r="I207" s="35">
        <f t="shared" si="46"/>
        <v>253384.44092624451</v>
      </c>
    </row>
    <row r="208" spans="3:9" x14ac:dyDescent="0.3">
      <c r="C208" s="37">
        <f t="shared" si="36"/>
        <v>196</v>
      </c>
      <c r="D208" s="35">
        <f t="shared" si="45"/>
        <v>253384.44092624451</v>
      </c>
      <c r="E208" s="35">
        <f t="shared" si="42"/>
        <v>2343.8060785677617</v>
      </c>
      <c r="F208" s="35">
        <f t="shared" si="43"/>
        <v>2343.8060785677617</v>
      </c>
      <c r="G208" s="35">
        <f t="shared" si="44"/>
        <v>4565.5610906234979</v>
      </c>
      <c r="H208" s="87">
        <f t="shared" si="47"/>
        <v>6909.3671691912596</v>
      </c>
      <c r="I208" s="35">
        <f t="shared" si="46"/>
        <v>248818.87983562102</v>
      </c>
    </row>
    <row r="209" spans="3:9" x14ac:dyDescent="0.3">
      <c r="C209" s="37">
        <f t="shared" si="36"/>
        <v>197</v>
      </c>
      <c r="D209" s="35">
        <f t="shared" si="45"/>
        <v>248818.87983562102</v>
      </c>
      <c r="E209" s="35">
        <f t="shared" si="42"/>
        <v>2301.5746384794943</v>
      </c>
      <c r="F209" s="35">
        <f t="shared" si="43"/>
        <v>2301.5746384794943</v>
      </c>
      <c r="G209" s="35">
        <f t="shared" si="44"/>
        <v>4607.7925307117657</v>
      </c>
      <c r="H209" s="87">
        <f t="shared" si="47"/>
        <v>6909.3671691912596</v>
      </c>
      <c r="I209" s="35">
        <f t="shared" si="46"/>
        <v>244211.08730490925</v>
      </c>
    </row>
    <row r="210" spans="3:9" x14ac:dyDescent="0.3">
      <c r="C210" s="37">
        <f t="shared" si="36"/>
        <v>198</v>
      </c>
      <c r="D210" s="35">
        <f t="shared" si="45"/>
        <v>244211.08730490925</v>
      </c>
      <c r="E210" s="35">
        <f t="shared" si="42"/>
        <v>2258.9525575704106</v>
      </c>
      <c r="F210" s="35">
        <f t="shared" si="43"/>
        <v>2258.9525575704106</v>
      </c>
      <c r="G210" s="35">
        <f t="shared" si="44"/>
        <v>4650.4146116208485</v>
      </c>
      <c r="H210" s="87">
        <f t="shared" si="47"/>
        <v>6909.3671691912596</v>
      </c>
      <c r="I210" s="35">
        <f t="shared" si="46"/>
        <v>239560.67269328839</v>
      </c>
    </row>
    <row r="211" spans="3:9" x14ac:dyDescent="0.3">
      <c r="C211" s="37">
        <f t="shared" si="36"/>
        <v>199</v>
      </c>
      <c r="D211" s="35">
        <f t="shared" si="45"/>
        <v>239560.67269328839</v>
      </c>
      <c r="E211" s="35">
        <f t="shared" si="42"/>
        <v>2215.9362224129177</v>
      </c>
      <c r="F211" s="35">
        <f t="shared" si="43"/>
        <v>2215.9362224129177</v>
      </c>
      <c r="G211" s="35">
        <f t="shared" si="44"/>
        <v>4693.4309467783423</v>
      </c>
      <c r="H211" s="87">
        <f t="shared" si="47"/>
        <v>6909.3671691912596</v>
      </c>
      <c r="I211" s="35">
        <f t="shared" si="46"/>
        <v>234867.24174651006</v>
      </c>
    </row>
    <row r="212" spans="3:9" x14ac:dyDescent="0.3">
      <c r="C212" s="37">
        <f t="shared" si="36"/>
        <v>200</v>
      </c>
      <c r="D212" s="35">
        <f t="shared" si="45"/>
        <v>234867.24174651006</v>
      </c>
      <c r="E212" s="35">
        <f t="shared" si="42"/>
        <v>2172.5219861552177</v>
      </c>
      <c r="F212" s="35">
        <f t="shared" si="43"/>
        <v>2172.5219861552177</v>
      </c>
      <c r="G212" s="35">
        <f t="shared" si="44"/>
        <v>4736.8451830360418</v>
      </c>
      <c r="H212" s="87">
        <f t="shared" si="47"/>
        <v>6909.3671691912596</v>
      </c>
      <c r="I212" s="35">
        <f t="shared" si="46"/>
        <v>230130.39656347403</v>
      </c>
    </row>
    <row r="213" spans="3:9" x14ac:dyDescent="0.3">
      <c r="C213" s="37">
        <f t="shared" si="36"/>
        <v>201</v>
      </c>
      <c r="D213" s="35">
        <f t="shared" si="45"/>
        <v>230130.39656347403</v>
      </c>
      <c r="E213" s="35">
        <f t="shared" si="42"/>
        <v>2128.7061682121348</v>
      </c>
      <c r="F213" s="35">
        <f t="shared" si="43"/>
        <v>2128.7061682121348</v>
      </c>
      <c r="G213" s="35">
        <f t="shared" si="44"/>
        <v>4780.6610009791248</v>
      </c>
      <c r="H213" s="87">
        <f t="shared" si="47"/>
        <v>6909.3671691912596</v>
      </c>
      <c r="I213" s="35">
        <f t="shared" si="46"/>
        <v>225349.7355624949</v>
      </c>
    </row>
    <row r="214" spans="3:9" x14ac:dyDescent="0.3">
      <c r="C214" s="37">
        <f t="shared" si="36"/>
        <v>202</v>
      </c>
      <c r="D214" s="35">
        <f t="shared" si="45"/>
        <v>225349.7355624949</v>
      </c>
      <c r="E214" s="35">
        <f t="shared" si="42"/>
        <v>2084.4850539530776</v>
      </c>
      <c r="F214" s="35">
        <f t="shared" si="43"/>
        <v>2084.4850539530776</v>
      </c>
      <c r="G214" s="35">
        <f t="shared" si="44"/>
        <v>4824.8821152381825</v>
      </c>
      <c r="H214" s="87">
        <f t="shared" si="47"/>
        <v>6909.3671691912596</v>
      </c>
      <c r="I214" s="35">
        <f t="shared" si="46"/>
        <v>220524.85344725673</v>
      </c>
    </row>
    <row r="215" spans="3:9" x14ac:dyDescent="0.3">
      <c r="C215" s="37">
        <f t="shared" si="36"/>
        <v>203</v>
      </c>
      <c r="D215" s="35">
        <f t="shared" si="45"/>
        <v>220524.85344725673</v>
      </c>
      <c r="E215" s="35">
        <f t="shared" si="42"/>
        <v>2039.8548943871247</v>
      </c>
      <c r="F215" s="35">
        <f t="shared" si="43"/>
        <v>2039.8548943871247</v>
      </c>
      <c r="G215" s="35">
        <f t="shared" si="44"/>
        <v>4869.5122748041349</v>
      </c>
      <c r="H215" s="87">
        <f t="shared" si="47"/>
        <v>6909.3671691912596</v>
      </c>
      <c r="I215" s="35">
        <f t="shared" si="46"/>
        <v>215655.34117245258</v>
      </c>
    </row>
    <row r="216" spans="3:9" ht="15" thickBot="1" x14ac:dyDescent="0.35">
      <c r="C216" s="89">
        <f t="shared" si="36"/>
        <v>204</v>
      </c>
      <c r="D216" s="90">
        <f t="shared" si="45"/>
        <v>215655.34117245258</v>
      </c>
      <c r="E216" s="90">
        <f t="shared" si="42"/>
        <v>1994.8119058451862</v>
      </c>
      <c r="F216" s="90">
        <f t="shared" si="43"/>
        <v>1994.8119058451862</v>
      </c>
      <c r="G216" s="90">
        <f t="shared" si="44"/>
        <v>4914.5552633460738</v>
      </c>
      <c r="H216" s="91">
        <f t="shared" si="47"/>
        <v>6909.3671691912596</v>
      </c>
      <c r="I216" s="91">
        <f t="shared" si="46"/>
        <v>210740.78590910652</v>
      </c>
    </row>
    <row r="217" spans="3:9" ht="15" thickTop="1" x14ac:dyDescent="0.3">
      <c r="C217" s="37">
        <f t="shared" si="36"/>
        <v>205</v>
      </c>
      <c r="D217" s="35">
        <f t="shared" si="45"/>
        <v>210740.78590910652</v>
      </c>
      <c r="E217" s="35">
        <f t="shared" si="42"/>
        <v>1949.3522696592352</v>
      </c>
      <c r="F217" s="35">
        <f t="shared" si="43"/>
        <v>1949.3522696592352</v>
      </c>
      <c r="G217" s="35">
        <f t="shared" si="44"/>
        <v>4960.0148995320242</v>
      </c>
      <c r="H217" s="87">
        <f t="shared" si="47"/>
        <v>6909.3671691912596</v>
      </c>
      <c r="I217" s="35">
        <f t="shared" si="46"/>
        <v>205780.7710095745</v>
      </c>
    </row>
    <row r="218" spans="3:9" x14ac:dyDescent="0.3">
      <c r="C218" s="37">
        <f t="shared" si="36"/>
        <v>206</v>
      </c>
      <c r="D218" s="35">
        <f t="shared" si="45"/>
        <v>205780.7710095745</v>
      </c>
      <c r="E218" s="35">
        <f t="shared" si="42"/>
        <v>1903.4721318385641</v>
      </c>
      <c r="F218" s="35">
        <f t="shared" si="43"/>
        <v>1903.4721318385641</v>
      </c>
      <c r="G218" s="35">
        <f t="shared" si="44"/>
        <v>5005.895037352695</v>
      </c>
      <c r="H218" s="87">
        <f t="shared" si="47"/>
        <v>6909.3671691912596</v>
      </c>
      <c r="I218" s="35">
        <f t="shared" si="46"/>
        <v>200774.87597222181</v>
      </c>
    </row>
    <row r="219" spans="3:9" x14ac:dyDescent="0.3">
      <c r="C219" s="37">
        <f t="shared" si="36"/>
        <v>207</v>
      </c>
      <c r="D219" s="35">
        <f t="shared" si="45"/>
        <v>200774.87597222181</v>
      </c>
      <c r="E219" s="35">
        <f t="shared" si="42"/>
        <v>1857.1676027430517</v>
      </c>
      <c r="F219" s="35">
        <f t="shared" si="43"/>
        <v>1857.1676027430517</v>
      </c>
      <c r="G219" s="35">
        <f t="shared" si="44"/>
        <v>5052.1995664482074</v>
      </c>
      <c r="H219" s="87">
        <f t="shared" si="47"/>
        <v>6909.3671691912596</v>
      </c>
      <c r="I219" s="35">
        <f t="shared" si="46"/>
        <v>195722.67640577361</v>
      </c>
    </row>
    <row r="220" spans="3:9" x14ac:dyDescent="0.3">
      <c r="C220" s="37">
        <f t="shared" si="36"/>
        <v>208</v>
      </c>
      <c r="D220" s="35">
        <f t="shared" si="45"/>
        <v>195722.67640577361</v>
      </c>
      <c r="E220" s="35">
        <f t="shared" si="42"/>
        <v>1810.4347567534057</v>
      </c>
      <c r="F220" s="35">
        <f t="shared" si="43"/>
        <v>1810.4347567534057</v>
      </c>
      <c r="G220" s="35">
        <f t="shared" si="44"/>
        <v>5098.9324124378536</v>
      </c>
      <c r="H220" s="87">
        <f t="shared" si="47"/>
        <v>6909.3671691912596</v>
      </c>
      <c r="I220" s="35">
        <f t="shared" si="46"/>
        <v>190623.74399333575</v>
      </c>
    </row>
    <row r="221" spans="3:9" x14ac:dyDescent="0.3">
      <c r="C221" s="37">
        <f t="shared" si="36"/>
        <v>209</v>
      </c>
      <c r="D221" s="35">
        <f t="shared" si="45"/>
        <v>190623.74399333575</v>
      </c>
      <c r="E221" s="35">
        <f t="shared" si="42"/>
        <v>1763.2696319383556</v>
      </c>
      <c r="F221" s="35">
        <f t="shared" si="43"/>
        <v>1763.2696319383556</v>
      </c>
      <c r="G221" s="35">
        <f t="shared" si="44"/>
        <v>5146.0975372529037</v>
      </c>
      <c r="H221" s="87">
        <f t="shared" si="47"/>
        <v>6909.3671691912596</v>
      </c>
      <c r="I221" s="35">
        <f t="shared" si="46"/>
        <v>185477.64645608285</v>
      </c>
    </row>
    <row r="222" spans="3:9" x14ac:dyDescent="0.3">
      <c r="C222" s="37">
        <f t="shared" si="36"/>
        <v>210</v>
      </c>
      <c r="D222" s="35">
        <f t="shared" si="45"/>
        <v>185477.64645608285</v>
      </c>
      <c r="E222" s="35">
        <f t="shared" si="42"/>
        <v>1715.6682297187663</v>
      </c>
      <c r="F222" s="35">
        <f t="shared" si="43"/>
        <v>1715.6682297187663</v>
      </c>
      <c r="G222" s="35">
        <f t="shared" si="44"/>
        <v>5193.6989394724933</v>
      </c>
      <c r="H222" s="87">
        <f t="shared" si="47"/>
        <v>6909.3671691912596</v>
      </c>
      <c r="I222" s="35">
        <f t="shared" si="46"/>
        <v>180283.94751661035</v>
      </c>
    </row>
    <row r="223" spans="3:9" x14ac:dyDescent="0.3">
      <c r="C223" s="37">
        <f t="shared" si="36"/>
        <v>211</v>
      </c>
      <c r="D223" s="35">
        <f t="shared" si="45"/>
        <v>180283.94751661035</v>
      </c>
      <c r="E223" s="35">
        <f t="shared" si="42"/>
        <v>1667.6265145286457</v>
      </c>
      <c r="F223" s="35">
        <f t="shared" si="43"/>
        <v>1667.6265145286457</v>
      </c>
      <c r="G223" s="35">
        <f t="shared" si="44"/>
        <v>5241.7406546626135</v>
      </c>
      <c r="H223" s="87">
        <f t="shared" si="47"/>
        <v>6909.3671691912596</v>
      </c>
      <c r="I223" s="35">
        <f t="shared" si="46"/>
        <v>175042.20686194775</v>
      </c>
    </row>
    <row r="224" spans="3:9" x14ac:dyDescent="0.3">
      <c r="C224" s="37">
        <f t="shared" si="36"/>
        <v>212</v>
      </c>
      <c r="D224" s="35">
        <f t="shared" si="45"/>
        <v>175042.20686194775</v>
      </c>
      <c r="E224" s="35">
        <f t="shared" si="42"/>
        <v>1619.1404134730167</v>
      </c>
      <c r="F224" s="35">
        <f t="shared" si="43"/>
        <v>1619.1404134730167</v>
      </c>
      <c r="G224" s="35">
        <f t="shared" si="44"/>
        <v>5290.2267557182431</v>
      </c>
      <c r="H224" s="87">
        <f t="shared" si="47"/>
        <v>6909.3671691912596</v>
      </c>
      <c r="I224" s="35">
        <f t="shared" si="46"/>
        <v>169751.98010622952</v>
      </c>
    </row>
    <row r="225" spans="3:9" x14ac:dyDescent="0.3">
      <c r="C225" s="37">
        <f t="shared" si="36"/>
        <v>213</v>
      </c>
      <c r="D225" s="35">
        <f t="shared" si="45"/>
        <v>169751.98010622952</v>
      </c>
      <c r="E225" s="35">
        <f t="shared" si="42"/>
        <v>1570.2058159826229</v>
      </c>
      <c r="F225" s="35">
        <f t="shared" si="43"/>
        <v>1570.2058159826229</v>
      </c>
      <c r="G225" s="35">
        <f t="shared" si="44"/>
        <v>5339.1613532086367</v>
      </c>
      <c r="H225" s="87">
        <f t="shared" si="47"/>
        <v>6909.3671691912596</v>
      </c>
      <c r="I225" s="35">
        <f t="shared" si="46"/>
        <v>164412.81875302087</v>
      </c>
    </row>
    <row r="226" spans="3:9" x14ac:dyDescent="0.3">
      <c r="C226" s="37">
        <f t="shared" si="36"/>
        <v>214</v>
      </c>
      <c r="D226" s="35">
        <f t="shared" si="45"/>
        <v>164412.81875302087</v>
      </c>
      <c r="E226" s="35">
        <f t="shared" si="42"/>
        <v>1520.818573465443</v>
      </c>
      <c r="F226" s="35">
        <f t="shared" si="43"/>
        <v>1520.818573465443</v>
      </c>
      <c r="G226" s="35">
        <f t="shared" si="44"/>
        <v>5388.548595725817</v>
      </c>
      <c r="H226" s="87">
        <f t="shared" si="47"/>
        <v>6909.3671691912596</v>
      </c>
      <c r="I226" s="35">
        <f t="shared" si="46"/>
        <v>159024.27015729505</v>
      </c>
    </row>
    <row r="227" spans="3:9" x14ac:dyDescent="0.3">
      <c r="C227" s="37">
        <f t="shared" si="36"/>
        <v>215</v>
      </c>
      <c r="D227" s="35">
        <f t="shared" si="45"/>
        <v>159024.27015729505</v>
      </c>
      <c r="E227" s="35">
        <f t="shared" si="42"/>
        <v>1470.974498954979</v>
      </c>
      <c r="F227" s="35">
        <f t="shared" si="43"/>
        <v>1470.974498954979</v>
      </c>
      <c r="G227" s="35">
        <f t="shared" si="44"/>
        <v>5438.3926702362805</v>
      </c>
      <c r="H227" s="87">
        <f t="shared" si="47"/>
        <v>6909.3671691912596</v>
      </c>
      <c r="I227" s="35">
        <f t="shared" si="46"/>
        <v>153585.87748705875</v>
      </c>
    </row>
    <row r="228" spans="3:9" ht="15" thickBot="1" x14ac:dyDescent="0.35">
      <c r="C228" s="89">
        <f t="shared" si="36"/>
        <v>216</v>
      </c>
      <c r="D228" s="90">
        <f t="shared" si="45"/>
        <v>153585.87748705875</v>
      </c>
      <c r="E228" s="90">
        <f t="shared" si="42"/>
        <v>1420.6693667552934</v>
      </c>
      <c r="F228" s="90">
        <f t="shared" si="43"/>
        <v>1420.6693667552934</v>
      </c>
      <c r="G228" s="90">
        <f t="shared" si="44"/>
        <v>5488.697802435966</v>
      </c>
      <c r="H228" s="91">
        <f t="shared" si="47"/>
        <v>6909.3671691912596</v>
      </c>
      <c r="I228" s="91">
        <f t="shared" si="46"/>
        <v>148097.1796846228</v>
      </c>
    </row>
    <row r="229" spans="3:9" ht="15" thickTop="1" x14ac:dyDescent="0.3">
      <c r="C229" s="37">
        <f t="shared" si="36"/>
        <v>217</v>
      </c>
      <c r="D229" s="35">
        <f t="shared" si="45"/>
        <v>148097.1796846228</v>
      </c>
      <c r="E229" s="35">
        <f t="shared" si="42"/>
        <v>1369.8989120827607</v>
      </c>
      <c r="F229" s="35">
        <f t="shared" si="43"/>
        <v>1369.8989120827607</v>
      </c>
      <c r="G229" s="35">
        <f t="shared" si="44"/>
        <v>5539.4682571084986</v>
      </c>
      <c r="H229" s="87">
        <f t="shared" si="47"/>
        <v>6909.3671691912596</v>
      </c>
      <c r="I229" s="35">
        <f t="shared" si="46"/>
        <v>142557.7114275143</v>
      </c>
    </row>
    <row r="230" spans="3:9" x14ac:dyDescent="0.3">
      <c r="C230" s="37">
        <f t="shared" ref="C230:C252" si="48">C229+1</f>
        <v>218</v>
      </c>
      <c r="D230" s="35">
        <f t="shared" si="45"/>
        <v>142557.7114275143</v>
      </c>
      <c r="E230" s="35">
        <f t="shared" si="42"/>
        <v>1318.6588307045072</v>
      </c>
      <c r="F230" s="35">
        <f t="shared" si="43"/>
        <v>1318.6588307045072</v>
      </c>
      <c r="G230" s="35">
        <f t="shared" si="44"/>
        <v>5590.7083384867528</v>
      </c>
      <c r="H230" s="87">
        <f t="shared" si="47"/>
        <v>6909.3671691912596</v>
      </c>
      <c r="I230" s="35">
        <f t="shared" si="46"/>
        <v>136967.00308902754</v>
      </c>
    </row>
    <row r="231" spans="3:9" x14ac:dyDescent="0.3">
      <c r="C231" s="37">
        <f t="shared" si="48"/>
        <v>219</v>
      </c>
      <c r="D231" s="35">
        <f t="shared" si="45"/>
        <v>136967.00308902754</v>
      </c>
      <c r="E231" s="35">
        <f t="shared" si="42"/>
        <v>1266.9447785735047</v>
      </c>
      <c r="F231" s="35">
        <f t="shared" si="43"/>
        <v>1266.9447785735047</v>
      </c>
      <c r="G231" s="35">
        <f t="shared" si="44"/>
        <v>5642.4223906177549</v>
      </c>
      <c r="H231" s="87">
        <f t="shared" si="47"/>
        <v>6909.3671691912596</v>
      </c>
      <c r="I231" s="35">
        <f t="shared" si="46"/>
        <v>131324.58069840979</v>
      </c>
    </row>
    <row r="232" spans="3:9" x14ac:dyDescent="0.3">
      <c r="C232" s="37">
        <f t="shared" si="48"/>
        <v>220</v>
      </c>
      <c r="D232" s="35">
        <f t="shared" si="45"/>
        <v>131324.58069840979</v>
      </c>
      <c r="E232" s="35">
        <f t="shared" si="42"/>
        <v>1214.7523714602905</v>
      </c>
      <c r="F232" s="35">
        <f t="shared" si="43"/>
        <v>1214.7523714602905</v>
      </c>
      <c r="G232" s="35">
        <f t="shared" si="44"/>
        <v>5694.6147977309693</v>
      </c>
      <c r="H232" s="87">
        <f t="shared" si="47"/>
        <v>6909.3671691912596</v>
      </c>
      <c r="I232" s="35">
        <f t="shared" si="46"/>
        <v>125629.96590067881</v>
      </c>
    </row>
    <row r="233" spans="3:9" x14ac:dyDescent="0.3">
      <c r="C233" s="37">
        <f t="shared" si="48"/>
        <v>221</v>
      </c>
      <c r="D233" s="35">
        <f t="shared" si="45"/>
        <v>125629.96590067881</v>
      </c>
      <c r="E233" s="35">
        <f t="shared" si="42"/>
        <v>1162.077184581279</v>
      </c>
      <c r="F233" s="35">
        <f t="shared" si="43"/>
        <v>1162.077184581279</v>
      </c>
      <c r="G233" s="35">
        <f t="shared" si="44"/>
        <v>5747.2899846099808</v>
      </c>
      <c r="H233" s="87">
        <f t="shared" si="47"/>
        <v>6909.3671691912596</v>
      </c>
      <c r="I233" s="35">
        <f t="shared" si="46"/>
        <v>119882.67591606884</v>
      </c>
    </row>
    <row r="234" spans="3:9" x14ac:dyDescent="0.3">
      <c r="C234" s="37">
        <f t="shared" si="48"/>
        <v>222</v>
      </c>
      <c r="D234" s="35">
        <f t="shared" si="45"/>
        <v>119882.67591606884</v>
      </c>
      <c r="E234" s="35">
        <f t="shared" si="42"/>
        <v>1108.9147522236367</v>
      </c>
      <c r="F234" s="35">
        <f t="shared" si="43"/>
        <v>1108.9147522236367</v>
      </c>
      <c r="G234" s="35">
        <f t="shared" si="44"/>
        <v>5800.4524169676224</v>
      </c>
      <c r="H234" s="87">
        <f t="shared" si="47"/>
        <v>6909.3671691912596</v>
      </c>
      <c r="I234" s="35">
        <f t="shared" si="46"/>
        <v>114082.22349910121</v>
      </c>
    </row>
    <row r="235" spans="3:9" x14ac:dyDescent="0.3">
      <c r="C235" s="37">
        <f t="shared" si="48"/>
        <v>223</v>
      </c>
      <c r="D235" s="35">
        <f t="shared" si="45"/>
        <v>114082.22349910121</v>
      </c>
      <c r="E235" s="35">
        <f t="shared" si="42"/>
        <v>1055.260567366686</v>
      </c>
      <c r="F235" s="35">
        <f t="shared" si="43"/>
        <v>1055.260567366686</v>
      </c>
      <c r="G235" s="35">
        <f t="shared" si="44"/>
        <v>5854.1066018245738</v>
      </c>
      <c r="H235" s="87">
        <f t="shared" si="47"/>
        <v>6909.3671691912596</v>
      </c>
      <c r="I235" s="35">
        <f t="shared" si="46"/>
        <v>108228.11689727663</v>
      </c>
    </row>
    <row r="236" spans="3:9" x14ac:dyDescent="0.3">
      <c r="C236" s="37">
        <f t="shared" si="48"/>
        <v>224</v>
      </c>
      <c r="D236" s="35">
        <f t="shared" si="45"/>
        <v>108228.11689727663</v>
      </c>
      <c r="E236" s="35">
        <f t="shared" si="42"/>
        <v>1001.1100812998088</v>
      </c>
      <c r="F236" s="35">
        <f t="shared" si="43"/>
        <v>1001.1100812998088</v>
      </c>
      <c r="G236" s="35">
        <f t="shared" si="44"/>
        <v>5908.2570878914503</v>
      </c>
      <c r="H236" s="87">
        <f t="shared" si="47"/>
        <v>6909.3671691912596</v>
      </c>
      <c r="I236" s="35">
        <f t="shared" si="46"/>
        <v>102319.85980938518</v>
      </c>
    </row>
    <row r="237" spans="3:9" x14ac:dyDescent="0.3">
      <c r="C237" s="37">
        <f t="shared" si="48"/>
        <v>225</v>
      </c>
      <c r="D237" s="35">
        <f t="shared" si="45"/>
        <v>102319.85980938518</v>
      </c>
      <c r="E237" s="35">
        <f t="shared" si="42"/>
        <v>946.45870323681288</v>
      </c>
      <c r="F237" s="35">
        <f t="shared" si="43"/>
        <v>946.45870323681288</v>
      </c>
      <c r="G237" s="35">
        <f t="shared" si="44"/>
        <v>5962.9084659544469</v>
      </c>
      <c r="H237" s="87">
        <f t="shared" si="47"/>
        <v>6909.3671691912596</v>
      </c>
      <c r="I237" s="35">
        <f t="shared" si="46"/>
        <v>96356.95134343073</v>
      </c>
    </row>
    <row r="238" spans="3:9" x14ac:dyDescent="0.3">
      <c r="C238" s="37">
        <f t="shared" si="48"/>
        <v>226</v>
      </c>
      <c r="D238" s="35">
        <f t="shared" si="45"/>
        <v>96356.95134343073</v>
      </c>
      <c r="E238" s="35">
        <f t="shared" si="42"/>
        <v>891.30179992673425</v>
      </c>
      <c r="F238" s="35">
        <f t="shared" si="43"/>
        <v>891.30179992673425</v>
      </c>
      <c r="G238" s="35">
        <f t="shared" si="44"/>
        <v>6018.0653692645255</v>
      </c>
      <c r="H238" s="87">
        <f t="shared" si="47"/>
        <v>6909.3671691912596</v>
      </c>
      <c r="I238" s="35">
        <f t="shared" si="46"/>
        <v>90338.885974166202</v>
      </c>
    </row>
    <row r="239" spans="3:9" x14ac:dyDescent="0.3">
      <c r="C239" s="37">
        <f t="shared" si="48"/>
        <v>227</v>
      </c>
      <c r="D239" s="35">
        <f t="shared" si="45"/>
        <v>90338.885974166202</v>
      </c>
      <c r="E239" s="35">
        <f t="shared" si="42"/>
        <v>835.63469526103734</v>
      </c>
      <c r="F239" s="35">
        <f t="shared" si="43"/>
        <v>835.63469526103734</v>
      </c>
      <c r="G239" s="35">
        <f t="shared" si="44"/>
        <v>6073.7324739302221</v>
      </c>
      <c r="H239" s="87">
        <f t="shared" si="47"/>
        <v>6909.3671691912596</v>
      </c>
      <c r="I239" s="35">
        <f t="shared" si="46"/>
        <v>84265.153500235974</v>
      </c>
    </row>
    <row r="240" spans="3:9" ht="15" thickBot="1" x14ac:dyDescent="0.35">
      <c r="C240" s="89">
        <f t="shared" si="48"/>
        <v>228</v>
      </c>
      <c r="D240" s="90">
        <f t="shared" si="45"/>
        <v>84265.153500235974</v>
      </c>
      <c r="E240" s="90">
        <f t="shared" si="42"/>
        <v>779.45266987718276</v>
      </c>
      <c r="F240" s="90">
        <f t="shared" si="43"/>
        <v>779.45266987718276</v>
      </c>
      <c r="G240" s="90">
        <f t="shared" si="44"/>
        <v>6129.9144993140771</v>
      </c>
      <c r="H240" s="91">
        <f t="shared" si="47"/>
        <v>6909.3671691912596</v>
      </c>
      <c r="I240" s="91">
        <f t="shared" si="46"/>
        <v>78135.239000921894</v>
      </c>
    </row>
    <row r="241" spans="3:9" ht="15" thickTop="1" x14ac:dyDescent="0.3">
      <c r="C241" s="37">
        <f t="shared" si="48"/>
        <v>229</v>
      </c>
      <c r="D241" s="35">
        <f t="shared" si="45"/>
        <v>78135.239000921894</v>
      </c>
      <c r="E241" s="35">
        <f t="shared" si="42"/>
        <v>722.75096075852753</v>
      </c>
      <c r="F241" s="35">
        <f t="shared" si="43"/>
        <v>722.75096075852753</v>
      </c>
      <c r="G241" s="35">
        <f t="shared" si="44"/>
        <v>6186.6162084327316</v>
      </c>
      <c r="H241" s="87">
        <f t="shared" si="47"/>
        <v>6909.3671691912596</v>
      </c>
      <c r="I241" s="35">
        <f t="shared" si="46"/>
        <v>71948.622792489157</v>
      </c>
    </row>
    <row r="242" spans="3:9" x14ac:dyDescent="0.3">
      <c r="C242" s="37">
        <f t="shared" si="48"/>
        <v>230</v>
      </c>
      <c r="D242" s="35">
        <f t="shared" si="45"/>
        <v>71948.622792489157</v>
      </c>
      <c r="E242" s="35">
        <f t="shared" si="42"/>
        <v>665.52476083052466</v>
      </c>
      <c r="F242" s="35">
        <f t="shared" si="43"/>
        <v>665.52476083052466</v>
      </c>
      <c r="G242" s="35">
        <f t="shared" si="44"/>
        <v>6243.8424083607351</v>
      </c>
      <c r="H242" s="87">
        <f t="shared" si="47"/>
        <v>6909.3671691912596</v>
      </c>
      <c r="I242" s="35">
        <f t="shared" si="46"/>
        <v>65704.780384128419</v>
      </c>
    </row>
    <row r="243" spans="3:9" x14ac:dyDescent="0.3">
      <c r="C243" s="37">
        <f t="shared" si="48"/>
        <v>231</v>
      </c>
      <c r="D243" s="35">
        <f t="shared" si="45"/>
        <v>65704.780384128419</v>
      </c>
      <c r="E243" s="35">
        <f t="shared" si="42"/>
        <v>607.7692185531879</v>
      </c>
      <c r="F243" s="35">
        <f t="shared" si="43"/>
        <v>607.7692185531879</v>
      </c>
      <c r="G243" s="35">
        <f t="shared" si="44"/>
        <v>6301.5979506380718</v>
      </c>
      <c r="H243" s="87">
        <f t="shared" si="47"/>
        <v>6909.3671691912596</v>
      </c>
      <c r="I243" s="35">
        <f t="shared" si="46"/>
        <v>59403.18243349035</v>
      </c>
    </row>
    <row r="244" spans="3:9" x14ac:dyDescent="0.3">
      <c r="C244" s="37">
        <f t="shared" si="48"/>
        <v>232</v>
      </c>
      <c r="D244" s="35">
        <f t="shared" si="45"/>
        <v>59403.18243349035</v>
      </c>
      <c r="E244" s="35">
        <f t="shared" si="42"/>
        <v>549.47943750978573</v>
      </c>
      <c r="F244" s="35">
        <f t="shared" si="43"/>
        <v>549.47943750978573</v>
      </c>
      <c r="G244" s="35">
        <f t="shared" si="44"/>
        <v>6359.8877316814742</v>
      </c>
      <c r="H244" s="87">
        <f t="shared" si="47"/>
        <v>6909.3671691912596</v>
      </c>
      <c r="I244" s="35">
        <f t="shared" si="46"/>
        <v>53043.294701808874</v>
      </c>
    </row>
    <row r="245" spans="3:9" x14ac:dyDescent="0.3">
      <c r="C245" s="37">
        <f t="shared" si="48"/>
        <v>233</v>
      </c>
      <c r="D245" s="35">
        <f t="shared" si="45"/>
        <v>53043.294701808874</v>
      </c>
      <c r="E245" s="35">
        <f t="shared" si="42"/>
        <v>490.65047599173204</v>
      </c>
      <c r="F245" s="35">
        <f t="shared" si="43"/>
        <v>490.65047599173204</v>
      </c>
      <c r="G245" s="35">
        <f t="shared" si="44"/>
        <v>6418.7166931995271</v>
      </c>
      <c r="H245" s="87">
        <f t="shared" si="47"/>
        <v>6909.3671691912596</v>
      </c>
      <c r="I245" s="35">
        <f t="shared" si="46"/>
        <v>46624.578008609344</v>
      </c>
    </row>
    <row r="246" spans="3:9" x14ac:dyDescent="0.3">
      <c r="C246" s="37">
        <f t="shared" si="48"/>
        <v>234</v>
      </c>
      <c r="D246" s="35">
        <f t="shared" si="45"/>
        <v>46624.578008609344</v>
      </c>
      <c r="E246" s="35">
        <f t="shared" si="42"/>
        <v>431.2773465796364</v>
      </c>
      <c r="F246" s="35">
        <f t="shared" si="43"/>
        <v>431.2773465796364</v>
      </c>
      <c r="G246" s="35">
        <f t="shared" si="44"/>
        <v>6478.0898226116233</v>
      </c>
      <c r="H246" s="87">
        <f t="shared" si="47"/>
        <v>6909.3671691912596</v>
      </c>
      <c r="I246" s="35">
        <f t="shared" si="46"/>
        <v>40146.488185997718</v>
      </c>
    </row>
    <row r="247" spans="3:9" x14ac:dyDescent="0.3">
      <c r="C247" s="37">
        <f t="shared" si="48"/>
        <v>235</v>
      </c>
      <c r="D247" s="35">
        <f t="shared" si="45"/>
        <v>40146.488185997718</v>
      </c>
      <c r="E247" s="35">
        <f t="shared" si="42"/>
        <v>371.35501572047889</v>
      </c>
      <c r="F247" s="35">
        <f t="shared" si="43"/>
        <v>371.35501572047889</v>
      </c>
      <c r="G247" s="35">
        <f t="shared" si="44"/>
        <v>6538.0121534707805</v>
      </c>
      <c r="H247" s="87">
        <f t="shared" si="47"/>
        <v>6909.3671691912596</v>
      </c>
      <c r="I247" s="35">
        <f t="shared" si="46"/>
        <v>33608.476032526938</v>
      </c>
    </row>
    <row r="248" spans="3:9" x14ac:dyDescent="0.3">
      <c r="C248" s="37">
        <f t="shared" si="48"/>
        <v>236</v>
      </c>
      <c r="D248" s="35">
        <f t="shared" si="45"/>
        <v>33608.476032526938</v>
      </c>
      <c r="E248" s="35">
        <f t="shared" si="42"/>
        <v>310.87840330087414</v>
      </c>
      <c r="F248" s="35">
        <f t="shared" si="43"/>
        <v>310.87840330087414</v>
      </c>
      <c r="G248" s="35">
        <f t="shared" si="44"/>
        <v>6598.4887658903854</v>
      </c>
      <c r="H248" s="87">
        <f t="shared" si="47"/>
        <v>6909.3671691912596</v>
      </c>
      <c r="I248" s="35">
        <f t="shared" si="46"/>
        <v>27009.987266636552</v>
      </c>
    </row>
    <row r="249" spans="3:9" x14ac:dyDescent="0.3">
      <c r="C249" s="37">
        <f t="shared" si="48"/>
        <v>237</v>
      </c>
      <c r="D249" s="35">
        <f t="shared" si="45"/>
        <v>27009.987266636552</v>
      </c>
      <c r="E249" s="35">
        <f t="shared" si="42"/>
        <v>249.8423822163881</v>
      </c>
      <c r="F249" s="35">
        <f t="shared" si="43"/>
        <v>249.8423822163881</v>
      </c>
      <c r="G249" s="35">
        <f t="shared" si="44"/>
        <v>6659.5247869748719</v>
      </c>
      <c r="H249" s="87">
        <f t="shared" si="47"/>
        <v>6909.3671691912596</v>
      </c>
      <c r="I249" s="35">
        <f t="shared" si="46"/>
        <v>20350.462479661681</v>
      </c>
    </row>
    <row r="250" spans="3:9" x14ac:dyDescent="0.3">
      <c r="C250" s="37">
        <f t="shared" si="48"/>
        <v>238</v>
      </c>
      <c r="D250" s="35">
        <f t="shared" si="45"/>
        <v>20350.462479661681</v>
      </c>
      <c r="E250" s="35">
        <f t="shared" si="42"/>
        <v>188.24177793687053</v>
      </c>
      <c r="F250" s="35">
        <f t="shared" si="43"/>
        <v>188.24177793687053</v>
      </c>
      <c r="G250" s="35">
        <f t="shared" si="44"/>
        <v>6721.1253912543889</v>
      </c>
      <c r="H250" s="87">
        <f t="shared" si="47"/>
        <v>6909.3671691912596</v>
      </c>
      <c r="I250" s="35">
        <f t="shared" si="46"/>
        <v>13629.337088407292</v>
      </c>
    </row>
    <row r="251" spans="3:9" x14ac:dyDescent="0.3">
      <c r="C251" s="37">
        <f t="shared" si="48"/>
        <v>239</v>
      </c>
      <c r="D251" s="35">
        <f t="shared" si="45"/>
        <v>13629.337088407292</v>
      </c>
      <c r="E251" s="35">
        <f t="shared" si="42"/>
        <v>126.07136806776744</v>
      </c>
      <c r="F251" s="35">
        <f t="shared" si="43"/>
        <v>126.07136806776744</v>
      </c>
      <c r="G251" s="35">
        <f t="shared" si="44"/>
        <v>6783.2958011234923</v>
      </c>
      <c r="H251" s="87">
        <f t="shared" si="47"/>
        <v>6909.3671691912596</v>
      </c>
      <c r="I251" s="35">
        <f t="shared" si="46"/>
        <v>6846.0412872837996</v>
      </c>
    </row>
    <row r="252" spans="3:9" ht="15" thickBot="1" x14ac:dyDescent="0.35">
      <c r="C252" s="89">
        <f t="shared" si="48"/>
        <v>240</v>
      </c>
      <c r="D252" s="90">
        <f t="shared" si="45"/>
        <v>6846.0412872837996</v>
      </c>
      <c r="E252" s="90">
        <f t="shared" si="42"/>
        <v>63.325881907375141</v>
      </c>
      <c r="F252" s="90">
        <f t="shared" si="43"/>
        <v>63.325881907375141</v>
      </c>
      <c r="G252" s="90">
        <f t="shared" si="44"/>
        <v>6846.0412872838842</v>
      </c>
      <c r="H252" s="91">
        <f t="shared" si="47"/>
        <v>6909.3671691912596</v>
      </c>
      <c r="I252" s="91">
        <f t="shared" si="46"/>
        <v>-8.4583007264882326E-11</v>
      </c>
    </row>
    <row r="253" spans="3:9" ht="15" thickTop="1" x14ac:dyDescent="0.3"/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T24"/>
  <sheetViews>
    <sheetView zoomScale="90" zoomScaleNormal="90" workbookViewId="0">
      <selection activeCell="I17" sqref="I17"/>
    </sheetView>
  </sheetViews>
  <sheetFormatPr baseColWidth="10" defaultRowHeight="14.4" x14ac:dyDescent="0.3"/>
  <cols>
    <col min="10" max="10" width="5.6640625" customWidth="1"/>
    <col min="11" max="11" width="16.109375" bestFit="1" customWidth="1"/>
    <col min="12" max="12" width="10.5546875" bestFit="1" customWidth="1"/>
    <col min="14" max="14" width="8" bestFit="1" customWidth="1"/>
    <col min="15" max="15" width="10.5546875" bestFit="1" customWidth="1"/>
    <col min="16" max="16" width="10.6640625" bestFit="1" customWidth="1"/>
    <col min="17" max="17" width="9.5546875" bestFit="1" customWidth="1"/>
    <col min="18" max="18" width="13.33203125" bestFit="1" customWidth="1"/>
    <col min="19" max="19" width="9.5546875" bestFit="1" customWidth="1"/>
    <col min="20" max="20" width="10.5546875" bestFit="1" customWidth="1"/>
  </cols>
  <sheetData>
    <row r="3" spans="2:20" ht="18" x14ac:dyDescent="0.35">
      <c r="B3" s="128" t="s">
        <v>4</v>
      </c>
      <c r="C3" s="128"/>
      <c r="D3" s="128"/>
    </row>
    <row r="4" spans="2:20" ht="28.8" x14ac:dyDescent="0.3">
      <c r="N4" s="4" t="s">
        <v>9</v>
      </c>
      <c r="O4" s="5" t="s">
        <v>10</v>
      </c>
      <c r="P4" s="5" t="s">
        <v>11</v>
      </c>
      <c r="Q4" s="5" t="s">
        <v>12</v>
      </c>
      <c r="R4" s="5" t="s">
        <v>13</v>
      </c>
      <c r="S4" s="17" t="s">
        <v>14</v>
      </c>
      <c r="T4" s="5" t="s">
        <v>15</v>
      </c>
    </row>
    <row r="5" spans="2:20" x14ac:dyDescent="0.3">
      <c r="K5" t="s">
        <v>5</v>
      </c>
      <c r="L5" s="3">
        <v>150000</v>
      </c>
      <c r="N5" s="6">
        <v>0</v>
      </c>
      <c r="O5" s="7"/>
      <c r="P5" s="7"/>
      <c r="Q5" s="7"/>
      <c r="R5" s="7"/>
      <c r="S5" s="18"/>
      <c r="T5" s="8">
        <f>L5</f>
        <v>150000</v>
      </c>
    </row>
    <row r="6" spans="2:20" x14ac:dyDescent="0.3">
      <c r="K6" t="s">
        <v>6</v>
      </c>
      <c r="L6">
        <v>4</v>
      </c>
      <c r="N6" s="9">
        <v>1</v>
      </c>
      <c r="O6" s="10">
        <f>T5</f>
        <v>150000</v>
      </c>
      <c r="P6" s="10">
        <f>$L$7*O6</f>
        <v>18000</v>
      </c>
      <c r="Q6" s="10">
        <f>P6</f>
        <v>18000</v>
      </c>
      <c r="R6" s="10">
        <f>S6-Q6</f>
        <v>31385.165445853483</v>
      </c>
      <c r="S6" s="19">
        <f>-$L$8</f>
        <v>49385.165445853483</v>
      </c>
      <c r="T6" s="11">
        <f>O6-R6</f>
        <v>118614.83455414651</v>
      </c>
    </row>
    <row r="7" spans="2:20" x14ac:dyDescent="0.3">
      <c r="K7" t="s">
        <v>7</v>
      </c>
      <c r="L7" s="1">
        <v>0.12</v>
      </c>
      <c r="N7" s="9">
        <v>2</v>
      </c>
      <c r="O7" s="10">
        <f>T6</f>
        <v>118614.83455414651</v>
      </c>
      <c r="P7" s="10">
        <f>$L$7*O7</f>
        <v>14233.78014649758</v>
      </c>
      <c r="Q7" s="10">
        <f>P7</f>
        <v>14233.78014649758</v>
      </c>
      <c r="R7" s="10">
        <f>S7-Q7</f>
        <v>35151.385299355905</v>
      </c>
      <c r="S7" s="19">
        <f>-$L$8</f>
        <v>49385.165445853483</v>
      </c>
      <c r="T7" s="11">
        <f>O7-R7</f>
        <v>83463.449254790612</v>
      </c>
    </row>
    <row r="8" spans="2:20" x14ac:dyDescent="0.3">
      <c r="K8" t="s">
        <v>8</v>
      </c>
      <c r="L8" s="2">
        <f>PMT(L7,L6,L5)</f>
        <v>-49385.165445853483</v>
      </c>
      <c r="N8" s="9">
        <v>3</v>
      </c>
      <c r="O8" s="10">
        <f>T7</f>
        <v>83463.449254790612</v>
      </c>
      <c r="P8" s="10">
        <f>$L$7*O8</f>
        <v>10015.613910574873</v>
      </c>
      <c r="Q8" s="10">
        <f>P8</f>
        <v>10015.613910574873</v>
      </c>
      <c r="R8" s="10">
        <f>S8-Q8</f>
        <v>39369.55153527861</v>
      </c>
      <c r="S8" s="19">
        <f>-$L$8</f>
        <v>49385.165445853483</v>
      </c>
      <c r="T8" s="11">
        <f>O8-R8</f>
        <v>44093.897719512002</v>
      </c>
    </row>
    <row r="9" spans="2:20" x14ac:dyDescent="0.3">
      <c r="N9" s="9">
        <v>4</v>
      </c>
      <c r="O9" s="10">
        <f>T8</f>
        <v>44093.897719512002</v>
      </c>
      <c r="P9" s="10">
        <f>$L$7*O9</f>
        <v>5291.2677263414398</v>
      </c>
      <c r="Q9" s="10">
        <f>P9</f>
        <v>5291.2677263414398</v>
      </c>
      <c r="R9" s="10">
        <f>S9-Q9</f>
        <v>44093.897719512046</v>
      </c>
      <c r="S9" s="19">
        <f>-$L$8</f>
        <v>49385.165445853483</v>
      </c>
      <c r="T9" s="11">
        <f>O9-R9</f>
        <v>0</v>
      </c>
    </row>
    <row r="10" spans="2:20" x14ac:dyDescent="0.3">
      <c r="N10" s="129" t="s">
        <v>16</v>
      </c>
      <c r="O10" s="130"/>
      <c r="P10" s="130"/>
      <c r="Q10" s="131"/>
      <c r="R10" s="15">
        <f>SUM(R5:R9)</f>
        <v>150000.00000000006</v>
      </c>
      <c r="S10" s="20"/>
      <c r="T10" s="16"/>
    </row>
    <row r="15" spans="2:20" x14ac:dyDescent="0.3">
      <c r="R15" s="33">
        <f>100000/5</f>
        <v>20000</v>
      </c>
    </row>
    <row r="17" spans="2:20" ht="28.8" x14ac:dyDescent="0.3">
      <c r="N17" s="4" t="s">
        <v>9</v>
      </c>
      <c r="O17" s="5" t="s">
        <v>10</v>
      </c>
      <c r="P17" s="5" t="s">
        <v>11</v>
      </c>
      <c r="Q17" s="5" t="s">
        <v>12</v>
      </c>
      <c r="R17" s="17" t="s">
        <v>13</v>
      </c>
      <c r="S17" s="5" t="s">
        <v>14</v>
      </c>
      <c r="T17" s="5" t="s">
        <v>15</v>
      </c>
    </row>
    <row r="18" spans="2:20" ht="18" x14ac:dyDescent="0.35">
      <c r="B18" s="128" t="s">
        <v>17</v>
      </c>
      <c r="C18" s="128"/>
      <c r="D18" s="128"/>
      <c r="N18" s="6">
        <v>0</v>
      </c>
      <c r="O18" s="7"/>
      <c r="P18" s="7"/>
      <c r="Q18" s="7"/>
      <c r="R18" s="18"/>
      <c r="S18" s="7"/>
      <c r="T18" s="8">
        <f>L5</f>
        <v>150000</v>
      </c>
    </row>
    <row r="19" spans="2:20" x14ac:dyDescent="0.3">
      <c r="N19" s="9">
        <v>1</v>
      </c>
      <c r="O19" s="10">
        <f>T18</f>
        <v>150000</v>
      </c>
      <c r="P19" s="10">
        <f>$L$7*O19</f>
        <v>18000</v>
      </c>
      <c r="Q19" s="10">
        <f>P19</f>
        <v>18000</v>
      </c>
      <c r="R19" s="19">
        <f>$L$5/5</f>
        <v>30000</v>
      </c>
      <c r="S19" s="10">
        <f>Q19+R19</f>
        <v>48000</v>
      </c>
      <c r="T19" s="11">
        <f>O19-R19</f>
        <v>120000</v>
      </c>
    </row>
    <row r="20" spans="2:20" x14ac:dyDescent="0.3">
      <c r="N20" s="9">
        <v>2</v>
      </c>
      <c r="O20" s="10">
        <f>T19</f>
        <v>120000</v>
      </c>
      <c r="P20" s="10">
        <f>$L$7*O20</f>
        <v>14400</v>
      </c>
      <c r="Q20" s="10">
        <f>P20</f>
        <v>14400</v>
      </c>
      <c r="R20" s="19">
        <f>$L$5/5</f>
        <v>30000</v>
      </c>
      <c r="S20" s="10">
        <f>Q20+R20</f>
        <v>44400</v>
      </c>
      <c r="T20" s="11">
        <f>O20-R20</f>
        <v>90000</v>
      </c>
    </row>
    <row r="21" spans="2:20" x14ac:dyDescent="0.3">
      <c r="N21" s="9">
        <v>3</v>
      </c>
      <c r="O21" s="10">
        <f>T20</f>
        <v>90000</v>
      </c>
      <c r="P21" s="10">
        <f>$L$7*O21</f>
        <v>10800</v>
      </c>
      <c r="Q21" s="10">
        <f>P21</f>
        <v>10800</v>
      </c>
      <c r="R21" s="19">
        <f>$L$5/5</f>
        <v>30000</v>
      </c>
      <c r="S21" s="10">
        <f>Q21+R21</f>
        <v>40800</v>
      </c>
      <c r="T21" s="11">
        <f>O21-R21</f>
        <v>60000</v>
      </c>
    </row>
    <row r="22" spans="2:20" x14ac:dyDescent="0.3">
      <c r="N22" s="9">
        <v>4</v>
      </c>
      <c r="O22" s="10">
        <f>T21</f>
        <v>60000</v>
      </c>
      <c r="P22" s="10">
        <f>$L$7*O22</f>
        <v>7200</v>
      </c>
      <c r="Q22" s="10">
        <f>P22</f>
        <v>7200</v>
      </c>
      <c r="R22" s="19">
        <f>$L$5/5</f>
        <v>30000</v>
      </c>
      <c r="S22" s="10">
        <f>Q22+R22</f>
        <v>37200</v>
      </c>
      <c r="T22" s="11">
        <f>O22-R22</f>
        <v>30000</v>
      </c>
    </row>
    <row r="23" spans="2:20" x14ac:dyDescent="0.3">
      <c r="N23" s="12">
        <v>5</v>
      </c>
      <c r="O23" s="10">
        <f>T22</f>
        <v>30000</v>
      </c>
      <c r="P23" s="10">
        <f>$L$7*O23</f>
        <v>3600</v>
      </c>
      <c r="Q23" s="10">
        <f>P23</f>
        <v>3600</v>
      </c>
      <c r="R23" s="19">
        <f>$L$5/5</f>
        <v>30000</v>
      </c>
      <c r="S23" s="10">
        <f>Q23+R23</f>
        <v>33600</v>
      </c>
      <c r="T23" s="11">
        <f>O23-R23</f>
        <v>0</v>
      </c>
    </row>
    <row r="24" spans="2:20" x14ac:dyDescent="0.3">
      <c r="N24" s="129" t="s">
        <v>16</v>
      </c>
      <c r="O24" s="130"/>
      <c r="P24" s="130"/>
      <c r="Q24" s="131"/>
      <c r="R24" s="20">
        <f>SUM(R18:R23)</f>
        <v>150000</v>
      </c>
      <c r="S24" s="15"/>
      <c r="T24" s="16"/>
    </row>
  </sheetData>
  <mergeCells count="4">
    <mergeCell ref="B3:D3"/>
    <mergeCell ref="N10:Q10"/>
    <mergeCell ref="B18:D18"/>
    <mergeCell ref="N24:Q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="130" zoomScaleNormal="130" workbookViewId="0"/>
  </sheetViews>
  <sheetFormatPr baseColWidth="10" defaultRowHeight="14.4" x14ac:dyDescent="0.3"/>
  <cols>
    <col min="2" max="2" width="17.6640625" bestFit="1" customWidth="1"/>
    <col min="3" max="3" width="13.33203125" bestFit="1" customWidth="1"/>
    <col min="4" max="4" width="11.21875" bestFit="1" customWidth="1"/>
    <col min="5" max="7" width="8" bestFit="1" customWidth="1"/>
    <col min="8" max="10" width="9" bestFit="1" customWidth="1"/>
    <col min="11" max="11" width="11.5546875" bestFit="1" customWidth="1"/>
  </cols>
  <sheetData>
    <row r="2" spans="2:11" x14ac:dyDescent="0.3">
      <c r="C2" s="41" t="s">
        <v>20</v>
      </c>
      <c r="D2" s="42">
        <v>1</v>
      </c>
    </row>
    <row r="4" spans="2:11" x14ac:dyDescent="0.3">
      <c r="C4" s="34">
        <v>0</v>
      </c>
      <c r="D4" s="34">
        <f>C4+1</f>
        <v>1</v>
      </c>
      <c r="E4" s="34">
        <f t="shared" ref="E4:J4" si="0">D4+1</f>
        <v>2</v>
      </c>
      <c r="F4" s="34">
        <f t="shared" si="0"/>
        <v>3</v>
      </c>
      <c r="G4" s="34">
        <f t="shared" si="0"/>
        <v>4</v>
      </c>
      <c r="H4" s="34">
        <f t="shared" si="0"/>
        <v>5</v>
      </c>
      <c r="I4" s="34">
        <f t="shared" si="0"/>
        <v>6</v>
      </c>
      <c r="J4" s="34">
        <f t="shared" si="0"/>
        <v>7</v>
      </c>
      <c r="K4" s="34">
        <f>J4+1</f>
        <v>8</v>
      </c>
    </row>
    <row r="5" spans="2:11" ht="21" x14ac:dyDescent="0.4">
      <c r="B5" s="45" t="s">
        <v>23</v>
      </c>
      <c r="C5" s="40">
        <v>140</v>
      </c>
      <c r="D5" s="43"/>
      <c r="E5" s="43"/>
      <c r="F5" s="43"/>
      <c r="G5" s="43"/>
      <c r="H5" s="43"/>
      <c r="I5" s="43"/>
      <c r="J5" s="43"/>
      <c r="K5" s="43"/>
    </row>
    <row r="6" spans="2:11" x14ac:dyDescent="0.3">
      <c r="H6" s="96"/>
      <c r="I6" s="96"/>
    </row>
    <row r="7" spans="2:11" x14ac:dyDescent="0.3">
      <c r="H7" s="96"/>
      <c r="I7" s="96"/>
    </row>
    <row r="8" spans="2:11" x14ac:dyDescent="0.3">
      <c r="C8" s="34">
        <v>0</v>
      </c>
      <c r="D8" s="34">
        <f>C8+1</f>
        <v>1</v>
      </c>
      <c r="E8" s="34">
        <f t="shared" ref="E8:J8" si="1">D8+1</f>
        <v>2</v>
      </c>
      <c r="F8" s="34">
        <f t="shared" si="1"/>
        <v>3</v>
      </c>
      <c r="G8" s="34">
        <f t="shared" si="1"/>
        <v>4</v>
      </c>
      <c r="H8" s="97">
        <f t="shared" si="1"/>
        <v>5</v>
      </c>
      <c r="I8" s="97">
        <f t="shared" si="1"/>
        <v>6</v>
      </c>
      <c r="J8" s="34">
        <f t="shared" si="1"/>
        <v>7</v>
      </c>
      <c r="K8" s="34">
        <f>J8+1</f>
        <v>8</v>
      </c>
    </row>
    <row r="9" spans="2:11" x14ac:dyDescent="0.3">
      <c r="B9" s="36" t="s">
        <v>25</v>
      </c>
      <c r="C9" s="51">
        <v>32.6</v>
      </c>
      <c r="D9" s="51">
        <v>32.6</v>
      </c>
      <c r="E9" s="51">
        <v>32.6</v>
      </c>
      <c r="F9" s="51">
        <v>32.6</v>
      </c>
      <c r="G9" s="51">
        <v>32.6</v>
      </c>
      <c r="H9" s="98">
        <v>32.6</v>
      </c>
      <c r="I9" s="98">
        <v>32.6</v>
      </c>
      <c r="J9" s="51">
        <v>32.6</v>
      </c>
      <c r="K9" s="51">
        <v>32.6</v>
      </c>
    </row>
    <row r="10" spans="2:11" ht="21" x14ac:dyDescent="0.4">
      <c r="B10" s="36" t="s">
        <v>24</v>
      </c>
      <c r="C10" s="52">
        <f t="shared" ref="C10:H10" si="2">C9/(1+$D$2)^C8</f>
        <v>32.6</v>
      </c>
      <c r="D10" s="52">
        <f t="shared" si="2"/>
        <v>16.3</v>
      </c>
      <c r="E10" s="100">
        <f t="shared" si="2"/>
        <v>8.15</v>
      </c>
      <c r="F10" s="52">
        <f t="shared" si="2"/>
        <v>4.0750000000000002</v>
      </c>
      <c r="G10" s="52">
        <f t="shared" si="2"/>
        <v>2.0375000000000001</v>
      </c>
      <c r="H10" s="99">
        <f t="shared" si="2"/>
        <v>1.01875</v>
      </c>
      <c r="I10" s="99">
        <f t="shared" ref="I10" si="3">I9/(1+$D$2)^I8</f>
        <v>0.50937500000000002</v>
      </c>
      <c r="J10" s="52">
        <f>J9/(1+$D$2)^J8</f>
        <v>0.25468750000000001</v>
      </c>
      <c r="K10" s="40">
        <f>K9/(1+$D$2)^K8</f>
        <v>0.12734375000000001</v>
      </c>
    </row>
    <row r="11" spans="2:11" ht="21" x14ac:dyDescent="0.4">
      <c r="B11" s="45" t="s">
        <v>23</v>
      </c>
      <c r="C11" s="53">
        <f>SUM(C10:K10)</f>
        <v>65.072656250000009</v>
      </c>
      <c r="D11" s="54"/>
      <c r="E11" s="54"/>
      <c r="F11" s="54"/>
      <c r="G11" s="54"/>
    </row>
    <row r="13" spans="2:11" hidden="1" x14ac:dyDescent="0.3">
      <c r="C13" s="61">
        <f>SUM(C9:K9)</f>
        <v>293.40000000000003</v>
      </c>
    </row>
    <row r="14" spans="2:11" ht="21" x14ac:dyDescent="0.4">
      <c r="C14" s="40">
        <f>C11-C5</f>
        <v>-74.927343749999991</v>
      </c>
    </row>
    <row r="17" spans="2:3" x14ac:dyDescent="0.3">
      <c r="B17" s="36" t="s">
        <v>67</v>
      </c>
      <c r="C17" s="62">
        <v>0</v>
      </c>
    </row>
    <row r="18" spans="2:3" x14ac:dyDescent="0.3">
      <c r="B18" s="36" t="s">
        <v>72</v>
      </c>
      <c r="C18" s="62">
        <v>0.08</v>
      </c>
    </row>
    <row r="19" spans="2:3" x14ac:dyDescent="0.3">
      <c r="B19" s="36" t="s">
        <v>69</v>
      </c>
      <c r="C19" s="62">
        <v>0.12</v>
      </c>
    </row>
    <row r="20" spans="2:3" x14ac:dyDescent="0.3">
      <c r="B20" s="36" t="s">
        <v>68</v>
      </c>
      <c r="C20" s="62">
        <v>0.15</v>
      </c>
    </row>
    <row r="21" spans="2:3" x14ac:dyDescent="0.3">
      <c r="B21" s="36" t="s">
        <v>71</v>
      </c>
      <c r="C21" s="62">
        <v>0.25</v>
      </c>
    </row>
    <row r="22" spans="2:3" x14ac:dyDescent="0.3">
      <c r="B22" s="36" t="s">
        <v>70</v>
      </c>
      <c r="C22" s="62"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C7C1-776F-44E3-AF5B-ECAB479802D5}">
  <dimension ref="B2:L22"/>
  <sheetViews>
    <sheetView zoomScaleNormal="100" workbookViewId="0">
      <selection activeCell="C3" sqref="C3"/>
    </sheetView>
  </sheetViews>
  <sheetFormatPr baseColWidth="10" defaultRowHeight="14.4" x14ac:dyDescent="0.3"/>
  <cols>
    <col min="2" max="2" width="24.5546875" bestFit="1" customWidth="1"/>
    <col min="3" max="3" width="12.6640625" bestFit="1" customWidth="1"/>
    <col min="4" max="4" width="14.109375" bestFit="1" customWidth="1"/>
    <col min="5" max="12" width="7.88671875" bestFit="1" customWidth="1"/>
  </cols>
  <sheetData>
    <row r="2" spans="2:12" x14ac:dyDescent="0.3">
      <c r="B2" t="s">
        <v>93</v>
      </c>
      <c r="C2" s="1">
        <v>1</v>
      </c>
    </row>
    <row r="4" spans="2:12" x14ac:dyDescent="0.3">
      <c r="C4" t="s">
        <v>9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2:12" x14ac:dyDescent="0.3">
      <c r="D5" s="33">
        <v>32.6</v>
      </c>
      <c r="E5" s="33">
        <v>32.6</v>
      </c>
      <c r="F5" s="33">
        <v>32.6</v>
      </c>
      <c r="G5" s="33">
        <v>32.6</v>
      </c>
      <c r="H5" s="33">
        <v>32.6</v>
      </c>
      <c r="I5" s="33">
        <v>32.6</v>
      </c>
      <c r="J5" s="33">
        <v>32.6</v>
      </c>
      <c r="K5" s="33">
        <v>32.6</v>
      </c>
      <c r="L5" s="33">
        <v>32.6</v>
      </c>
    </row>
    <row r="6" spans="2:12" x14ac:dyDescent="0.3">
      <c r="D6" s="33">
        <f>D5/(1+$C$2)^D4</f>
        <v>32.6</v>
      </c>
      <c r="E6" s="33">
        <f>E5/(1+$C$2)^E4</f>
        <v>16.3</v>
      </c>
      <c r="F6" s="33">
        <f>F5/(1+$C$2)^F4</f>
        <v>8.15</v>
      </c>
      <c r="G6" s="33">
        <f>G5/(1+$C$2)^G4</f>
        <v>4.0750000000000002</v>
      </c>
      <c r="H6" s="33">
        <f t="shared" ref="H6:K6" si="0">H5/(1+$C$2)^H4</f>
        <v>2.0375000000000001</v>
      </c>
      <c r="I6" s="33">
        <f t="shared" si="0"/>
        <v>1.01875</v>
      </c>
      <c r="J6" s="33">
        <f t="shared" si="0"/>
        <v>0.50937500000000002</v>
      </c>
      <c r="K6" s="33">
        <f t="shared" si="0"/>
        <v>0.25468750000000001</v>
      </c>
      <c r="L6" s="33">
        <f>L5/(1+$C$2)^L4</f>
        <v>0.12734375000000001</v>
      </c>
    </row>
    <row r="7" spans="2:12" ht="23.4" x14ac:dyDescent="0.45">
      <c r="C7" t="s">
        <v>83</v>
      </c>
      <c r="D7" s="116">
        <f>SUM(D6:L6)</f>
        <v>65.072656250000009</v>
      </c>
    </row>
    <row r="9" spans="2:12" x14ac:dyDescent="0.3">
      <c r="C9" s="114" t="s">
        <v>85</v>
      </c>
      <c r="D9" s="115">
        <f>SUM(D5:L5)</f>
        <v>293.40000000000003</v>
      </c>
    </row>
    <row r="12" spans="2:12" x14ac:dyDescent="0.3">
      <c r="C12" t="s">
        <v>94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</row>
    <row r="13" spans="2:12" ht="23.4" x14ac:dyDescent="0.45">
      <c r="C13" t="s">
        <v>83</v>
      </c>
      <c r="D13" s="116">
        <v>140</v>
      </c>
    </row>
    <row r="16" spans="2:12" x14ac:dyDescent="0.3">
      <c r="B16" t="s">
        <v>86</v>
      </c>
      <c r="C16" s="1">
        <v>0</v>
      </c>
    </row>
    <row r="17" spans="2:3" x14ac:dyDescent="0.3">
      <c r="B17" t="s">
        <v>87</v>
      </c>
      <c r="C17" s="1">
        <v>0.05</v>
      </c>
    </row>
    <row r="18" spans="2:3" x14ac:dyDescent="0.3">
      <c r="B18" t="s">
        <v>88</v>
      </c>
      <c r="C18" s="1">
        <v>0.1</v>
      </c>
    </row>
    <row r="19" spans="2:3" x14ac:dyDescent="0.3">
      <c r="B19" t="s">
        <v>89</v>
      </c>
      <c r="C19" s="1">
        <v>0.15</v>
      </c>
    </row>
    <row r="20" spans="2:3" x14ac:dyDescent="0.3">
      <c r="B20" t="s">
        <v>90</v>
      </c>
      <c r="C20" s="1">
        <v>0.25</v>
      </c>
    </row>
    <row r="21" spans="2:3" x14ac:dyDescent="0.3">
      <c r="B21" t="s">
        <v>91</v>
      </c>
      <c r="C21" s="1">
        <v>0.5</v>
      </c>
    </row>
    <row r="22" spans="2:3" x14ac:dyDescent="0.3">
      <c r="B22" t="s">
        <v>92</v>
      </c>
      <c r="C22" s="1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8620-2FD5-460D-86F9-5D969F14C959}">
  <dimension ref="B2:K46"/>
  <sheetViews>
    <sheetView zoomScale="120" zoomScaleNormal="120" workbookViewId="0"/>
  </sheetViews>
  <sheetFormatPr baseColWidth="10" defaultRowHeight="14.4" x14ac:dyDescent="0.3"/>
  <cols>
    <col min="2" max="2" width="15.5546875" bestFit="1" customWidth="1"/>
    <col min="3" max="3" width="12.33203125" bestFit="1" customWidth="1"/>
    <col min="4" max="4" width="9.33203125" bestFit="1" customWidth="1"/>
    <col min="5" max="5" width="7.77734375" bestFit="1" customWidth="1"/>
    <col min="6" max="7" width="8.77734375" bestFit="1" customWidth="1"/>
    <col min="8" max="8" width="9.77734375" bestFit="1" customWidth="1"/>
    <col min="10" max="10" width="8.88671875" bestFit="1" customWidth="1"/>
    <col min="11" max="11" width="13.21875" bestFit="1" customWidth="1"/>
  </cols>
  <sheetData>
    <row r="2" spans="2:11" x14ac:dyDescent="0.3">
      <c r="B2" t="s">
        <v>77</v>
      </c>
      <c r="C2" s="33">
        <v>500000</v>
      </c>
    </row>
    <row r="3" spans="2:11" x14ac:dyDescent="0.3">
      <c r="B3" t="s">
        <v>48</v>
      </c>
      <c r="C3" s="33">
        <v>115800</v>
      </c>
    </row>
    <row r="4" spans="2:11" x14ac:dyDescent="0.3">
      <c r="B4" t="s">
        <v>73</v>
      </c>
      <c r="C4" s="110">
        <v>384200</v>
      </c>
    </row>
    <row r="5" spans="2:11" x14ac:dyDescent="0.3">
      <c r="B5" t="s">
        <v>74</v>
      </c>
      <c r="C5" s="62">
        <v>0.15989999999999999</v>
      </c>
    </row>
    <row r="6" spans="2:11" x14ac:dyDescent="0.3">
      <c r="B6" t="s">
        <v>75</v>
      </c>
      <c r="C6">
        <v>36</v>
      </c>
    </row>
    <row r="7" spans="2:11" x14ac:dyDescent="0.3">
      <c r="B7" t="s">
        <v>76</v>
      </c>
      <c r="C7" s="62">
        <f>C5/12</f>
        <v>1.3324999999999998E-2</v>
      </c>
    </row>
    <row r="8" spans="2:11" x14ac:dyDescent="0.3">
      <c r="B8" t="s">
        <v>79</v>
      </c>
      <c r="C8" s="111">
        <f>C4*(C7/(1-(1+C7)^-C6))</f>
        <v>13505.435365360168</v>
      </c>
    </row>
    <row r="9" spans="2:11" x14ac:dyDescent="0.3">
      <c r="J9" s="1">
        <v>0.16</v>
      </c>
    </row>
    <row r="10" spans="2:11" ht="28.8" x14ac:dyDescent="0.3">
      <c r="B10" s="112" t="s">
        <v>54</v>
      </c>
      <c r="C10" s="113" t="s">
        <v>10</v>
      </c>
      <c r="D10" s="113" t="s">
        <v>80</v>
      </c>
      <c r="E10" s="113" t="s">
        <v>12</v>
      </c>
      <c r="F10" s="113" t="s">
        <v>78</v>
      </c>
      <c r="G10" s="113" t="s">
        <v>14</v>
      </c>
      <c r="H10" s="113" t="s">
        <v>15</v>
      </c>
      <c r="J10" s="113" t="s">
        <v>81</v>
      </c>
      <c r="K10" s="113" t="s">
        <v>82</v>
      </c>
    </row>
    <row r="11" spans="2:11" x14ac:dyDescent="0.3">
      <c r="B11" s="37">
        <v>1</v>
      </c>
      <c r="C11" s="3">
        <f>C4</f>
        <v>384200</v>
      </c>
      <c r="D11" s="3">
        <f>C11*$C$7</f>
        <v>5119.4649999999992</v>
      </c>
      <c r="E11" s="3">
        <f>D11</f>
        <v>5119.4649999999992</v>
      </c>
      <c r="F11" s="3">
        <f>G11-E11</f>
        <v>8385.9703653601682</v>
      </c>
      <c r="G11" s="3">
        <f>$C$8</f>
        <v>13505.435365360168</v>
      </c>
      <c r="H11" s="3">
        <f>C11-F11</f>
        <v>375814.02963463985</v>
      </c>
      <c r="J11" s="47">
        <f>$J$9*E11</f>
        <v>819.11439999999993</v>
      </c>
      <c r="K11" s="47">
        <f>G11+J11</f>
        <v>14324.549765360169</v>
      </c>
    </row>
    <row r="12" spans="2:11" x14ac:dyDescent="0.3">
      <c r="B12" s="37">
        <f>B11+1</f>
        <v>2</v>
      </c>
      <c r="C12" s="3">
        <f>H11</f>
        <v>375814.02963463985</v>
      </c>
      <c r="D12" s="3">
        <f>C12*$C$7</f>
        <v>5007.7219448815758</v>
      </c>
      <c r="E12" s="3">
        <f>D12</f>
        <v>5007.7219448815758</v>
      </c>
      <c r="F12" s="3">
        <f>G12-E12</f>
        <v>8497.7134204785925</v>
      </c>
      <c r="G12" s="3">
        <f t="shared" ref="G12:G46" si="0">$C$8</f>
        <v>13505.435365360168</v>
      </c>
      <c r="H12" s="3">
        <f>C12-F12</f>
        <v>367316.31621416128</v>
      </c>
      <c r="J12" s="47">
        <f t="shared" ref="J12:J46" si="1">$J$9*E12</f>
        <v>801.23551118105217</v>
      </c>
      <c r="K12" s="47">
        <f t="shared" ref="K12:K46" si="2">G12+J12</f>
        <v>14306.67087654122</v>
      </c>
    </row>
    <row r="13" spans="2:11" x14ac:dyDescent="0.3">
      <c r="B13" s="37">
        <f t="shared" ref="B13:B46" si="3">B12+1</f>
        <v>3</v>
      </c>
      <c r="C13" s="3">
        <f t="shared" ref="C13:C46" si="4">H12</f>
        <v>367316.31621416128</v>
      </c>
      <c r="D13" s="3">
        <f t="shared" ref="D13:D46" si="5">C13*$C$7</f>
        <v>4894.4899135536989</v>
      </c>
      <c r="E13" s="3">
        <f t="shared" ref="E13:E46" si="6">D13</f>
        <v>4894.4899135536989</v>
      </c>
      <c r="F13" s="3">
        <f t="shared" ref="F13:F46" si="7">G13-E13</f>
        <v>8610.9454518064704</v>
      </c>
      <c r="G13" s="3">
        <f t="shared" si="0"/>
        <v>13505.435365360168</v>
      </c>
      <c r="H13" s="3">
        <f t="shared" ref="H13:H46" si="8">C13-F13</f>
        <v>358705.37076235481</v>
      </c>
      <c r="J13" s="47">
        <f t="shared" si="1"/>
        <v>783.11838616859188</v>
      </c>
      <c r="K13" s="47">
        <f t="shared" si="2"/>
        <v>14288.55375152876</v>
      </c>
    </row>
    <row r="14" spans="2:11" x14ac:dyDescent="0.3">
      <c r="B14" s="37">
        <f t="shared" si="3"/>
        <v>4</v>
      </c>
      <c r="C14" s="3">
        <f t="shared" si="4"/>
        <v>358705.37076235481</v>
      </c>
      <c r="D14" s="3">
        <f t="shared" si="5"/>
        <v>4779.7490654083776</v>
      </c>
      <c r="E14" s="3">
        <f t="shared" si="6"/>
        <v>4779.7490654083776</v>
      </c>
      <c r="F14" s="3">
        <f t="shared" si="7"/>
        <v>8725.6862999517907</v>
      </c>
      <c r="G14" s="3">
        <f t="shared" si="0"/>
        <v>13505.435365360168</v>
      </c>
      <c r="H14" s="3">
        <f t="shared" si="8"/>
        <v>349979.68446240301</v>
      </c>
      <c r="J14" s="47">
        <f t="shared" si="1"/>
        <v>764.75985046534049</v>
      </c>
      <c r="K14" s="47">
        <f t="shared" si="2"/>
        <v>14270.195215825508</v>
      </c>
    </row>
    <row r="15" spans="2:11" x14ac:dyDescent="0.3">
      <c r="B15" s="37">
        <f t="shared" si="3"/>
        <v>5</v>
      </c>
      <c r="C15" s="3">
        <f t="shared" si="4"/>
        <v>349979.68446240301</v>
      </c>
      <c r="D15" s="3">
        <f t="shared" si="5"/>
        <v>4663.4792954615195</v>
      </c>
      <c r="E15" s="3">
        <f t="shared" si="6"/>
        <v>4663.4792954615195</v>
      </c>
      <c r="F15" s="3">
        <f t="shared" si="7"/>
        <v>8841.9560698986497</v>
      </c>
      <c r="G15" s="3">
        <f t="shared" si="0"/>
        <v>13505.435365360168</v>
      </c>
      <c r="H15" s="3">
        <f t="shared" si="8"/>
        <v>341137.72839250433</v>
      </c>
      <c r="J15" s="47">
        <f t="shared" si="1"/>
        <v>746.15668727384309</v>
      </c>
      <c r="K15" s="47">
        <f t="shared" si="2"/>
        <v>14251.592052634012</v>
      </c>
    </row>
    <row r="16" spans="2:11" x14ac:dyDescent="0.3">
      <c r="B16" s="37">
        <f t="shared" si="3"/>
        <v>6</v>
      </c>
      <c r="C16" s="3">
        <f t="shared" si="4"/>
        <v>341137.72839250433</v>
      </c>
      <c r="D16" s="3">
        <f t="shared" si="5"/>
        <v>4545.6602308301199</v>
      </c>
      <c r="E16" s="3">
        <f t="shared" si="6"/>
        <v>4545.6602308301199</v>
      </c>
      <c r="F16" s="3">
        <f t="shared" si="7"/>
        <v>8959.7751345300494</v>
      </c>
      <c r="G16" s="3">
        <f t="shared" si="0"/>
        <v>13505.435365360168</v>
      </c>
      <c r="H16" s="3">
        <f t="shared" si="8"/>
        <v>332177.9532579743</v>
      </c>
      <c r="J16" s="47">
        <f t="shared" si="1"/>
        <v>727.3056369328192</v>
      </c>
      <c r="K16" s="47">
        <f t="shared" si="2"/>
        <v>14232.741002292987</v>
      </c>
    </row>
    <row r="17" spans="2:11" x14ac:dyDescent="0.3">
      <c r="B17" s="37">
        <f t="shared" si="3"/>
        <v>7</v>
      </c>
      <c r="C17" s="3">
        <f t="shared" si="4"/>
        <v>332177.9532579743</v>
      </c>
      <c r="D17" s="3">
        <f t="shared" si="5"/>
        <v>4426.2712271625069</v>
      </c>
      <c r="E17" s="3">
        <f t="shared" si="6"/>
        <v>4426.2712271625069</v>
      </c>
      <c r="F17" s="3">
        <f t="shared" si="7"/>
        <v>9079.1641381976624</v>
      </c>
      <c r="G17" s="3">
        <f t="shared" si="0"/>
        <v>13505.435365360168</v>
      </c>
      <c r="H17" s="3">
        <f t="shared" si="8"/>
        <v>323098.78911977663</v>
      </c>
      <c r="J17" s="47">
        <f t="shared" si="1"/>
        <v>708.20339634600111</v>
      </c>
      <c r="K17" s="47">
        <f t="shared" si="2"/>
        <v>14213.63876170617</v>
      </c>
    </row>
    <row r="18" spans="2:11" x14ac:dyDescent="0.3">
      <c r="B18" s="37">
        <f t="shared" si="3"/>
        <v>8</v>
      </c>
      <c r="C18" s="3">
        <f t="shared" si="4"/>
        <v>323098.78911977663</v>
      </c>
      <c r="D18" s="3">
        <f t="shared" si="5"/>
        <v>4305.291365021023</v>
      </c>
      <c r="E18" s="3">
        <f t="shared" si="6"/>
        <v>4305.291365021023</v>
      </c>
      <c r="F18" s="3">
        <f t="shared" si="7"/>
        <v>9200.1440003391454</v>
      </c>
      <c r="G18" s="3">
        <f t="shared" si="0"/>
        <v>13505.435365360168</v>
      </c>
      <c r="H18" s="3">
        <f t="shared" si="8"/>
        <v>313898.64511943748</v>
      </c>
      <c r="J18" s="47">
        <f t="shared" si="1"/>
        <v>688.84661840336366</v>
      </c>
      <c r="K18" s="47">
        <f t="shared" si="2"/>
        <v>14194.281983763532</v>
      </c>
    </row>
    <row r="19" spans="2:11" x14ac:dyDescent="0.3">
      <c r="B19" s="37">
        <f t="shared" si="3"/>
        <v>9</v>
      </c>
      <c r="C19" s="3">
        <f t="shared" si="4"/>
        <v>313898.64511943748</v>
      </c>
      <c r="D19" s="3">
        <f t="shared" si="5"/>
        <v>4182.6994462165039</v>
      </c>
      <c r="E19" s="3">
        <f t="shared" si="6"/>
        <v>4182.6994462165039</v>
      </c>
      <c r="F19" s="3">
        <f t="shared" si="7"/>
        <v>9322.7359191436644</v>
      </c>
      <c r="G19" s="3">
        <f t="shared" si="0"/>
        <v>13505.435365360168</v>
      </c>
      <c r="H19" s="3">
        <f t="shared" si="8"/>
        <v>304575.90920029383</v>
      </c>
      <c r="J19" s="47">
        <f t="shared" si="1"/>
        <v>669.23191139464063</v>
      </c>
      <c r="K19" s="47">
        <f t="shared" si="2"/>
        <v>14174.66727675481</v>
      </c>
    </row>
    <row r="20" spans="2:11" x14ac:dyDescent="0.3">
      <c r="B20" s="37">
        <f t="shared" si="3"/>
        <v>10</v>
      </c>
      <c r="C20" s="3">
        <f t="shared" si="4"/>
        <v>304575.90920029383</v>
      </c>
      <c r="D20" s="3">
        <f t="shared" si="5"/>
        <v>4058.4739900939148</v>
      </c>
      <c r="E20" s="3">
        <f t="shared" si="6"/>
        <v>4058.4739900939148</v>
      </c>
      <c r="F20" s="3">
        <f t="shared" si="7"/>
        <v>9446.9613752662535</v>
      </c>
      <c r="G20" s="3">
        <f t="shared" si="0"/>
        <v>13505.435365360168</v>
      </c>
      <c r="H20" s="3">
        <f t="shared" si="8"/>
        <v>295128.94782502757</v>
      </c>
      <c r="J20" s="47">
        <f t="shared" si="1"/>
        <v>649.35583841502637</v>
      </c>
      <c r="K20" s="47">
        <f t="shared" si="2"/>
        <v>14154.791203775194</v>
      </c>
    </row>
    <row r="21" spans="2:11" x14ac:dyDescent="0.3">
      <c r="B21" s="37">
        <f t="shared" si="3"/>
        <v>11</v>
      </c>
      <c r="C21" s="3">
        <f t="shared" si="4"/>
        <v>295128.94782502757</v>
      </c>
      <c r="D21" s="3">
        <f t="shared" si="5"/>
        <v>3932.5932297684917</v>
      </c>
      <c r="E21" s="3">
        <f t="shared" si="6"/>
        <v>3932.5932297684917</v>
      </c>
      <c r="F21" s="3">
        <f t="shared" si="7"/>
        <v>9572.8421355916762</v>
      </c>
      <c r="G21" s="3">
        <f t="shared" si="0"/>
        <v>13505.435365360168</v>
      </c>
      <c r="H21" s="3">
        <f t="shared" si="8"/>
        <v>285556.10568943591</v>
      </c>
      <c r="J21" s="47">
        <f t="shared" si="1"/>
        <v>629.21491676295864</v>
      </c>
      <c r="K21" s="47">
        <f t="shared" si="2"/>
        <v>14134.650282123126</v>
      </c>
    </row>
    <row r="22" spans="2:11" x14ac:dyDescent="0.3">
      <c r="B22" s="37">
        <f t="shared" si="3"/>
        <v>12</v>
      </c>
      <c r="C22" s="3">
        <f t="shared" si="4"/>
        <v>285556.10568943591</v>
      </c>
      <c r="D22" s="3">
        <f t="shared" si="5"/>
        <v>3805.035108311733</v>
      </c>
      <c r="E22" s="3">
        <f t="shared" si="6"/>
        <v>3805.035108311733</v>
      </c>
      <c r="F22" s="3">
        <f t="shared" si="7"/>
        <v>9700.4002570484354</v>
      </c>
      <c r="G22" s="3">
        <f t="shared" si="0"/>
        <v>13505.435365360168</v>
      </c>
      <c r="H22" s="3">
        <f t="shared" si="8"/>
        <v>275855.70543238748</v>
      </c>
      <c r="J22" s="47">
        <f t="shared" si="1"/>
        <v>608.80561732987724</v>
      </c>
      <c r="K22" s="47">
        <f t="shared" si="2"/>
        <v>14114.240982690046</v>
      </c>
    </row>
    <row r="23" spans="2:11" x14ac:dyDescent="0.3">
      <c r="B23" s="37">
        <f t="shared" si="3"/>
        <v>13</v>
      </c>
      <c r="C23" s="3">
        <f t="shared" si="4"/>
        <v>275855.70543238748</v>
      </c>
      <c r="D23" s="3">
        <f t="shared" si="5"/>
        <v>3675.7772748865627</v>
      </c>
      <c r="E23" s="3">
        <f t="shared" si="6"/>
        <v>3675.7772748865627</v>
      </c>
      <c r="F23" s="3">
        <f t="shared" si="7"/>
        <v>9829.6580904736056</v>
      </c>
      <c r="G23" s="3">
        <f t="shared" si="0"/>
        <v>13505.435365360168</v>
      </c>
      <c r="H23" s="3">
        <f t="shared" si="8"/>
        <v>266026.04734191386</v>
      </c>
      <c r="J23" s="47">
        <f t="shared" si="1"/>
        <v>588.12436398185002</v>
      </c>
      <c r="K23" s="47">
        <f t="shared" si="2"/>
        <v>14093.559729342018</v>
      </c>
    </row>
    <row r="24" spans="2:11" x14ac:dyDescent="0.3">
      <c r="B24" s="37">
        <f t="shared" si="3"/>
        <v>14</v>
      </c>
      <c r="C24" s="3">
        <f t="shared" si="4"/>
        <v>266026.04734191386</v>
      </c>
      <c r="D24" s="3">
        <f t="shared" si="5"/>
        <v>3544.7970808310015</v>
      </c>
      <c r="E24" s="3">
        <f t="shared" si="6"/>
        <v>3544.7970808310015</v>
      </c>
      <c r="F24" s="3">
        <f t="shared" si="7"/>
        <v>9960.6382845291664</v>
      </c>
      <c r="G24" s="3">
        <f t="shared" si="0"/>
        <v>13505.435365360168</v>
      </c>
      <c r="H24" s="3">
        <f t="shared" si="8"/>
        <v>256065.40905738471</v>
      </c>
      <c r="J24" s="47">
        <f t="shared" si="1"/>
        <v>567.16753293296028</v>
      </c>
      <c r="K24" s="47">
        <f t="shared" si="2"/>
        <v>14072.602898293129</v>
      </c>
    </row>
    <row r="25" spans="2:11" x14ac:dyDescent="0.3">
      <c r="B25" s="37">
        <f t="shared" si="3"/>
        <v>15</v>
      </c>
      <c r="C25" s="3">
        <f t="shared" si="4"/>
        <v>256065.40905738471</v>
      </c>
      <c r="D25" s="3">
        <f t="shared" si="5"/>
        <v>3412.0715756896507</v>
      </c>
      <c r="E25" s="3">
        <f t="shared" si="6"/>
        <v>3412.0715756896507</v>
      </c>
      <c r="F25" s="3">
        <f t="shared" si="7"/>
        <v>10093.363789670519</v>
      </c>
      <c r="G25" s="3">
        <f t="shared" si="0"/>
        <v>13505.435365360168</v>
      </c>
      <c r="H25" s="3">
        <f t="shared" si="8"/>
        <v>245972.04526771419</v>
      </c>
      <c r="J25" s="47">
        <f t="shared" si="1"/>
        <v>545.93145211034414</v>
      </c>
      <c r="K25" s="47">
        <f t="shared" si="2"/>
        <v>14051.366817470513</v>
      </c>
    </row>
    <row r="26" spans="2:11" x14ac:dyDescent="0.3">
      <c r="B26" s="37">
        <f t="shared" si="3"/>
        <v>16</v>
      </c>
      <c r="C26" s="3">
        <f t="shared" si="4"/>
        <v>245972.04526771419</v>
      </c>
      <c r="D26" s="3">
        <f t="shared" si="5"/>
        <v>3277.5775031922913</v>
      </c>
      <c r="E26" s="3">
        <f t="shared" si="6"/>
        <v>3277.5775031922913</v>
      </c>
      <c r="F26" s="3">
        <f t="shared" si="7"/>
        <v>10227.857862167877</v>
      </c>
      <c r="G26" s="3">
        <f t="shared" si="0"/>
        <v>13505.435365360168</v>
      </c>
      <c r="H26" s="3">
        <f t="shared" si="8"/>
        <v>235744.18740554631</v>
      </c>
      <c r="J26" s="47">
        <f t="shared" si="1"/>
        <v>524.41240051076659</v>
      </c>
      <c r="K26" s="47">
        <f t="shared" si="2"/>
        <v>14029.847765870934</v>
      </c>
    </row>
    <row r="27" spans="2:11" x14ac:dyDescent="0.3">
      <c r="B27" s="37">
        <f t="shared" si="3"/>
        <v>17</v>
      </c>
      <c r="C27" s="3">
        <f t="shared" si="4"/>
        <v>235744.18740554631</v>
      </c>
      <c r="D27" s="3">
        <f t="shared" si="5"/>
        <v>3141.2912971789042</v>
      </c>
      <c r="E27" s="3">
        <f t="shared" si="6"/>
        <v>3141.2912971789042</v>
      </c>
      <c r="F27" s="3">
        <f t="shared" si="7"/>
        <v>10364.144068181264</v>
      </c>
      <c r="G27" s="3">
        <f t="shared" si="0"/>
        <v>13505.435365360168</v>
      </c>
      <c r="H27" s="3">
        <f t="shared" si="8"/>
        <v>225380.04333736506</v>
      </c>
      <c r="J27" s="47">
        <f t="shared" si="1"/>
        <v>502.60660754862471</v>
      </c>
      <c r="K27" s="47">
        <f t="shared" si="2"/>
        <v>14008.041972908793</v>
      </c>
    </row>
    <row r="28" spans="2:11" x14ac:dyDescent="0.3">
      <c r="B28" s="37">
        <f t="shared" si="3"/>
        <v>18</v>
      </c>
      <c r="C28" s="3">
        <f t="shared" si="4"/>
        <v>225380.04333736506</v>
      </c>
      <c r="D28" s="3">
        <f t="shared" si="5"/>
        <v>3003.1890774703888</v>
      </c>
      <c r="E28" s="3">
        <f t="shared" si="6"/>
        <v>3003.1890774703888</v>
      </c>
      <c r="F28" s="3">
        <f t="shared" si="7"/>
        <v>10502.246287889779</v>
      </c>
      <c r="G28" s="3">
        <f t="shared" si="0"/>
        <v>13505.435365360168</v>
      </c>
      <c r="H28" s="3">
        <f t="shared" si="8"/>
        <v>214877.79704947528</v>
      </c>
      <c r="J28" s="47">
        <f t="shared" si="1"/>
        <v>480.51025239526223</v>
      </c>
      <c r="K28" s="47">
        <f t="shared" si="2"/>
        <v>13985.945617755431</v>
      </c>
    </row>
    <row r="29" spans="2:11" x14ac:dyDescent="0.3">
      <c r="B29" s="37">
        <f t="shared" si="3"/>
        <v>19</v>
      </c>
      <c r="C29" s="3">
        <f t="shared" si="4"/>
        <v>214877.79704947528</v>
      </c>
      <c r="D29" s="3">
        <f t="shared" si="5"/>
        <v>2863.2466456842576</v>
      </c>
      <c r="E29" s="3">
        <f t="shared" si="6"/>
        <v>2863.2466456842576</v>
      </c>
      <c r="F29" s="3">
        <f t="shared" si="7"/>
        <v>10642.188719675911</v>
      </c>
      <c r="G29" s="3">
        <f t="shared" si="0"/>
        <v>13505.435365360168</v>
      </c>
      <c r="H29" s="3">
        <f t="shared" si="8"/>
        <v>204235.60832979938</v>
      </c>
      <c r="J29" s="47">
        <f t="shared" si="1"/>
        <v>458.1194633094812</v>
      </c>
      <c r="K29" s="47">
        <f t="shared" si="2"/>
        <v>13963.55482866965</v>
      </c>
    </row>
    <row r="30" spans="2:11" x14ac:dyDescent="0.3">
      <c r="B30" s="37">
        <f t="shared" si="3"/>
        <v>20</v>
      </c>
      <c r="C30" s="3">
        <f t="shared" si="4"/>
        <v>204235.60832979938</v>
      </c>
      <c r="D30" s="3">
        <f t="shared" si="5"/>
        <v>2721.4394809945761</v>
      </c>
      <c r="E30" s="3">
        <f t="shared" si="6"/>
        <v>2721.4394809945761</v>
      </c>
      <c r="F30" s="3">
        <f t="shared" si="7"/>
        <v>10783.995884365591</v>
      </c>
      <c r="G30" s="3">
        <f t="shared" si="0"/>
        <v>13505.435365360168</v>
      </c>
      <c r="H30" s="3">
        <f t="shared" si="8"/>
        <v>193451.6124454338</v>
      </c>
      <c r="J30" s="47">
        <f t="shared" si="1"/>
        <v>435.4303169591322</v>
      </c>
      <c r="K30" s="47">
        <f t="shared" si="2"/>
        <v>13940.865682319301</v>
      </c>
    </row>
    <row r="31" spans="2:11" x14ac:dyDescent="0.3">
      <c r="B31" s="37">
        <f t="shared" si="3"/>
        <v>21</v>
      </c>
      <c r="C31" s="3">
        <f t="shared" si="4"/>
        <v>193451.6124454338</v>
      </c>
      <c r="D31" s="3">
        <f t="shared" si="5"/>
        <v>2577.7427358354053</v>
      </c>
      <c r="E31" s="3">
        <f t="shared" si="6"/>
        <v>2577.7427358354053</v>
      </c>
      <c r="F31" s="3">
        <f t="shared" si="7"/>
        <v>10927.692629524763</v>
      </c>
      <c r="G31" s="3">
        <f t="shared" si="0"/>
        <v>13505.435365360168</v>
      </c>
      <c r="H31" s="3">
        <f t="shared" si="8"/>
        <v>182523.91981590903</v>
      </c>
      <c r="J31" s="47">
        <f t="shared" si="1"/>
        <v>412.43883773366485</v>
      </c>
      <c r="K31" s="47">
        <f t="shared" si="2"/>
        <v>13917.874203093834</v>
      </c>
    </row>
    <row r="32" spans="2:11" x14ac:dyDescent="0.3">
      <c r="B32" s="37">
        <f t="shared" si="3"/>
        <v>22</v>
      </c>
      <c r="C32" s="3">
        <f t="shared" si="4"/>
        <v>182523.91981590903</v>
      </c>
      <c r="D32" s="3">
        <f t="shared" si="5"/>
        <v>2432.1312315469877</v>
      </c>
      <c r="E32" s="3">
        <f t="shared" si="6"/>
        <v>2432.1312315469877</v>
      </c>
      <c r="F32" s="3">
        <f t="shared" si="7"/>
        <v>11073.304133813181</v>
      </c>
      <c r="G32" s="3">
        <f t="shared" si="0"/>
        <v>13505.435365360168</v>
      </c>
      <c r="H32" s="3">
        <f t="shared" si="8"/>
        <v>171450.61568209584</v>
      </c>
      <c r="J32" s="47">
        <f t="shared" si="1"/>
        <v>389.14099704751806</v>
      </c>
      <c r="K32" s="47">
        <f t="shared" si="2"/>
        <v>13894.576362407686</v>
      </c>
    </row>
    <row r="33" spans="2:11" x14ac:dyDescent="0.3">
      <c r="B33" s="37">
        <f t="shared" si="3"/>
        <v>23</v>
      </c>
      <c r="C33" s="3">
        <f t="shared" si="4"/>
        <v>171450.61568209584</v>
      </c>
      <c r="D33" s="3">
        <f t="shared" si="5"/>
        <v>2284.5794539639269</v>
      </c>
      <c r="E33" s="3">
        <f t="shared" si="6"/>
        <v>2284.5794539639269</v>
      </c>
      <c r="F33" s="3">
        <f t="shared" si="7"/>
        <v>11220.855911396242</v>
      </c>
      <c r="G33" s="3">
        <f t="shared" si="0"/>
        <v>13505.435365360168</v>
      </c>
      <c r="H33" s="3">
        <f t="shared" si="8"/>
        <v>160229.7597706996</v>
      </c>
      <c r="J33" s="47">
        <f t="shared" si="1"/>
        <v>365.53271263422829</v>
      </c>
      <c r="K33" s="47">
        <f t="shared" si="2"/>
        <v>13870.968077994397</v>
      </c>
    </row>
    <row r="34" spans="2:11" x14ac:dyDescent="0.3">
      <c r="B34" s="37">
        <f t="shared" si="3"/>
        <v>24</v>
      </c>
      <c r="C34" s="3">
        <f t="shared" si="4"/>
        <v>160229.7597706996</v>
      </c>
      <c r="D34" s="3">
        <f t="shared" si="5"/>
        <v>2135.0615489445718</v>
      </c>
      <c r="E34" s="3">
        <f t="shared" si="6"/>
        <v>2135.0615489445718</v>
      </c>
      <c r="F34" s="3">
        <f t="shared" si="7"/>
        <v>11370.373816415597</v>
      </c>
      <c r="G34" s="3">
        <f t="shared" si="0"/>
        <v>13505.435365360168</v>
      </c>
      <c r="H34" s="3">
        <f t="shared" si="8"/>
        <v>148859.38595428399</v>
      </c>
      <c r="J34" s="47">
        <f t="shared" si="1"/>
        <v>341.6098478311315</v>
      </c>
      <c r="K34" s="47">
        <f t="shared" si="2"/>
        <v>13847.045213191301</v>
      </c>
    </row>
    <row r="35" spans="2:11" x14ac:dyDescent="0.3">
      <c r="B35" s="37">
        <f t="shared" si="3"/>
        <v>25</v>
      </c>
      <c r="C35" s="3">
        <f t="shared" si="4"/>
        <v>148859.38595428399</v>
      </c>
      <c r="D35" s="3">
        <f t="shared" si="5"/>
        <v>1983.5513178408339</v>
      </c>
      <c r="E35" s="3">
        <f t="shared" si="6"/>
        <v>1983.5513178408339</v>
      </c>
      <c r="F35" s="3">
        <f t="shared" si="7"/>
        <v>11521.884047519334</v>
      </c>
      <c r="G35" s="3">
        <f t="shared" si="0"/>
        <v>13505.435365360168</v>
      </c>
      <c r="H35" s="3">
        <f t="shared" si="8"/>
        <v>137337.50190676466</v>
      </c>
      <c r="J35" s="47">
        <f t="shared" si="1"/>
        <v>317.36821085453346</v>
      </c>
      <c r="K35" s="47">
        <f t="shared" si="2"/>
        <v>13822.803576214701</v>
      </c>
    </row>
    <row r="36" spans="2:11" x14ac:dyDescent="0.3">
      <c r="B36" s="37">
        <f t="shared" si="3"/>
        <v>26</v>
      </c>
      <c r="C36" s="3">
        <f t="shared" si="4"/>
        <v>137337.50190676466</v>
      </c>
      <c r="D36" s="3">
        <f t="shared" si="5"/>
        <v>1830.022212907639</v>
      </c>
      <c r="E36" s="3">
        <f t="shared" si="6"/>
        <v>1830.022212907639</v>
      </c>
      <c r="F36" s="3">
        <f t="shared" si="7"/>
        <v>11675.413152452529</v>
      </c>
      <c r="G36" s="3">
        <f t="shared" si="0"/>
        <v>13505.435365360168</v>
      </c>
      <c r="H36" s="3">
        <f t="shared" si="8"/>
        <v>125662.08875431214</v>
      </c>
      <c r="J36" s="47">
        <f t="shared" si="1"/>
        <v>292.80355406522222</v>
      </c>
      <c r="K36" s="47">
        <f t="shared" si="2"/>
        <v>13798.23891942539</v>
      </c>
    </row>
    <row r="37" spans="2:11" x14ac:dyDescent="0.3">
      <c r="B37" s="37">
        <f t="shared" si="3"/>
        <v>27</v>
      </c>
      <c r="C37" s="3">
        <f t="shared" si="4"/>
        <v>125662.08875431214</v>
      </c>
      <c r="D37" s="3">
        <f t="shared" si="5"/>
        <v>1674.4473326512091</v>
      </c>
      <c r="E37" s="3">
        <f t="shared" si="6"/>
        <v>1674.4473326512091</v>
      </c>
      <c r="F37" s="3">
        <f t="shared" si="7"/>
        <v>11830.98803270896</v>
      </c>
      <c r="G37" s="3">
        <f t="shared" si="0"/>
        <v>13505.435365360168</v>
      </c>
      <c r="H37" s="3">
        <f t="shared" si="8"/>
        <v>113831.10072160317</v>
      </c>
      <c r="J37" s="47">
        <f t="shared" si="1"/>
        <v>267.91157322419343</v>
      </c>
      <c r="K37" s="47">
        <f t="shared" si="2"/>
        <v>13773.346938584362</v>
      </c>
    </row>
    <row r="38" spans="2:11" x14ac:dyDescent="0.3">
      <c r="B38" s="37">
        <f t="shared" si="3"/>
        <v>28</v>
      </c>
      <c r="C38" s="3">
        <f t="shared" si="4"/>
        <v>113831.10072160317</v>
      </c>
      <c r="D38" s="3">
        <f t="shared" si="5"/>
        <v>1516.7994171153621</v>
      </c>
      <c r="E38" s="3">
        <f t="shared" si="6"/>
        <v>1516.7994171153621</v>
      </c>
      <c r="F38" s="3">
        <f t="shared" si="7"/>
        <v>11988.635948244806</v>
      </c>
      <c r="G38" s="3">
        <f t="shared" si="0"/>
        <v>13505.435365360168</v>
      </c>
      <c r="H38" s="3">
        <f t="shared" si="8"/>
        <v>101842.46477335837</v>
      </c>
      <c r="J38" s="47">
        <f t="shared" si="1"/>
        <v>242.68790673845794</v>
      </c>
      <c r="K38" s="47">
        <f t="shared" si="2"/>
        <v>13748.123272098626</v>
      </c>
    </row>
    <row r="39" spans="2:11" x14ac:dyDescent="0.3">
      <c r="B39" s="37">
        <f t="shared" si="3"/>
        <v>29</v>
      </c>
      <c r="C39" s="3">
        <f t="shared" si="4"/>
        <v>101842.46477335837</v>
      </c>
      <c r="D39" s="3">
        <f t="shared" si="5"/>
        <v>1357.050843105</v>
      </c>
      <c r="E39" s="3">
        <f t="shared" si="6"/>
        <v>1357.050843105</v>
      </c>
      <c r="F39" s="3">
        <f t="shared" si="7"/>
        <v>12148.384522255168</v>
      </c>
      <c r="G39" s="3">
        <f t="shared" si="0"/>
        <v>13505.435365360168</v>
      </c>
      <c r="H39" s="3">
        <f t="shared" si="8"/>
        <v>89694.080251103209</v>
      </c>
      <c r="J39" s="47">
        <f t="shared" si="1"/>
        <v>217.12813489680002</v>
      </c>
      <c r="K39" s="47">
        <f t="shared" si="2"/>
        <v>13722.563500256969</v>
      </c>
    </row>
    <row r="40" spans="2:11" x14ac:dyDescent="0.3">
      <c r="B40" s="37">
        <f t="shared" si="3"/>
        <v>30</v>
      </c>
      <c r="C40" s="3">
        <f t="shared" si="4"/>
        <v>89694.080251103209</v>
      </c>
      <c r="D40" s="3">
        <f t="shared" si="5"/>
        <v>1195.1736193459501</v>
      </c>
      <c r="E40" s="3">
        <f t="shared" si="6"/>
        <v>1195.1736193459501</v>
      </c>
      <c r="F40" s="3">
        <f t="shared" si="7"/>
        <v>12310.261746014217</v>
      </c>
      <c r="G40" s="3">
        <f t="shared" si="0"/>
        <v>13505.435365360168</v>
      </c>
      <c r="H40" s="3">
        <f t="shared" si="8"/>
        <v>77383.818505088988</v>
      </c>
      <c r="J40" s="47">
        <f t="shared" si="1"/>
        <v>191.22777909535202</v>
      </c>
      <c r="K40" s="47">
        <f t="shared" si="2"/>
        <v>13696.663144455521</v>
      </c>
    </row>
    <row r="41" spans="2:11" x14ac:dyDescent="0.3">
      <c r="B41" s="37">
        <f t="shared" si="3"/>
        <v>31</v>
      </c>
      <c r="C41" s="3">
        <f t="shared" si="4"/>
        <v>77383.818505088988</v>
      </c>
      <c r="D41" s="3">
        <f t="shared" si="5"/>
        <v>1031.1393815803106</v>
      </c>
      <c r="E41" s="3">
        <f t="shared" si="6"/>
        <v>1031.1393815803106</v>
      </c>
      <c r="F41" s="3">
        <f t="shared" si="7"/>
        <v>12474.295983779857</v>
      </c>
      <c r="G41" s="3">
        <f t="shared" si="0"/>
        <v>13505.435365360168</v>
      </c>
      <c r="H41" s="3">
        <f t="shared" si="8"/>
        <v>64909.522521309133</v>
      </c>
      <c r="J41" s="47">
        <f t="shared" si="1"/>
        <v>164.98230105284969</v>
      </c>
      <c r="K41" s="47">
        <f t="shared" si="2"/>
        <v>13670.417666413017</v>
      </c>
    </row>
    <row r="42" spans="2:11" x14ac:dyDescent="0.3">
      <c r="B42" s="37">
        <f t="shared" si="3"/>
        <v>32</v>
      </c>
      <c r="C42" s="3">
        <f t="shared" si="4"/>
        <v>64909.522521309133</v>
      </c>
      <c r="D42" s="3">
        <f t="shared" si="5"/>
        <v>864.91938759644404</v>
      </c>
      <c r="E42" s="3">
        <f t="shared" si="6"/>
        <v>864.91938759644404</v>
      </c>
      <c r="F42" s="3">
        <f t="shared" si="7"/>
        <v>12640.515977763724</v>
      </c>
      <c r="G42" s="3">
        <f t="shared" si="0"/>
        <v>13505.435365360168</v>
      </c>
      <c r="H42" s="3">
        <f t="shared" si="8"/>
        <v>52269.006543545409</v>
      </c>
      <c r="J42" s="47">
        <f t="shared" si="1"/>
        <v>138.38710201543105</v>
      </c>
      <c r="K42" s="47">
        <f t="shared" si="2"/>
        <v>13643.822467375599</v>
      </c>
    </row>
    <row r="43" spans="2:11" x14ac:dyDescent="0.3">
      <c r="B43" s="37">
        <f t="shared" si="3"/>
        <v>33</v>
      </c>
      <c r="C43" s="3">
        <f t="shared" si="4"/>
        <v>52269.006543545409</v>
      </c>
      <c r="D43" s="3">
        <f t="shared" si="5"/>
        <v>696.4845121927425</v>
      </c>
      <c r="E43" s="3">
        <f t="shared" si="6"/>
        <v>696.4845121927425</v>
      </c>
      <c r="F43" s="3">
        <f t="shared" si="7"/>
        <v>12808.950853167426</v>
      </c>
      <c r="G43" s="3">
        <f t="shared" si="0"/>
        <v>13505.435365360168</v>
      </c>
      <c r="H43" s="3">
        <f t="shared" si="8"/>
        <v>39460.05569037798</v>
      </c>
      <c r="J43" s="47">
        <f t="shared" si="1"/>
        <v>111.4375219508388</v>
      </c>
      <c r="K43" s="47">
        <f t="shared" si="2"/>
        <v>13616.872887311007</v>
      </c>
    </row>
    <row r="44" spans="2:11" x14ac:dyDescent="0.3">
      <c r="B44" s="37">
        <f t="shared" si="3"/>
        <v>34</v>
      </c>
      <c r="C44" s="3">
        <f t="shared" si="4"/>
        <v>39460.05569037798</v>
      </c>
      <c r="D44" s="3">
        <f t="shared" si="5"/>
        <v>525.80524207428653</v>
      </c>
      <c r="E44" s="3">
        <f t="shared" si="6"/>
        <v>525.80524207428653</v>
      </c>
      <c r="F44" s="3">
        <f t="shared" si="7"/>
        <v>12979.630123285882</v>
      </c>
      <c r="G44" s="3">
        <f t="shared" si="0"/>
        <v>13505.435365360168</v>
      </c>
      <c r="H44" s="3">
        <f t="shared" si="8"/>
        <v>26480.425567092097</v>
      </c>
      <c r="J44" s="47">
        <f t="shared" si="1"/>
        <v>84.12883873188585</v>
      </c>
      <c r="K44" s="47">
        <f t="shared" si="2"/>
        <v>13589.564204092054</v>
      </c>
    </row>
    <row r="45" spans="2:11" x14ac:dyDescent="0.3">
      <c r="B45" s="37">
        <f t="shared" si="3"/>
        <v>35</v>
      </c>
      <c r="C45" s="3">
        <f t="shared" si="4"/>
        <v>26480.425567092097</v>
      </c>
      <c r="D45" s="3">
        <f t="shared" si="5"/>
        <v>352.85167068150213</v>
      </c>
      <c r="E45" s="3">
        <f t="shared" si="6"/>
        <v>352.85167068150213</v>
      </c>
      <c r="F45" s="3">
        <f t="shared" si="7"/>
        <v>13152.583694678666</v>
      </c>
      <c r="G45" s="3">
        <f t="shared" si="0"/>
        <v>13505.435365360168</v>
      </c>
      <c r="H45" s="3">
        <f t="shared" si="8"/>
        <v>13327.841872413432</v>
      </c>
      <c r="J45" s="47">
        <f t="shared" si="1"/>
        <v>56.456267309040342</v>
      </c>
      <c r="K45" s="47">
        <f t="shared" si="2"/>
        <v>13561.891632669209</v>
      </c>
    </row>
    <row r="46" spans="2:11" x14ac:dyDescent="0.3">
      <c r="B46" s="37">
        <f t="shared" si="3"/>
        <v>36</v>
      </c>
      <c r="C46" s="3">
        <f t="shared" si="4"/>
        <v>13327.841872413432</v>
      </c>
      <c r="D46" s="3">
        <f t="shared" si="5"/>
        <v>177.59349294990895</v>
      </c>
      <c r="E46" s="3">
        <f t="shared" si="6"/>
        <v>177.59349294990895</v>
      </c>
      <c r="F46" s="3">
        <f t="shared" si="7"/>
        <v>13327.841872410259</v>
      </c>
      <c r="G46" s="3">
        <f t="shared" si="0"/>
        <v>13505.435365360168</v>
      </c>
      <c r="H46" s="3">
        <f t="shared" si="8"/>
        <v>3.1723175197839737E-9</v>
      </c>
      <c r="J46" s="47">
        <f t="shared" si="1"/>
        <v>28.414958871985434</v>
      </c>
      <c r="K46" s="47">
        <f t="shared" si="2"/>
        <v>13533.850324232153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3:K10"/>
  <sheetViews>
    <sheetView zoomScaleNormal="100" workbookViewId="0">
      <selection activeCell="O13" sqref="O13"/>
    </sheetView>
  </sheetViews>
  <sheetFormatPr baseColWidth="10" defaultRowHeight="14.4" x14ac:dyDescent="0.3"/>
  <cols>
    <col min="2" max="2" width="11.44140625" customWidth="1"/>
  </cols>
  <sheetData>
    <row r="3" spans="10:11" x14ac:dyDescent="0.3">
      <c r="J3" t="s">
        <v>38</v>
      </c>
      <c r="K3">
        <v>100</v>
      </c>
    </row>
    <row r="4" spans="10:11" x14ac:dyDescent="0.3">
      <c r="J4" t="s">
        <v>18</v>
      </c>
      <c r="K4">
        <v>0.1</v>
      </c>
    </row>
    <row r="5" spans="10:11" x14ac:dyDescent="0.3">
      <c r="J5" t="s">
        <v>2</v>
      </c>
      <c r="K5">
        <v>4</v>
      </c>
    </row>
    <row r="7" spans="10:11" x14ac:dyDescent="0.3">
      <c r="J7" t="s">
        <v>39</v>
      </c>
      <c r="K7">
        <f>K3*(1+K4*K5)</f>
        <v>140</v>
      </c>
    </row>
    <row r="10" spans="10:11" x14ac:dyDescent="0.3">
      <c r="J10">
        <f>100*(1+K4)^K5</f>
        <v>146.41000000000005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9:I13"/>
  <sheetViews>
    <sheetView zoomScaleNormal="100" workbookViewId="0">
      <selection activeCell="E18" sqref="E18"/>
    </sheetView>
  </sheetViews>
  <sheetFormatPr baseColWidth="10" defaultRowHeight="14.4" x14ac:dyDescent="0.3"/>
  <cols>
    <col min="2" max="2" width="9.109375" bestFit="1" customWidth="1"/>
    <col min="3" max="3" width="11.109375" bestFit="1" customWidth="1"/>
    <col min="4" max="4" width="3.33203125" bestFit="1" customWidth="1"/>
    <col min="5" max="5" width="12.109375" bestFit="1" customWidth="1"/>
  </cols>
  <sheetData>
    <row r="9" spans="2:9" ht="15" thickBot="1" x14ac:dyDescent="0.35">
      <c r="B9" s="36" t="s">
        <v>18</v>
      </c>
      <c r="C9" s="55">
        <v>0.05</v>
      </c>
    </row>
    <row r="10" spans="2:9" x14ac:dyDescent="0.3">
      <c r="B10" s="73" t="s">
        <v>34</v>
      </c>
      <c r="C10" s="74" t="s">
        <v>35</v>
      </c>
      <c r="D10" s="74" t="s">
        <v>33</v>
      </c>
      <c r="E10" s="75" t="s">
        <v>36</v>
      </c>
      <c r="G10" s="63">
        <v>1944</v>
      </c>
      <c r="H10" s="64">
        <v>1954</v>
      </c>
      <c r="I10" s="65">
        <v>1994</v>
      </c>
    </row>
    <row r="11" spans="2:9" x14ac:dyDescent="0.3">
      <c r="B11" s="69">
        <v>1944</v>
      </c>
      <c r="C11" s="67">
        <v>1000</v>
      </c>
      <c r="D11" s="76">
        <v>50</v>
      </c>
      <c r="E11" s="77">
        <f>C11*(1+C9)^D11</f>
        <v>11467.399785753685</v>
      </c>
      <c r="G11" s="66">
        <v>1000</v>
      </c>
      <c r="H11" s="67">
        <f>G11*(1+C9)^10</f>
        <v>1628.8946267774415</v>
      </c>
      <c r="I11" s="68"/>
    </row>
    <row r="12" spans="2:9" x14ac:dyDescent="0.3">
      <c r="B12" s="69">
        <v>1954</v>
      </c>
      <c r="C12" s="67">
        <v>1000</v>
      </c>
      <c r="D12" s="76">
        <v>40</v>
      </c>
      <c r="E12" s="78">
        <f>C12*(1+C9)^D12</f>
        <v>7039.9887121246493</v>
      </c>
      <c r="G12" s="69"/>
      <c r="H12" s="67">
        <v>1000</v>
      </c>
      <c r="I12" s="68"/>
    </row>
    <row r="13" spans="2:9" ht="15" thickBot="1" x14ac:dyDescent="0.35">
      <c r="B13" s="70"/>
      <c r="C13" s="79"/>
      <c r="D13" s="79"/>
      <c r="E13" s="80">
        <f>SUM(E11:E12)</f>
        <v>18507.388497878335</v>
      </c>
      <c r="G13" s="70"/>
      <c r="H13" s="71">
        <f>SUM(H11:H12)</f>
        <v>2628.8946267774418</v>
      </c>
      <c r="I13" s="72">
        <f>H13*(1+C9)^40</f>
        <v>18507.388497878332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9:D12"/>
  <sheetViews>
    <sheetView workbookViewId="0">
      <selection activeCell="D12" sqref="D12"/>
    </sheetView>
  </sheetViews>
  <sheetFormatPr baseColWidth="10" defaultRowHeight="14.4" x14ac:dyDescent="0.3"/>
  <sheetData>
    <row r="9" spans="3:4" x14ac:dyDescent="0.3">
      <c r="C9" t="s">
        <v>35</v>
      </c>
      <c r="D9" s="33">
        <v>100</v>
      </c>
    </row>
    <row r="10" spans="3:4" x14ac:dyDescent="0.3">
      <c r="C10" t="s">
        <v>18</v>
      </c>
      <c r="D10" s="62">
        <v>0.08</v>
      </c>
    </row>
    <row r="11" spans="3:4" x14ac:dyDescent="0.3">
      <c r="C11" t="s">
        <v>2</v>
      </c>
      <c r="D11">
        <v>50</v>
      </c>
    </row>
    <row r="12" spans="3:4" x14ac:dyDescent="0.3">
      <c r="C12" t="s">
        <v>36</v>
      </c>
      <c r="D12" s="33">
        <f>D9*(1+D10)^D11</f>
        <v>4690.1612513231312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C10"/>
  <sheetViews>
    <sheetView workbookViewId="0">
      <selection activeCell="C10" sqref="C10"/>
    </sheetView>
  </sheetViews>
  <sheetFormatPr baseColWidth="10" defaultRowHeight="14.4" x14ac:dyDescent="0.3"/>
  <sheetData>
    <row r="7" spans="2:3" x14ac:dyDescent="0.3">
      <c r="B7" t="s">
        <v>35</v>
      </c>
      <c r="C7">
        <v>0.8</v>
      </c>
    </row>
    <row r="8" spans="2:3" x14ac:dyDescent="0.3">
      <c r="B8" t="s">
        <v>18</v>
      </c>
      <c r="C8">
        <v>0.06</v>
      </c>
    </row>
    <row r="9" spans="2:3" x14ac:dyDescent="0.3">
      <c r="B9" t="s">
        <v>2</v>
      </c>
      <c r="C9">
        <v>20</v>
      </c>
    </row>
    <row r="10" spans="2:3" x14ac:dyDescent="0.3">
      <c r="B10" t="s">
        <v>36</v>
      </c>
      <c r="C10" s="33">
        <f>C7*(1+C8)^C9</f>
        <v>2.5657083777702785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Loteria VF</vt:lpstr>
      <vt:lpstr>Hoja8</vt:lpstr>
      <vt:lpstr>Loteria VP</vt:lpstr>
      <vt:lpstr>Hoja9</vt:lpstr>
      <vt:lpstr>Hoja7</vt:lpstr>
      <vt:lpstr>Hoja1</vt:lpstr>
      <vt:lpstr>Tía</vt:lpstr>
      <vt:lpstr>Hoja2</vt:lpstr>
      <vt:lpstr>Hoja3</vt:lpstr>
      <vt:lpstr>Hoja4</vt:lpstr>
      <vt:lpstr>Hoja5</vt:lpstr>
      <vt:lpstr>Hoja6</vt:lpstr>
      <vt:lpstr>VP y VF (1)</vt:lpstr>
      <vt:lpstr>VP y VF (2)</vt:lpstr>
      <vt:lpstr>Hoja10</vt:lpstr>
      <vt:lpstr>VP y VF (3)</vt:lpstr>
      <vt:lpstr>Hoja11</vt:lpstr>
      <vt:lpstr>Amot. Auto (nivelado)</vt:lpstr>
      <vt:lpstr>Amot. Auto (capital)</vt:lpstr>
      <vt:lpstr>Ej. Tabla Amort</vt:lpstr>
      <vt:lpstr>Ej. Tablas de Amorti</vt:lpstr>
      <vt:lpstr>Ej. Tabla Amort (2)</vt:lpstr>
      <vt:lpstr>Amot. hipote (nivelado)</vt:lpstr>
      <vt:lpstr>Ej. Tablas de Amorti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Navarro Guerrero</dc:creator>
  <cp:lastModifiedBy>Rodrigo Navarro Guerrero</cp:lastModifiedBy>
  <dcterms:created xsi:type="dcterms:W3CDTF">2012-11-06T19:12:55Z</dcterms:created>
  <dcterms:modified xsi:type="dcterms:W3CDTF">2023-02-25T02:55:52Z</dcterms:modified>
</cp:coreProperties>
</file>