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7A3E753E-418C-49F0-99D5-D07ED07CCE11}" xr6:coauthVersionLast="47" xr6:coauthVersionMax="47" xr10:uidLastSave="{00000000-0000-0000-0000-000000000000}"/>
  <bookViews>
    <workbookView xWindow="-120" yWindow="-120" windowWidth="29040" windowHeight="15840" activeTab="3" xr2:uid="{F0DDD63A-CC88-4F19-876B-80C6960900AA}"/>
  </bookViews>
  <sheets>
    <sheet name="class" sheetId="1" r:id="rId1"/>
    <sheet name="ex1" sheetId="2" r:id="rId2"/>
    <sheet name="ex2" sheetId="3" r:id="rId3"/>
    <sheet name="ex3" sheetId="4" r:id="rId4"/>
    <sheet name="ex4" sheetId="5" r:id="rId5"/>
    <sheet name="ex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4" i="6"/>
  <c r="D15" i="6"/>
  <c r="E15" i="6" s="1"/>
  <c r="F15" i="6" s="1"/>
  <c r="G15" i="6" s="1"/>
  <c r="H15" i="6" s="1"/>
  <c r="I15" i="6" s="1"/>
  <c r="J15" i="6" s="1"/>
  <c r="K15" i="6" s="1"/>
  <c r="L15" i="6" s="1"/>
  <c r="C15" i="6"/>
  <c r="B17" i="6"/>
  <c r="B15" i="6"/>
  <c r="M2" i="6"/>
  <c r="D13" i="6"/>
  <c r="M13" i="6" s="1"/>
  <c r="C11" i="6"/>
  <c r="C8" i="6"/>
  <c r="C9" i="6" s="1"/>
  <c r="B4" i="5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C11" i="4"/>
  <c r="B11" i="4"/>
  <c r="D10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C10" i="4"/>
  <c r="B10" i="4"/>
  <c r="W4" i="4"/>
  <c r="C4" i="4"/>
  <c r="C6" i="4"/>
  <c r="B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B9" i="4"/>
  <c r="B4" i="4"/>
  <c r="D43" i="2"/>
  <c r="E43" i="2" s="1"/>
  <c r="F43" i="2" s="1"/>
  <c r="G43" i="2" s="1"/>
  <c r="C43" i="2"/>
  <c r="B43" i="2"/>
  <c r="D42" i="2"/>
  <c r="E42" i="2" s="1"/>
  <c r="F42" i="2" s="1"/>
  <c r="G42" i="2" s="1"/>
  <c r="C42" i="2"/>
  <c r="B42" i="2"/>
  <c r="B31" i="2"/>
  <c r="C39" i="2"/>
  <c r="C40" i="2" s="1"/>
  <c r="D39" i="2"/>
  <c r="D40" i="2" s="1"/>
  <c r="E39" i="2"/>
  <c r="E40" i="2" s="1"/>
  <c r="F39" i="2"/>
  <c r="F40" i="2" s="1"/>
  <c r="G39" i="2"/>
  <c r="G40" i="2" s="1"/>
  <c r="B39" i="2"/>
  <c r="B40" i="2" s="1"/>
  <c r="C38" i="2"/>
  <c r="D38" i="2"/>
  <c r="E38" i="2"/>
  <c r="F38" i="2"/>
  <c r="G38" i="2"/>
  <c r="B38" i="2"/>
  <c r="D33" i="2"/>
  <c r="E33" i="2" s="1"/>
  <c r="F33" i="2" s="1"/>
  <c r="G33" i="2" s="1"/>
  <c r="C33" i="2"/>
  <c r="B33" i="2"/>
  <c r="D32" i="2"/>
  <c r="E32" i="2" s="1"/>
  <c r="F32" i="2" s="1"/>
  <c r="G32" i="2" s="1"/>
  <c r="C32" i="2"/>
  <c r="B32" i="2"/>
  <c r="J22" i="1"/>
  <c r="C29" i="2"/>
  <c r="C30" i="2" s="1"/>
  <c r="D29" i="2"/>
  <c r="D30" i="2" s="1"/>
  <c r="E29" i="2"/>
  <c r="E30" i="2" s="1"/>
  <c r="F29" i="2"/>
  <c r="F30" i="2" s="1"/>
  <c r="G29" i="2"/>
  <c r="G30" i="2" s="1"/>
  <c r="B29" i="2"/>
  <c r="B30" i="2" s="1"/>
  <c r="G28" i="2"/>
  <c r="C28" i="2"/>
  <c r="D28" i="2"/>
  <c r="E28" i="2"/>
  <c r="F28" i="2"/>
  <c r="B28" i="2"/>
  <c r="B24" i="2"/>
  <c r="C22" i="2"/>
  <c r="C23" i="2" s="1"/>
  <c r="B22" i="2"/>
  <c r="B23" i="2" s="1"/>
  <c r="C21" i="2"/>
  <c r="B21" i="2"/>
  <c r="E30" i="1"/>
  <c r="F30" i="1"/>
  <c r="G30" i="1" s="1"/>
  <c r="H30" i="1" s="1"/>
  <c r="D30" i="1"/>
  <c r="C30" i="1"/>
  <c r="F29" i="1"/>
  <c r="G29" i="1" s="1"/>
  <c r="H29" i="1" s="1"/>
  <c r="E29" i="1"/>
  <c r="D29" i="1"/>
  <c r="D23" i="1"/>
  <c r="D24" i="1" s="1"/>
  <c r="D25" i="1" s="1"/>
  <c r="E23" i="1"/>
  <c r="E24" i="1" s="1"/>
  <c r="E25" i="1" s="1"/>
  <c r="F23" i="1"/>
  <c r="F24" i="1" s="1"/>
  <c r="F25" i="1" s="1"/>
  <c r="G23" i="1"/>
  <c r="G24" i="1" s="1"/>
  <c r="G25" i="1" s="1"/>
  <c r="H23" i="1"/>
  <c r="H24" i="1" s="1"/>
  <c r="H25" i="1" s="1"/>
  <c r="C23" i="1"/>
  <c r="C24" i="1" s="1"/>
  <c r="C25" i="1" s="1"/>
  <c r="D11" i="6"/>
  <c r="E11" i="6"/>
  <c r="F11" i="6"/>
  <c r="G11" i="6"/>
  <c r="H11" i="6"/>
  <c r="I11" i="6"/>
  <c r="J11" i="6"/>
  <c r="K11" i="6"/>
  <c r="L11" i="6"/>
  <c r="D8" i="6"/>
  <c r="D9" i="6" s="1"/>
  <c r="E8" i="6"/>
  <c r="E9" i="6" s="1"/>
  <c r="F8" i="6"/>
  <c r="F9" i="6" s="1"/>
  <c r="G8" i="6"/>
  <c r="G9" i="6" s="1"/>
  <c r="H8" i="6"/>
  <c r="H9" i="6" s="1"/>
  <c r="I8" i="6"/>
  <c r="I9" i="6" s="1"/>
  <c r="J8" i="6"/>
  <c r="J9" i="6" s="1"/>
  <c r="K8" i="6"/>
  <c r="K9" i="6" s="1"/>
  <c r="L8" i="6"/>
  <c r="L9" i="6" s="1"/>
  <c r="D19" i="6"/>
  <c r="D4" i="6" s="1"/>
  <c r="D5" i="6" s="1"/>
  <c r="K6" i="5"/>
  <c r="K4" i="5"/>
  <c r="C4" i="5"/>
  <c r="F6" i="5"/>
  <c r="D6" i="5"/>
  <c r="E6" i="5"/>
  <c r="C6" i="5"/>
  <c r="H4" i="5"/>
  <c r="D4" i="5"/>
  <c r="E4" i="5"/>
  <c r="F4" i="5"/>
  <c r="G4" i="5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9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E10" i="3"/>
  <c r="F10" i="3"/>
  <c r="D10" i="3"/>
  <c r="E6" i="3"/>
  <c r="F6" i="3"/>
  <c r="D6" i="3"/>
  <c r="C8" i="3"/>
  <c r="C4" i="3"/>
  <c r="J15" i="2"/>
  <c r="I15" i="2"/>
  <c r="E15" i="2"/>
  <c r="F15" i="2"/>
  <c r="G15" i="2"/>
  <c r="H15" i="2"/>
  <c r="D15" i="2"/>
  <c r="F14" i="2"/>
  <c r="G14" i="2"/>
  <c r="H14" i="2"/>
  <c r="E14" i="2"/>
  <c r="D14" i="2"/>
  <c r="I10" i="2"/>
  <c r="I8" i="2"/>
  <c r="B10" i="1"/>
  <c r="C8" i="1"/>
  <c r="C9" i="1"/>
  <c r="D9" i="1"/>
  <c r="E9" i="1"/>
  <c r="F9" i="1"/>
  <c r="B9" i="1"/>
  <c r="D8" i="1"/>
  <c r="E8" i="1"/>
  <c r="F8" i="1"/>
  <c r="G8" i="1" s="1"/>
  <c r="B8" i="1"/>
  <c r="M9" i="6" l="1"/>
  <c r="M11" i="6"/>
  <c r="D16" i="6"/>
  <c r="D14" i="6"/>
  <c r="C4" i="6"/>
  <c r="B12" i="4"/>
  <c r="W9" i="4"/>
  <c r="B13" i="4" s="1"/>
  <c r="B41" i="2"/>
  <c r="C26" i="1"/>
  <c r="K4" i="6"/>
  <c r="J4" i="6"/>
  <c r="I4" i="6"/>
  <c r="H4" i="6"/>
  <c r="G4" i="6"/>
  <c r="F4" i="6"/>
  <c r="E4" i="6"/>
  <c r="L4" i="6"/>
  <c r="I6" i="5"/>
  <c r="I4" i="5"/>
  <c r="G10" i="3"/>
  <c r="G6" i="3"/>
  <c r="J10" i="2"/>
  <c r="G9" i="1"/>
  <c r="B11" i="1"/>
  <c r="E5" i="6" l="1"/>
  <c r="E16" i="6" s="1"/>
  <c r="E14" i="6"/>
  <c r="G5" i="6"/>
  <c r="G16" i="6" s="1"/>
  <c r="G14" i="6"/>
  <c r="J5" i="6"/>
  <c r="J16" i="6" s="1"/>
  <c r="J14" i="6"/>
  <c r="H5" i="6"/>
  <c r="H16" i="6" s="1"/>
  <c r="H14" i="6"/>
  <c r="F5" i="6"/>
  <c r="F16" i="6" s="1"/>
  <c r="F14" i="6"/>
  <c r="C5" i="6"/>
  <c r="C16" i="6" s="1"/>
  <c r="C17" i="6" s="1"/>
  <c r="D17" i="6" s="1"/>
  <c r="C14" i="6"/>
  <c r="I5" i="6"/>
  <c r="I16" i="6" s="1"/>
  <c r="I14" i="6"/>
  <c r="K5" i="6"/>
  <c r="K16" i="6" s="1"/>
  <c r="K14" i="6"/>
  <c r="L5" i="6"/>
  <c r="L16" i="6" s="1"/>
  <c r="L14" i="6"/>
  <c r="E17" i="6" l="1"/>
  <c r="F17" i="6" s="1"/>
  <c r="G17" i="6" s="1"/>
  <c r="H17" i="6" s="1"/>
  <c r="I17" i="6" s="1"/>
  <c r="J17" i="6" s="1"/>
  <c r="K17" i="6" s="1"/>
  <c r="L17" i="6" s="1"/>
  <c r="M5" i="6"/>
  <c r="N2" i="6" s="1"/>
</calcChain>
</file>

<file path=xl/sharedStrings.xml><?xml version="1.0" encoding="utf-8"?>
<sst xmlns="http://schemas.openxmlformats.org/spreadsheetml/2006/main" count="130" uniqueCount="80">
  <si>
    <t>i</t>
  </si>
  <si>
    <t>ganancia</t>
  </si>
  <si>
    <t>costo</t>
  </si>
  <si>
    <t>valor de rescate es como si lo vendieras</t>
  </si>
  <si>
    <t>rescate</t>
  </si>
  <si>
    <t>VPG</t>
  </si>
  <si>
    <t>SUMA</t>
  </si>
  <si>
    <t>VPC</t>
  </si>
  <si>
    <t>Rescate</t>
  </si>
  <si>
    <t>VPN</t>
  </si>
  <si>
    <t>Pay back (flujo neto)</t>
  </si>
  <si>
    <t>Pay back (flujo neto descontado)</t>
  </si>
  <si>
    <t xml:space="preserve">si da 0, me es indiferente dejarlo en el banco al 10% o aquí </t>
  </si>
  <si>
    <t>encontrar la tasa q el valor presente sea cero</t>
  </si>
  <si>
    <t>con solver: 20.44%</t>
  </si>
  <si>
    <t>Tasa interna de retorno</t>
  </si>
  <si>
    <t>20.44%, significa que no recupere el 30% (10k y gano 13k), pero como es en cinco años ese 30 se reduce al 20.44%</t>
  </si>
  <si>
    <t>Proyecto</t>
  </si>
  <si>
    <t>C0</t>
  </si>
  <si>
    <t>C1</t>
  </si>
  <si>
    <t>C2</t>
  </si>
  <si>
    <t>C3</t>
  </si>
  <si>
    <t>C4</t>
  </si>
  <si>
    <t>C5</t>
  </si>
  <si>
    <t>A</t>
  </si>
  <si>
    <t>B</t>
  </si>
  <si>
    <t>C</t>
  </si>
  <si>
    <t>g</t>
  </si>
  <si>
    <t>si la tir sale igual al costo de op, da igual cual opcion</t>
  </si>
  <si>
    <t>concepto</t>
  </si>
  <si>
    <t>Tasa</t>
  </si>
  <si>
    <t>estac</t>
  </si>
  <si>
    <t>coto</t>
  </si>
  <si>
    <t>TIR</t>
  </si>
  <si>
    <t>%</t>
  </si>
  <si>
    <t>TIR A</t>
  </si>
  <si>
    <t>TIR B</t>
  </si>
  <si>
    <t>VPN / Inv</t>
  </si>
  <si>
    <t>VPN/I</t>
  </si>
  <si>
    <t>M3</t>
  </si>
  <si>
    <t>$/M3</t>
  </si>
  <si>
    <t>$ total al 100</t>
  </si>
  <si>
    <t>jueves 23, la tarea</t>
  </si>
  <si>
    <t>Los amarillos, criterios de rentabilidad, pg 68</t>
  </si>
  <si>
    <t>Flujo neto</t>
  </si>
  <si>
    <t>Factor</t>
  </si>
  <si>
    <t>Ingreso actualizado</t>
  </si>
  <si>
    <t>formula IRR te calcula el TIR si le das renglon de flujo neto</t>
  </si>
  <si>
    <t>TIR Excel</t>
  </si>
  <si>
    <t>TIR Solver</t>
  </si>
  <si>
    <t>muevete a celda de VPN, solver</t>
  </si>
  <si>
    <t>to value 0</t>
  </si>
  <si>
    <t>by changing cell, 10%</t>
  </si>
  <si>
    <t>PR (flujo neto)</t>
  </si>
  <si>
    <t>PR (flujo descontado)</t>
  </si>
  <si>
    <t>entre 3 y 4</t>
  </si>
  <si>
    <t>entre 4 y 5</t>
  </si>
  <si>
    <t>Clase</t>
  </si>
  <si>
    <t>flujo neto</t>
  </si>
  <si>
    <t>tasa</t>
  </si>
  <si>
    <t>factor</t>
  </si>
  <si>
    <t>flujo desc</t>
  </si>
  <si>
    <t>f neto</t>
  </si>
  <si>
    <t>f desc</t>
  </si>
  <si>
    <t>PR neto</t>
  </si>
  <si>
    <t>PR desc</t>
  </si>
  <si>
    <t>entre 1 y 2</t>
  </si>
  <si>
    <t>entre 2 y 3</t>
  </si>
  <si>
    <t>PR (neto)</t>
  </si>
  <si>
    <t>PR (desc)</t>
  </si>
  <si>
    <t>entre 3 y4</t>
  </si>
  <si>
    <t>neto</t>
  </si>
  <si>
    <t>desc</t>
  </si>
  <si>
    <t xml:space="preserve">neto </t>
  </si>
  <si>
    <t>CV</t>
  </si>
  <si>
    <t>CF</t>
  </si>
  <si>
    <t>VP</t>
  </si>
  <si>
    <t>PR Neto</t>
  </si>
  <si>
    <t>5 y 6</t>
  </si>
  <si>
    <t>8 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</si>
</sst>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1" fillId="2" borderId="0" xfId="1"/>
    <xf numFmtId="0" fontId="2" fillId="3" borderId="0" xfId="2"/>
    <xf numFmtId="10" fontId="1" fillId="2" borderId="0" xfId="1" applyNumberFormat="1"/>
    <xf numFmtId="10" fontId="0" fillId="0" borderId="0" xfId="0" applyNumberFormat="1"/>
    <xf numFmtId="0" fontId="3" fillId="4" borderId="0" xfId="3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9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1" applyBorder="1"/>
    <xf numFmtId="0" fontId="0" fillId="0" borderId="4" xfId="0" applyBorder="1" applyAlignment="1">
      <alignment wrapText="1"/>
    </xf>
    <xf numFmtId="0" fontId="3" fillId="4" borderId="0" xfId="3" applyBorder="1"/>
    <xf numFmtId="0" fontId="3" fillId="4" borderId="7" xfId="3" applyBorder="1"/>
    <xf numFmtId="0" fontId="3" fillId="4" borderId="8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'ex2'!$I$3:$I$5</c:f>
              <c:numCache>
                <c:formatCode>0%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'ex2'!$H$3:$H$5</c:f>
              <c:numCache>
                <c:formatCode>General</c:formatCode>
                <c:ptCount val="3"/>
                <c:pt idx="0">
                  <c:v>12</c:v>
                </c:pt>
                <c:pt idx="1">
                  <c:v>-6.54</c:v>
                </c:pt>
                <c:pt idx="2">
                  <c:v>-20.37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F-4014-A4D4-8B881B66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46159"/>
        <c:axId val="1967247247"/>
      </c:lineChart>
      <c:catAx>
        <c:axId val="4752461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67247247"/>
        <c:crosses val="autoZero"/>
        <c:auto val="1"/>
        <c:lblAlgn val="ctr"/>
        <c:lblOffset val="100"/>
        <c:noMultiLvlLbl val="0"/>
      </c:catAx>
      <c:valAx>
        <c:axId val="19672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5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'ex2'!$I$7:$I$9</c:f>
              <c:numCache>
                <c:formatCode>0%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'ex2'!$H$7:$H$9</c:f>
              <c:numCache>
                <c:formatCode>General</c:formatCode>
                <c:ptCount val="3"/>
                <c:pt idx="0">
                  <c:v>29</c:v>
                </c:pt>
                <c:pt idx="1">
                  <c:v>3.91</c:v>
                </c:pt>
                <c:pt idx="2">
                  <c:v>-14.24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4-46E6-A550-31AA055E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85055"/>
        <c:axId val="1651897951"/>
      </c:lineChart>
      <c:catAx>
        <c:axId val="19644850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897951"/>
        <c:crosses val="autoZero"/>
        <c:auto val="1"/>
        <c:lblAlgn val="ctr"/>
        <c:lblOffset val="100"/>
        <c:noMultiLvlLbl val="0"/>
      </c:catAx>
      <c:valAx>
        <c:axId val="16518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644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Flujos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'ex5'!$B$14:$L$14</c:f>
              <c:numCache>
                <c:formatCode>General</c:formatCode>
                <c:ptCount val="11"/>
                <c:pt idx="0">
                  <c:v>-270000</c:v>
                </c:pt>
                <c:pt idx="1">
                  <c:v>29000</c:v>
                </c:pt>
                <c:pt idx="2">
                  <c:v>15600</c:v>
                </c:pt>
                <c:pt idx="3">
                  <c:v>42200</c:v>
                </c:pt>
                <c:pt idx="4">
                  <c:v>62000</c:v>
                </c:pt>
                <c:pt idx="5">
                  <c:v>62000</c:v>
                </c:pt>
                <c:pt idx="6">
                  <c:v>62000</c:v>
                </c:pt>
                <c:pt idx="7">
                  <c:v>62000</c:v>
                </c:pt>
                <c:pt idx="8">
                  <c:v>62000</c:v>
                </c:pt>
                <c:pt idx="9">
                  <c:v>62000</c:v>
                </c:pt>
                <c:pt idx="10">
                  <c:v>162000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C-4BE2-9F12-F99CF0F98541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'ex5'!$B$16:$L$16</c:f>
              <c:numCache>
                <c:formatCode>General</c:formatCode>
                <c:ptCount val="11"/>
                <c:pt idx="0">
                  <c:v>-270000</c:v>
                </c:pt>
                <c:pt idx="1">
                  <c:v>26363.636363636364</c:v>
                </c:pt>
                <c:pt idx="2">
                  <c:v>12892.561983471074</c:v>
                </c:pt>
                <c:pt idx="3">
                  <c:v>31705.484598046565</c:v>
                </c:pt>
                <c:pt idx="4">
                  <c:v>42346.83423263437</c:v>
                </c:pt>
                <c:pt idx="5">
                  <c:v>38497.122029667604</c:v>
                </c:pt>
                <c:pt idx="6">
                  <c:v>34997.383663334185</c:v>
                </c:pt>
                <c:pt idx="7">
                  <c:v>31815.803330303792</c:v>
                </c:pt>
                <c:pt idx="8">
                  <c:v>28923.457573003459</c:v>
                </c:pt>
                <c:pt idx="9">
                  <c:v>26294.052339094054</c:v>
                </c:pt>
                <c:pt idx="10">
                  <c:v>62458.012887584096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C-4BE2-9F12-F99CF0F9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74240"/>
        <c:axId val="91825888"/>
      </c:lineChart>
      <c:catAx>
        <c:axId val="1012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825888"/>
        <c:crosses val="autoZero"/>
        <c:auto val="1"/>
        <c:lblAlgn val="ctr"/>
        <c:lblOffset val="100"/>
        <c:noMultiLvlLbl val="0"/>
      </c:catAx>
      <c:valAx>
        <c:axId val="91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12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50601</xdr:colOff>
      <xdr:row>1</xdr:row>
      <xdr:rowOff>101798</xdr:rowOff>
    </xdr:from>
    <xdr:to>
      <xdr:col>15</xdr:col>
      <xdr:colOff>333375</xdr:colOff>
      <xdr:row>11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9EE56-CA66-187F-654E-D3A32FA9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50603</xdr:colOff>
      <xdr:row>12</xdr:row>
      <xdr:rowOff>125610</xdr:rowOff>
    </xdr:from>
    <xdr:to>
      <xdr:col>15</xdr:col>
      <xdr:colOff>458392</xdr:colOff>
      <xdr:row>24</xdr:row>
      <xdr:rowOff>35719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C55D9-46CD-3360-C46F-C12BEA4A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212271</xdr:colOff>
      <xdr:row>17</xdr:row>
      <xdr:rowOff>149679</xdr:rowOff>
    </xdr:from>
    <xdr:to>
      <xdr:col>14</xdr:col>
      <xdr:colOff>517071</xdr:colOff>
      <xdr:row>32</xdr:row>
      <xdr:rowOff>35379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FC7AD-4922-C2A6-9455-8AFBF99B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C0B7-B328-4A54-A73C-D239AE038E18}">
  <dimension ref="A1:L30"/>
  <sheetViews>
    <sheetView topLeftCell="A19" zoomScale="205" zoomScaleNormal="205" workbookViewId="0">
      <selection activeCell="J23" sqref="J23"/>
    </sheetView>
  </sheetViews>
  <sheetFormatPr defaultRowHeight="15" x14ac:dyDescent="0.25"/>
  <sheetData>
    <row r="1" spans="1:12" x14ac:dyDescent="0.25">
      <c r="A1" s="1">
        <v>0.1</v>
      </c>
    </row>
    <row r="2" spans="1:12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2" x14ac:dyDescent="0.25">
      <c r="A3" t="s">
        <v>0</v>
      </c>
      <c r="B3">
        <v>10000</v>
      </c>
    </row>
    <row r="4" spans="1:12" x14ac:dyDescent="0.25">
      <c r="A4" t="s">
        <v>1</v>
      </c>
      <c r="C4">
        <v>6110</v>
      </c>
      <c r="D4">
        <v>6110</v>
      </c>
      <c r="E4">
        <v>6110</v>
      </c>
      <c r="F4">
        <v>6110</v>
      </c>
      <c r="G4">
        <v>6110</v>
      </c>
    </row>
    <row r="5" spans="1:12" x14ac:dyDescent="0.25">
      <c r="A5" t="s">
        <v>2</v>
      </c>
      <c r="C5">
        <v>3000</v>
      </c>
      <c r="D5">
        <v>3000</v>
      </c>
      <c r="E5">
        <v>3000</v>
      </c>
      <c r="F5">
        <v>3000</v>
      </c>
      <c r="G5">
        <v>3000</v>
      </c>
      <c r="I5" t="s">
        <v>3</v>
      </c>
    </row>
    <row r="6" spans="1:12" x14ac:dyDescent="0.25">
      <c r="A6" t="s">
        <v>4</v>
      </c>
      <c r="G6">
        <v>2000</v>
      </c>
    </row>
    <row r="7" spans="1:12" x14ac:dyDescent="0.25">
      <c r="G7" t="s">
        <v>6</v>
      </c>
    </row>
    <row r="8" spans="1:12" x14ac:dyDescent="0.25">
      <c r="A8" t="s">
        <v>5</v>
      </c>
      <c r="B8">
        <f>C4/(1+$A$1)^(C2)</f>
        <v>5554.545454545454</v>
      </c>
      <c r="C8">
        <f>D4/(1+$A$1)^(D2)</f>
        <v>5049.5867768595035</v>
      </c>
      <c r="D8">
        <f t="shared" ref="D8:F8" si="0">E4/(1+$A$1)^(E2)</f>
        <v>4590.5334335086391</v>
      </c>
      <c r="E8">
        <f t="shared" si="0"/>
        <v>4173.2122122805804</v>
      </c>
      <c r="F8">
        <f t="shared" si="0"/>
        <v>3793.8292838914367</v>
      </c>
      <c r="G8">
        <f>SUM(B8:F8)</f>
        <v>23161.707161085615</v>
      </c>
    </row>
    <row r="9" spans="1:12" x14ac:dyDescent="0.25">
      <c r="A9" t="s">
        <v>7</v>
      </c>
      <c r="B9">
        <f>C5/(1+$A$1)^C2</f>
        <v>2727.272727272727</v>
      </c>
      <c r="C9">
        <f t="shared" ref="C9:F9" si="1">D5/(1+$A$1)^D2</f>
        <v>2479.3388429752063</v>
      </c>
      <c r="D9">
        <f t="shared" si="1"/>
        <v>2253.9444027047325</v>
      </c>
      <c r="E9">
        <f t="shared" si="1"/>
        <v>2049.0403660952115</v>
      </c>
      <c r="F9">
        <f t="shared" si="1"/>
        <v>1862.7639691774648</v>
      </c>
      <c r="G9">
        <f>SUM(B9:F9)</f>
        <v>11372.360308225339</v>
      </c>
    </row>
    <row r="10" spans="1:12" x14ac:dyDescent="0.25">
      <c r="A10" t="s">
        <v>8</v>
      </c>
      <c r="B10">
        <f>G6/(1+A1)^(G2)</f>
        <v>1241.8426461183099</v>
      </c>
    </row>
    <row r="11" spans="1:12" x14ac:dyDescent="0.25">
      <c r="A11" t="s">
        <v>9</v>
      </c>
      <c r="B11" s="2">
        <f>-B3+G8-G9+B10</f>
        <v>3031.1894989785851</v>
      </c>
      <c r="C11" t="s">
        <v>12</v>
      </c>
      <c r="J11" t="s">
        <v>13</v>
      </c>
    </row>
    <row r="12" spans="1:12" x14ac:dyDescent="0.25">
      <c r="J12" t="s">
        <v>14</v>
      </c>
      <c r="L12" t="s">
        <v>15</v>
      </c>
    </row>
    <row r="13" spans="1:12" x14ac:dyDescent="0.25">
      <c r="A13" t="s">
        <v>10</v>
      </c>
      <c r="C13">
        <v>10000</v>
      </c>
      <c r="D13">
        <v>-6890</v>
      </c>
      <c r="E13">
        <v>-3780</v>
      </c>
      <c r="F13" s="2">
        <v>-670</v>
      </c>
      <c r="G13" s="2">
        <v>2440</v>
      </c>
    </row>
    <row r="14" spans="1:12" x14ac:dyDescent="0.25">
      <c r="A14" t="s">
        <v>11</v>
      </c>
    </row>
    <row r="15" spans="1:12" x14ac:dyDescent="0.25">
      <c r="C15">
        <v>10000</v>
      </c>
      <c r="D15">
        <v>-7173</v>
      </c>
      <c r="E15">
        <v>-4602</v>
      </c>
      <c r="F15">
        <v>-2266</v>
      </c>
      <c r="G15">
        <v>142</v>
      </c>
      <c r="H15">
        <v>3031</v>
      </c>
    </row>
    <row r="17" spans="1:12" x14ac:dyDescent="0.25">
      <c r="A17" t="s">
        <v>57</v>
      </c>
    </row>
    <row r="18" spans="1:12" x14ac:dyDescent="0.25">
      <c r="C18" t="s">
        <v>47</v>
      </c>
    </row>
    <row r="19" spans="1:12" x14ac:dyDescent="0.25">
      <c r="C19" t="s">
        <v>16</v>
      </c>
    </row>
    <row r="20" spans="1:12" x14ac:dyDescent="0.25">
      <c r="A20" s="1">
        <v>0.1</v>
      </c>
    </row>
    <row r="21" spans="1:12" x14ac:dyDescent="0.25">
      <c r="B21" s="7"/>
      <c r="C21" s="8">
        <v>0</v>
      </c>
      <c r="D21" s="8">
        <v>1</v>
      </c>
      <c r="E21" s="8">
        <v>2</v>
      </c>
      <c r="F21" s="8">
        <v>3</v>
      </c>
      <c r="G21" s="8">
        <v>4</v>
      </c>
      <c r="H21" s="9">
        <v>5</v>
      </c>
      <c r="J21" t="s">
        <v>48</v>
      </c>
      <c r="K21" t="s">
        <v>49</v>
      </c>
      <c r="L21" t="s">
        <v>50</v>
      </c>
    </row>
    <row r="22" spans="1:12" x14ac:dyDescent="0.25">
      <c r="B22" s="10" t="s">
        <v>44</v>
      </c>
      <c r="C22" s="11">
        <v>-10000</v>
      </c>
      <c r="D22" s="11">
        <v>3110</v>
      </c>
      <c r="E22" s="11">
        <v>3110</v>
      </c>
      <c r="F22" s="11">
        <v>3110</v>
      </c>
      <c r="G22" s="11">
        <v>3110</v>
      </c>
      <c r="H22" s="12">
        <v>5110</v>
      </c>
      <c r="J22" s="1">
        <f>IRR(C22:H22)</f>
        <v>0.20442779234835018</v>
      </c>
      <c r="K22" s="5">
        <v>0.204427790991697</v>
      </c>
      <c r="L22" t="s">
        <v>51</v>
      </c>
    </row>
    <row r="23" spans="1:12" x14ac:dyDescent="0.25">
      <c r="B23" s="10" t="s">
        <v>30</v>
      </c>
      <c r="C23" s="13">
        <f>$A$20</f>
        <v>0.1</v>
      </c>
      <c r="D23" s="13">
        <f t="shared" ref="D23:H23" si="2">$A$20</f>
        <v>0.1</v>
      </c>
      <c r="E23" s="13">
        <f t="shared" si="2"/>
        <v>0.1</v>
      </c>
      <c r="F23" s="13">
        <f t="shared" si="2"/>
        <v>0.1</v>
      </c>
      <c r="G23" s="13">
        <f t="shared" si="2"/>
        <v>0.1</v>
      </c>
      <c r="H23" s="14">
        <f t="shared" si="2"/>
        <v>0.1</v>
      </c>
      <c r="L23" t="s">
        <v>52</v>
      </c>
    </row>
    <row r="24" spans="1:12" x14ac:dyDescent="0.25">
      <c r="B24" s="10" t="s">
        <v>45</v>
      </c>
      <c r="C24" s="11">
        <f>1/(1+C23)^(C21)</f>
        <v>1</v>
      </c>
      <c r="D24" s="11">
        <f t="shared" ref="D24:H24" si="3">1/(1+D23)^(D21)</f>
        <v>0.90909090909090906</v>
      </c>
      <c r="E24" s="11">
        <f t="shared" si="3"/>
        <v>0.82644628099173545</v>
      </c>
      <c r="F24" s="11">
        <f t="shared" si="3"/>
        <v>0.75131480090157754</v>
      </c>
      <c r="G24" s="11">
        <f t="shared" si="3"/>
        <v>0.68301345536507052</v>
      </c>
      <c r="H24" s="12">
        <f t="shared" si="3"/>
        <v>0.62092132305915493</v>
      </c>
    </row>
    <row r="25" spans="1:12" ht="45" x14ac:dyDescent="0.25">
      <c r="B25" s="15" t="s">
        <v>46</v>
      </c>
      <c r="C25" s="16">
        <f>C22*C24</f>
        <v>-10000</v>
      </c>
      <c r="D25" s="16">
        <f t="shared" ref="D25:H25" si="4">D22*D24</f>
        <v>2827.272727272727</v>
      </c>
      <c r="E25" s="16">
        <f t="shared" si="4"/>
        <v>2570.2479338842973</v>
      </c>
      <c r="F25" s="16">
        <f t="shared" si="4"/>
        <v>2336.5890308039061</v>
      </c>
      <c r="G25" s="16">
        <f t="shared" si="4"/>
        <v>2124.1718461853693</v>
      </c>
      <c r="H25" s="17">
        <f t="shared" si="4"/>
        <v>3172.9079608322818</v>
      </c>
    </row>
    <row r="26" spans="1:12" x14ac:dyDescent="0.25">
      <c r="B26" s="18" t="s">
        <v>9</v>
      </c>
      <c r="C26" s="19">
        <f>SUM(C25:H25)</f>
        <v>3031.1894989785819</v>
      </c>
    </row>
    <row r="28" spans="1:12" x14ac:dyDescent="0.25">
      <c r="B28" s="7"/>
      <c r="C28" s="8">
        <v>0</v>
      </c>
      <c r="D28" s="8">
        <v>1</v>
      </c>
      <c r="E28" s="8">
        <v>2</v>
      </c>
      <c r="F28" s="8">
        <v>3</v>
      </c>
      <c r="G28" s="8">
        <v>4</v>
      </c>
      <c r="H28" s="9">
        <v>5</v>
      </c>
    </row>
    <row r="29" spans="1:12" ht="30" x14ac:dyDescent="0.25">
      <c r="B29" s="20" t="s">
        <v>53</v>
      </c>
      <c r="C29" s="11">
        <v>-10000</v>
      </c>
      <c r="D29" s="11">
        <f>C29+D22</f>
        <v>-6890</v>
      </c>
      <c r="E29" s="11">
        <f>D29+E22</f>
        <v>-3780</v>
      </c>
      <c r="F29" s="21">
        <f t="shared" ref="F29:H29" si="5">E29+F22</f>
        <v>-670</v>
      </c>
      <c r="G29" s="21">
        <f t="shared" si="5"/>
        <v>2440</v>
      </c>
      <c r="H29" s="12">
        <f t="shared" si="5"/>
        <v>7550</v>
      </c>
      <c r="J29" s="2" t="s">
        <v>55</v>
      </c>
    </row>
    <row r="30" spans="1:12" ht="45" x14ac:dyDescent="0.25">
      <c r="B30" s="15" t="s">
        <v>54</v>
      </c>
      <c r="C30" s="16">
        <f>C25</f>
        <v>-10000</v>
      </c>
      <c r="D30" s="16">
        <f>C30+D25</f>
        <v>-7172.727272727273</v>
      </c>
      <c r="E30" s="16">
        <f>D30+E25</f>
        <v>-4602.4793388429753</v>
      </c>
      <c r="F30" s="16">
        <f t="shared" ref="E30:H30" si="6">E30+F25</f>
        <v>-2265.8903080390692</v>
      </c>
      <c r="G30" s="22">
        <f t="shared" si="6"/>
        <v>-141.71846185369986</v>
      </c>
      <c r="H30" s="23">
        <f t="shared" si="6"/>
        <v>3031.1894989785819</v>
      </c>
      <c r="J30" s="2" t="s">
        <v>56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6D53-8AA8-4D09-9411-AC698EB0B6F2}">
  <dimension ref="A1:J43"/>
  <sheetViews>
    <sheetView topLeftCell="A22" zoomScale="235" zoomScaleNormal="235" workbookViewId="0">
      <selection activeCell="H41" sqref="H41"/>
    </sheetView>
  </sheetViews>
  <sheetFormatPr defaultRowHeight="15" x14ac:dyDescent="0.25"/>
  <sheetData>
    <row r="1" spans="1:10" x14ac:dyDescent="0.25">
      <c r="A1" s="1">
        <v>0.1</v>
      </c>
    </row>
    <row r="2" spans="1:10" x14ac:dyDescent="0.25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10" x14ac:dyDescent="0.25">
      <c r="B3" t="s">
        <v>24</v>
      </c>
      <c r="C3">
        <v>-1000</v>
      </c>
      <c r="D3">
        <v>1000</v>
      </c>
      <c r="E3">
        <v>0</v>
      </c>
      <c r="F3">
        <v>0</v>
      </c>
      <c r="G3">
        <v>0</v>
      </c>
      <c r="H3">
        <v>0</v>
      </c>
    </row>
    <row r="4" spans="1:10" x14ac:dyDescent="0.25">
      <c r="B4" t="s">
        <v>25</v>
      </c>
      <c r="C4">
        <v>-2000</v>
      </c>
      <c r="D4">
        <v>1000</v>
      </c>
      <c r="E4">
        <v>1000</v>
      </c>
      <c r="F4">
        <v>4000</v>
      </c>
      <c r="G4">
        <v>1000</v>
      </c>
      <c r="H4">
        <v>1000</v>
      </c>
    </row>
    <row r="5" spans="1:10" x14ac:dyDescent="0.25">
      <c r="B5" t="s">
        <v>26</v>
      </c>
      <c r="C5">
        <v>-3000</v>
      </c>
      <c r="D5">
        <v>1000</v>
      </c>
      <c r="E5">
        <v>1000</v>
      </c>
      <c r="F5">
        <v>0</v>
      </c>
      <c r="G5">
        <v>1000</v>
      </c>
      <c r="H5">
        <v>1000</v>
      </c>
    </row>
    <row r="7" spans="1:10" x14ac:dyDescent="0.25"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 t="s">
        <v>6</v>
      </c>
      <c r="J7" t="s">
        <v>9</v>
      </c>
    </row>
    <row r="8" spans="1:10" x14ac:dyDescent="0.25">
      <c r="B8" s="3" t="s">
        <v>0</v>
      </c>
      <c r="C8" s="3">
        <v>1000</v>
      </c>
      <c r="D8" s="3"/>
      <c r="E8" s="3"/>
      <c r="F8" s="3"/>
      <c r="G8" s="3"/>
      <c r="H8" s="3"/>
      <c r="I8">
        <f>1000</f>
        <v>1000</v>
      </c>
    </row>
    <row r="10" spans="1:10" x14ac:dyDescent="0.25">
      <c r="B10" s="2" t="s">
        <v>27</v>
      </c>
      <c r="C10" s="2"/>
      <c r="D10" s="2">
        <v>1000</v>
      </c>
      <c r="E10" s="2"/>
      <c r="F10" s="2"/>
      <c r="G10" s="2"/>
      <c r="H10" s="2"/>
      <c r="I10">
        <f>D10/(1+A1)^(D7)</f>
        <v>909.09090909090901</v>
      </c>
      <c r="J10" s="2">
        <f>-I8+I10</f>
        <v>-90.909090909090992</v>
      </c>
    </row>
    <row r="12" spans="1:10" x14ac:dyDescent="0.25">
      <c r="B12" s="3" t="s">
        <v>0</v>
      </c>
      <c r="C12" s="3">
        <v>-2000</v>
      </c>
      <c r="D12" s="3"/>
      <c r="E12" s="3"/>
      <c r="F12" s="3"/>
      <c r="G12" s="3"/>
      <c r="H12" s="3"/>
    </row>
    <row r="14" spans="1:10" x14ac:dyDescent="0.25">
      <c r="B14" s="2"/>
      <c r="C14" s="2"/>
      <c r="D14" s="2">
        <f>D4</f>
        <v>1000</v>
      </c>
      <c r="E14" s="2">
        <f>E4</f>
        <v>1000</v>
      </c>
      <c r="F14" s="2">
        <f>F4</f>
        <v>4000</v>
      </c>
      <c r="G14" s="2">
        <f>G4</f>
        <v>1000</v>
      </c>
      <c r="H14" s="2">
        <f>H4</f>
        <v>1000</v>
      </c>
    </row>
    <row r="15" spans="1:10" x14ac:dyDescent="0.25">
      <c r="D15">
        <f>D14/(1+$A$1)^(D7)</f>
        <v>909.09090909090901</v>
      </c>
      <c r="E15">
        <f t="shared" ref="E15:H15" si="0">E14/(1+$A$1)^(E7)</f>
        <v>826.44628099173542</v>
      </c>
      <c r="F15">
        <f t="shared" si="0"/>
        <v>3005.2592036063102</v>
      </c>
      <c r="G15">
        <f t="shared" si="0"/>
        <v>683.01345536507051</v>
      </c>
      <c r="H15">
        <f t="shared" si="0"/>
        <v>620.92132305915493</v>
      </c>
      <c r="I15">
        <f>SUM(D15:H15)</f>
        <v>6044.73117211318</v>
      </c>
      <c r="J15" s="2">
        <f>C12+I15</f>
        <v>4044.73117211318</v>
      </c>
    </row>
    <row r="17" spans="1:9" x14ac:dyDescent="0.25">
      <c r="C17" t="s">
        <v>28</v>
      </c>
    </row>
    <row r="18" spans="1:9" x14ac:dyDescent="0.25">
      <c r="A18" t="s">
        <v>24</v>
      </c>
    </row>
    <row r="19" spans="1:9" x14ac:dyDescent="0.25">
      <c r="A19" s="1">
        <v>0.1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 t="s">
        <v>9</v>
      </c>
      <c r="I19" t="s">
        <v>33</v>
      </c>
    </row>
    <row r="20" spans="1:9" x14ac:dyDescent="0.25">
      <c r="A20" t="s">
        <v>58</v>
      </c>
      <c r="B20">
        <v>-1000</v>
      </c>
      <c r="C20">
        <v>1000</v>
      </c>
      <c r="H20">
        <v>-90.91</v>
      </c>
      <c r="I20" s="1">
        <v>0</v>
      </c>
    </row>
    <row r="21" spans="1:9" x14ac:dyDescent="0.25">
      <c r="A21" t="s">
        <v>59</v>
      </c>
      <c r="B21" s="1">
        <f>$A$19</f>
        <v>0.1</v>
      </c>
      <c r="C21" s="1">
        <f>$A$19</f>
        <v>0.1</v>
      </c>
    </row>
    <row r="22" spans="1:9" x14ac:dyDescent="0.25">
      <c r="A22" t="s">
        <v>60</v>
      </c>
      <c r="B22">
        <f>1/(1+$A$19)^(B19)</f>
        <v>1</v>
      </c>
      <c r="C22">
        <f>1/(1+$A$19)^(C19)</f>
        <v>0.90909090909090906</v>
      </c>
    </row>
    <row r="23" spans="1:9" x14ac:dyDescent="0.25">
      <c r="A23" t="s">
        <v>61</v>
      </c>
      <c r="B23">
        <f>B20*B22</f>
        <v>-1000</v>
      </c>
      <c r="C23">
        <f>C20*C22</f>
        <v>909.09090909090901</v>
      </c>
    </row>
    <row r="24" spans="1:9" x14ac:dyDescent="0.25">
      <c r="A24" t="s">
        <v>9</v>
      </c>
      <c r="B24" s="2">
        <f>SUM(B23:C23)</f>
        <v>-90.909090909090992</v>
      </c>
    </row>
    <row r="25" spans="1:9" x14ac:dyDescent="0.25">
      <c r="A25" t="s">
        <v>25</v>
      </c>
    </row>
    <row r="26" spans="1:9" x14ac:dyDescent="0.25">
      <c r="A26" s="1">
        <v>0.1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 t="s">
        <v>9</v>
      </c>
      <c r="I26" t="s">
        <v>33</v>
      </c>
    </row>
    <row r="27" spans="1:9" x14ac:dyDescent="0.25">
      <c r="A27" t="s">
        <v>62</v>
      </c>
      <c r="B27">
        <v>-2000</v>
      </c>
      <c r="C27">
        <v>1000</v>
      </c>
      <c r="D27">
        <v>1000</v>
      </c>
      <c r="E27">
        <v>4000</v>
      </c>
      <c r="F27">
        <v>1000</v>
      </c>
      <c r="G27">
        <v>1000</v>
      </c>
      <c r="H27">
        <v>4044.7310000000002</v>
      </c>
      <c r="I27" s="5">
        <v>0.67765069860441995</v>
      </c>
    </row>
    <row r="28" spans="1:9" x14ac:dyDescent="0.25">
      <c r="A28" t="s">
        <v>59</v>
      </c>
      <c r="B28" s="1">
        <f>$A$26</f>
        <v>0.1</v>
      </c>
      <c r="C28" s="1">
        <f t="shared" ref="C28:F28" si="1">$A$26</f>
        <v>0.1</v>
      </c>
      <c r="D28" s="1">
        <f t="shared" si="1"/>
        <v>0.1</v>
      </c>
      <c r="E28" s="1">
        <f t="shared" si="1"/>
        <v>0.1</v>
      </c>
      <c r="F28" s="1">
        <f t="shared" si="1"/>
        <v>0.1</v>
      </c>
      <c r="G28" s="1">
        <f>$A$26</f>
        <v>0.1</v>
      </c>
    </row>
    <row r="29" spans="1:9" x14ac:dyDescent="0.25">
      <c r="A29" t="s">
        <v>60</v>
      </c>
      <c r="B29">
        <f>1/(1+$A$26)^(B26)</f>
        <v>1</v>
      </c>
      <c r="C29">
        <f t="shared" ref="C29:G29" si="2">1/(1+$A$26)^(C26)</f>
        <v>0.90909090909090906</v>
      </c>
      <c r="D29">
        <f t="shared" si="2"/>
        <v>0.82644628099173545</v>
      </c>
      <c r="E29">
        <f t="shared" si="2"/>
        <v>0.75131480090157754</v>
      </c>
      <c r="F29">
        <f t="shared" si="2"/>
        <v>0.68301345536507052</v>
      </c>
      <c r="G29">
        <f t="shared" si="2"/>
        <v>0.62092132305915493</v>
      </c>
    </row>
    <row r="30" spans="1:9" x14ac:dyDescent="0.25">
      <c r="A30" t="s">
        <v>63</v>
      </c>
      <c r="B30">
        <f>B27*B29</f>
        <v>-2000</v>
      </c>
      <c r="C30">
        <f t="shared" ref="C30:G30" si="3">C27*C29</f>
        <v>909.09090909090901</v>
      </c>
      <c r="D30">
        <f t="shared" si="3"/>
        <v>826.44628099173542</v>
      </c>
      <c r="E30">
        <f t="shared" si="3"/>
        <v>3005.2592036063102</v>
      </c>
      <c r="F30">
        <f t="shared" si="3"/>
        <v>683.01345536507051</v>
      </c>
      <c r="G30">
        <f t="shared" si="3"/>
        <v>620.92132305915493</v>
      </c>
    </row>
    <row r="31" spans="1:9" x14ac:dyDescent="0.25">
      <c r="A31" t="s">
        <v>9</v>
      </c>
      <c r="B31" s="2">
        <f>SUM(B30:G30)</f>
        <v>4044.73117211318</v>
      </c>
    </row>
    <row r="32" spans="1:9" x14ac:dyDescent="0.25">
      <c r="A32" t="s">
        <v>64</v>
      </c>
      <c r="B32">
        <f>B27</f>
        <v>-2000</v>
      </c>
      <c r="C32" s="6">
        <f>B32+C27</f>
        <v>-1000</v>
      </c>
      <c r="D32" s="6">
        <f t="shared" ref="D32:G32" si="4">C32+D27</f>
        <v>0</v>
      </c>
      <c r="E32">
        <f t="shared" si="4"/>
        <v>4000</v>
      </c>
      <c r="F32">
        <f t="shared" si="4"/>
        <v>5000</v>
      </c>
      <c r="G32">
        <f t="shared" si="4"/>
        <v>6000</v>
      </c>
      <c r="H32" t="s">
        <v>66</v>
      </c>
    </row>
    <row r="33" spans="1:9" x14ac:dyDescent="0.25">
      <c r="A33" t="s">
        <v>65</v>
      </c>
      <c r="B33">
        <f>B27</f>
        <v>-2000</v>
      </c>
      <c r="C33">
        <f>B33+C30</f>
        <v>-1090.909090909091</v>
      </c>
      <c r="D33" s="6">
        <f t="shared" ref="D33:G33" si="5">C33+D30</f>
        <v>-264.46280991735557</v>
      </c>
      <c r="E33" s="6">
        <f t="shared" si="5"/>
        <v>2740.7963936889546</v>
      </c>
      <c r="F33">
        <f t="shared" si="5"/>
        <v>3423.8098490540251</v>
      </c>
      <c r="G33">
        <f t="shared" si="5"/>
        <v>4044.73117211318</v>
      </c>
      <c r="H33" t="s">
        <v>67</v>
      </c>
    </row>
    <row r="35" spans="1:9" x14ac:dyDescent="0.25">
      <c r="A35" t="s">
        <v>26</v>
      </c>
    </row>
    <row r="36" spans="1:9" x14ac:dyDescent="0.25">
      <c r="A36" s="1">
        <v>0.1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 t="s">
        <v>9</v>
      </c>
      <c r="I36" t="s">
        <v>33</v>
      </c>
    </row>
    <row r="37" spans="1:9" x14ac:dyDescent="0.25">
      <c r="A37" t="s">
        <v>62</v>
      </c>
      <c r="B37">
        <v>-3000</v>
      </c>
      <c r="C37">
        <v>1000</v>
      </c>
      <c r="D37">
        <v>1000</v>
      </c>
      <c r="E37">
        <v>0</v>
      </c>
      <c r="F37">
        <v>1000</v>
      </c>
      <c r="G37">
        <v>1000</v>
      </c>
      <c r="H37">
        <v>39.471969999999999</v>
      </c>
      <c r="I37" s="5">
        <v>0.10522699507209</v>
      </c>
    </row>
    <row r="38" spans="1:9" x14ac:dyDescent="0.25">
      <c r="A38" t="s">
        <v>59</v>
      </c>
      <c r="B38" s="1">
        <f>$A$36</f>
        <v>0.1</v>
      </c>
      <c r="C38" s="1">
        <f t="shared" ref="C38:G38" si="6">$A$36</f>
        <v>0.1</v>
      </c>
      <c r="D38" s="1">
        <f t="shared" si="6"/>
        <v>0.1</v>
      </c>
      <c r="E38" s="1">
        <f t="shared" si="6"/>
        <v>0.1</v>
      </c>
      <c r="F38" s="1">
        <f t="shared" si="6"/>
        <v>0.1</v>
      </c>
      <c r="G38" s="1">
        <f t="shared" si="6"/>
        <v>0.1</v>
      </c>
    </row>
    <row r="39" spans="1:9" x14ac:dyDescent="0.25">
      <c r="A39" t="s">
        <v>60</v>
      </c>
      <c r="B39">
        <f>1/(1+$A$36)^(B36)</f>
        <v>1</v>
      </c>
      <c r="C39">
        <f t="shared" ref="C39:G39" si="7">1/(1+$A$36)^(C36)</f>
        <v>0.90909090909090906</v>
      </c>
      <c r="D39">
        <f t="shared" si="7"/>
        <v>0.82644628099173545</v>
      </c>
      <c r="E39">
        <f t="shared" si="7"/>
        <v>0.75131480090157754</v>
      </c>
      <c r="F39">
        <f t="shared" si="7"/>
        <v>0.68301345536507052</v>
      </c>
      <c r="G39">
        <f t="shared" si="7"/>
        <v>0.62092132305915493</v>
      </c>
    </row>
    <row r="40" spans="1:9" x14ac:dyDescent="0.25">
      <c r="A40" t="s">
        <v>63</v>
      </c>
      <c r="B40">
        <f>B37*B39</f>
        <v>-3000</v>
      </c>
      <c r="C40">
        <f t="shared" ref="C40:G40" si="8">C37*C39</f>
        <v>909.09090909090901</v>
      </c>
      <c r="D40">
        <f t="shared" si="8"/>
        <v>826.44628099173542</v>
      </c>
      <c r="E40">
        <f t="shared" si="8"/>
        <v>0</v>
      </c>
      <c r="F40">
        <f t="shared" si="8"/>
        <v>683.01345536507051</v>
      </c>
      <c r="G40">
        <f t="shared" si="8"/>
        <v>620.92132305915493</v>
      </c>
    </row>
    <row r="41" spans="1:9" x14ac:dyDescent="0.25">
      <c r="A41" t="s">
        <v>9</v>
      </c>
      <c r="B41" s="2">
        <f>SUM(B40:G40)</f>
        <v>39.471968506869871</v>
      </c>
    </row>
    <row r="42" spans="1:9" x14ac:dyDescent="0.25">
      <c r="A42" t="s">
        <v>68</v>
      </c>
      <c r="B42">
        <f>B37</f>
        <v>-3000</v>
      </c>
      <c r="C42">
        <f>B42+C37</f>
        <v>-2000</v>
      </c>
      <c r="D42">
        <f t="shared" ref="D42:G42" si="9">C42+D37</f>
        <v>-1000</v>
      </c>
      <c r="E42" s="6">
        <f t="shared" si="9"/>
        <v>-1000</v>
      </c>
      <c r="F42" s="6">
        <f t="shared" si="9"/>
        <v>0</v>
      </c>
      <c r="G42">
        <f t="shared" si="9"/>
        <v>1000</v>
      </c>
      <c r="H42" t="s">
        <v>70</v>
      </c>
    </row>
    <row r="43" spans="1:9" x14ac:dyDescent="0.25">
      <c r="A43" t="s">
        <v>69</v>
      </c>
      <c r="B43">
        <f>B37</f>
        <v>-3000</v>
      </c>
      <c r="C43">
        <f>B43+C40</f>
        <v>-2090.909090909091</v>
      </c>
      <c r="D43">
        <f t="shared" ref="D43:G43" si="10">C43+D40</f>
        <v>-1264.4628099173556</v>
      </c>
      <c r="E43">
        <f t="shared" si="10"/>
        <v>-1264.4628099173556</v>
      </c>
      <c r="F43" s="6">
        <f t="shared" si="10"/>
        <v>-581.44935455228506</v>
      </c>
      <c r="G43" s="6">
        <f t="shared" si="10"/>
        <v>39.471968506869871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297F-1F40-4F4C-946C-6820ACF41903}">
  <dimension ref="A1:I12"/>
  <sheetViews>
    <sheetView zoomScale="160" zoomScaleNormal="160" workbookViewId="0">
      <selection activeCell="H13" sqref="H13"/>
    </sheetView>
  </sheetViews>
  <sheetFormatPr defaultRowHeight="15" x14ac:dyDescent="0.25"/>
  <sheetData>
    <row r="1" spans="1:9" x14ac:dyDescent="0.25">
      <c r="A1" s="1">
        <v>0</v>
      </c>
      <c r="B1" s="1">
        <v>0.1</v>
      </c>
      <c r="C1" s="1">
        <v>0.2</v>
      </c>
    </row>
    <row r="2" spans="1:9" x14ac:dyDescent="0.25">
      <c r="A2" t="s">
        <v>29</v>
      </c>
      <c r="B2" t="s">
        <v>17</v>
      </c>
      <c r="C2">
        <v>0</v>
      </c>
      <c r="D2">
        <v>1</v>
      </c>
      <c r="E2">
        <v>2</v>
      </c>
      <c r="F2">
        <v>3</v>
      </c>
      <c r="G2" t="s">
        <v>9</v>
      </c>
      <c r="H2" t="s">
        <v>9</v>
      </c>
      <c r="I2" t="s">
        <v>30</v>
      </c>
    </row>
    <row r="3" spans="1:9" x14ac:dyDescent="0.25">
      <c r="A3" s="3" t="s">
        <v>0</v>
      </c>
      <c r="B3" s="3" t="s">
        <v>24</v>
      </c>
      <c r="C3" s="3">
        <v>-100</v>
      </c>
      <c r="D3" s="3"/>
      <c r="E3" s="3"/>
      <c r="F3" s="3"/>
      <c r="H3">
        <v>12</v>
      </c>
      <c r="I3" s="1">
        <v>0</v>
      </c>
    </row>
    <row r="4" spans="1:9" x14ac:dyDescent="0.25">
      <c r="C4">
        <f>C3</f>
        <v>-100</v>
      </c>
      <c r="H4">
        <v>-6.54</v>
      </c>
      <c r="I4" s="1">
        <v>0.1</v>
      </c>
    </row>
    <row r="5" spans="1:9" x14ac:dyDescent="0.25">
      <c r="A5" s="2" t="s">
        <v>27</v>
      </c>
      <c r="B5" s="2"/>
      <c r="C5" s="2"/>
      <c r="D5" s="2">
        <v>40</v>
      </c>
      <c r="E5" s="2">
        <v>40</v>
      </c>
      <c r="F5" s="2">
        <v>32</v>
      </c>
      <c r="H5">
        <v>-20.37</v>
      </c>
      <c r="I5" s="1">
        <v>0.2</v>
      </c>
    </row>
    <row r="6" spans="1:9" x14ac:dyDescent="0.25">
      <c r="D6">
        <f>D5/(1+$C$1)^(D2)</f>
        <v>33.333333333333336</v>
      </c>
      <c r="E6">
        <f t="shared" ref="E6:F6" si="0">E5/(1+$C$1)^(E2)</f>
        <v>27.777777777777779</v>
      </c>
      <c r="F6">
        <f t="shared" si="0"/>
        <v>18.518518518518519</v>
      </c>
      <c r="G6">
        <f>C4+D6+E6+F6</f>
        <v>-20.37037037037036</v>
      </c>
    </row>
    <row r="7" spans="1:9" x14ac:dyDescent="0.25">
      <c r="A7" s="3" t="s">
        <v>0</v>
      </c>
      <c r="B7" s="3" t="s">
        <v>25</v>
      </c>
      <c r="C7" s="3">
        <v>-100</v>
      </c>
      <c r="D7" s="3"/>
      <c r="E7" s="3"/>
      <c r="F7" s="3"/>
      <c r="H7">
        <v>29</v>
      </c>
      <c r="I7" s="1">
        <v>0</v>
      </c>
    </row>
    <row r="8" spans="1:9" x14ac:dyDescent="0.25">
      <c r="C8">
        <f>C7</f>
        <v>-100</v>
      </c>
      <c r="H8">
        <v>3.91</v>
      </c>
      <c r="I8" s="1">
        <v>0.1</v>
      </c>
    </row>
    <row r="9" spans="1:9" x14ac:dyDescent="0.25">
      <c r="A9" s="2" t="s">
        <v>27</v>
      </c>
      <c r="B9" s="2"/>
      <c r="C9" s="2"/>
      <c r="D9" s="2">
        <v>30</v>
      </c>
      <c r="E9" s="2">
        <v>30</v>
      </c>
      <c r="F9" s="2">
        <v>69</v>
      </c>
      <c r="H9">
        <v>-14.24</v>
      </c>
      <c r="I9" s="1">
        <v>0.2</v>
      </c>
    </row>
    <row r="10" spans="1:9" x14ac:dyDescent="0.25">
      <c r="D10">
        <f>D9/(1+$C$1)^(D2)</f>
        <v>25</v>
      </c>
      <c r="E10">
        <f t="shared" ref="E10:F10" si="1">E9/(1+$C$1)^(E2)</f>
        <v>20.833333333333336</v>
      </c>
      <c r="F10">
        <f t="shared" si="1"/>
        <v>39.930555555555557</v>
      </c>
      <c r="G10">
        <f>C8+D10+E10+F10</f>
        <v>-14.236111111111107</v>
      </c>
    </row>
    <row r="12" spans="1:9" x14ac:dyDescent="0.25">
      <c r="A12" s="1"/>
      <c r="B12" s="1"/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E71C-0E8C-4897-95AF-EEC7C5BAE5E2}">
  <dimension ref="A1:W16"/>
  <sheetViews>
    <sheetView tabSelected="1" zoomScale="130" zoomScaleNormal="130" workbookViewId="0">
      <selection activeCell="K23" sqref="K23"/>
    </sheetView>
  </sheetViews>
  <sheetFormatPr defaultRowHeight="15" x14ac:dyDescent="0.25"/>
  <cols>
    <col min="1" max="1" width="11.42578125" customWidth="1"/>
    <col min="2" max="2" width="10.42578125" customWidth="1"/>
    <col min="3" max="3" width="10.42578125" bestFit="1" customWidth="1"/>
  </cols>
  <sheetData>
    <row r="1" spans="1:23" x14ac:dyDescent="0.25">
      <c r="A1" s="1">
        <v>0.12</v>
      </c>
      <c r="B1" t="s">
        <v>35</v>
      </c>
      <c r="C1" s="4">
        <v>0.22958999999999999</v>
      </c>
      <c r="D1" t="s">
        <v>34</v>
      </c>
      <c r="E1" t="s">
        <v>36</v>
      </c>
      <c r="F1" s="4">
        <v>0.12536</v>
      </c>
      <c r="G1" t="s">
        <v>34</v>
      </c>
      <c r="L1" s="1"/>
    </row>
    <row r="2" spans="1:23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 t="s">
        <v>9</v>
      </c>
    </row>
    <row r="3" spans="1:23" x14ac:dyDescent="0.25">
      <c r="A3" t="s">
        <v>31</v>
      </c>
      <c r="B3">
        <v>-300000</v>
      </c>
      <c r="C3">
        <v>70000</v>
      </c>
      <c r="D3">
        <v>70000</v>
      </c>
      <c r="E3">
        <v>70000</v>
      </c>
      <c r="F3">
        <v>70000</v>
      </c>
      <c r="G3">
        <v>70000</v>
      </c>
      <c r="H3">
        <v>70000</v>
      </c>
      <c r="I3">
        <v>70000</v>
      </c>
      <c r="J3">
        <v>70000</v>
      </c>
      <c r="K3">
        <v>70000</v>
      </c>
      <c r="L3">
        <v>70000</v>
      </c>
      <c r="M3">
        <v>70000</v>
      </c>
      <c r="N3">
        <v>70000</v>
      </c>
      <c r="O3">
        <v>70000</v>
      </c>
      <c r="P3">
        <v>70000</v>
      </c>
      <c r="Q3">
        <v>70000</v>
      </c>
      <c r="R3">
        <v>70000</v>
      </c>
      <c r="S3">
        <v>70000</v>
      </c>
      <c r="T3">
        <v>70000</v>
      </c>
      <c r="U3">
        <v>70000</v>
      </c>
      <c r="V3">
        <v>70000</v>
      </c>
    </row>
    <row r="4" spans="1:23" x14ac:dyDescent="0.25">
      <c r="B4">
        <f>B3</f>
        <v>-300000</v>
      </c>
      <c r="C4">
        <f>C3/(1+$A$1)^(C2)</f>
        <v>62499.999999999993</v>
      </c>
      <c r="D4">
        <f t="shared" ref="D4:V4" si="0">D3/(1+$A$1)^(D2)</f>
        <v>55803.57142857142</v>
      </c>
      <c r="E4">
        <f t="shared" si="0"/>
        <v>49824.617346938765</v>
      </c>
      <c r="F4">
        <f t="shared" si="0"/>
        <v>44486.265488338184</v>
      </c>
      <c r="G4">
        <f t="shared" si="0"/>
        <v>39719.879900301945</v>
      </c>
      <c r="H4">
        <f t="shared" si="0"/>
        <v>35464.178482412448</v>
      </c>
      <c r="I4">
        <f t="shared" si="0"/>
        <v>31664.445073582541</v>
      </c>
      <c r="J4">
        <f t="shared" si="0"/>
        <v>28271.825958555837</v>
      </c>
      <c r="K4">
        <f t="shared" si="0"/>
        <v>25242.70174871057</v>
      </c>
      <c r="L4">
        <f t="shared" si="0"/>
        <v>22538.126561348719</v>
      </c>
      <c r="M4">
        <f t="shared" si="0"/>
        <v>20123.327286918498</v>
      </c>
      <c r="N4">
        <f t="shared" si="0"/>
        <v>17967.256506177229</v>
      </c>
      <c r="O4">
        <f t="shared" si="0"/>
        <v>16042.193309086811</v>
      </c>
      <c r="P4">
        <f t="shared" si="0"/>
        <v>14323.386883113222</v>
      </c>
      <c r="Q4">
        <f t="shared" si="0"/>
        <v>12788.738288493949</v>
      </c>
      <c r="R4">
        <f t="shared" si="0"/>
        <v>11418.516329012453</v>
      </c>
      <c r="S4">
        <f t="shared" si="0"/>
        <v>10195.103865189689</v>
      </c>
      <c r="T4">
        <f t="shared" si="0"/>
        <v>9102.7713082050795</v>
      </c>
      <c r="U4">
        <f t="shared" si="0"/>
        <v>8127.4743823259623</v>
      </c>
      <c r="V4">
        <f t="shared" si="0"/>
        <v>7256.6735556481808</v>
      </c>
      <c r="W4" s="2">
        <f>SUM(B4:V4)</f>
        <v>222861.0537029315</v>
      </c>
    </row>
    <row r="5" spans="1:23" x14ac:dyDescent="0.25">
      <c r="A5" t="s">
        <v>68</v>
      </c>
      <c r="B5">
        <f>B3</f>
        <v>-300000</v>
      </c>
      <c r="C5">
        <f>B5+C3</f>
        <v>-230000</v>
      </c>
      <c r="D5">
        <f t="shared" ref="D5:V5" si="1">C5+D3</f>
        <v>-160000</v>
      </c>
      <c r="E5">
        <f t="shared" si="1"/>
        <v>-90000</v>
      </c>
      <c r="F5" s="6">
        <f t="shared" si="1"/>
        <v>-20000</v>
      </c>
      <c r="G5" s="6">
        <f t="shared" si="1"/>
        <v>50000</v>
      </c>
      <c r="H5">
        <f t="shared" si="1"/>
        <v>120000</v>
      </c>
      <c r="I5">
        <f t="shared" si="1"/>
        <v>190000</v>
      </c>
      <c r="J5">
        <f t="shared" si="1"/>
        <v>260000</v>
      </c>
      <c r="K5">
        <f t="shared" si="1"/>
        <v>330000</v>
      </c>
      <c r="L5">
        <f t="shared" si="1"/>
        <v>400000</v>
      </c>
      <c r="M5">
        <f t="shared" si="1"/>
        <v>470000</v>
      </c>
      <c r="N5">
        <f t="shared" si="1"/>
        <v>540000</v>
      </c>
      <c r="O5">
        <f t="shared" si="1"/>
        <v>610000</v>
      </c>
      <c r="P5">
        <f t="shared" si="1"/>
        <v>680000</v>
      </c>
      <c r="Q5">
        <f t="shared" si="1"/>
        <v>750000</v>
      </c>
      <c r="R5">
        <f t="shared" si="1"/>
        <v>820000</v>
      </c>
      <c r="S5">
        <f t="shared" si="1"/>
        <v>890000</v>
      </c>
      <c r="T5">
        <f t="shared" si="1"/>
        <v>960000</v>
      </c>
      <c r="U5">
        <f t="shared" si="1"/>
        <v>1030000</v>
      </c>
      <c r="V5">
        <f t="shared" si="1"/>
        <v>1100000</v>
      </c>
    </row>
    <row r="6" spans="1:23" x14ac:dyDescent="0.25">
      <c r="A6" t="s">
        <v>69</v>
      </c>
      <c r="B6">
        <f>B3</f>
        <v>-300000</v>
      </c>
      <c r="C6">
        <f>B6+C4</f>
        <v>-237500</v>
      </c>
      <c r="D6">
        <f t="shared" ref="D6:V6" si="2">C6+D4</f>
        <v>-181696.42857142858</v>
      </c>
      <c r="E6">
        <f t="shared" si="2"/>
        <v>-131871.81122448982</v>
      </c>
      <c r="F6">
        <f t="shared" si="2"/>
        <v>-87385.545736151631</v>
      </c>
      <c r="G6">
        <f t="shared" si="2"/>
        <v>-47665.665835849686</v>
      </c>
      <c r="H6" s="6">
        <f t="shared" si="2"/>
        <v>-12201.487353437238</v>
      </c>
      <c r="I6" s="6">
        <f t="shared" si="2"/>
        <v>19462.957720145303</v>
      </c>
      <c r="J6">
        <f t="shared" si="2"/>
        <v>47734.78367870114</v>
      </c>
      <c r="K6">
        <f t="shared" si="2"/>
        <v>72977.48542741171</v>
      </c>
      <c r="L6">
        <f t="shared" si="2"/>
        <v>95515.611988760429</v>
      </c>
      <c r="M6">
        <f t="shared" si="2"/>
        <v>115638.93927567893</v>
      </c>
      <c r="N6">
        <f t="shared" si="2"/>
        <v>133606.19578185616</v>
      </c>
      <c r="O6">
        <f t="shared" si="2"/>
        <v>149648.38909094298</v>
      </c>
      <c r="P6">
        <f t="shared" si="2"/>
        <v>163971.77597405619</v>
      </c>
      <c r="Q6">
        <f t="shared" si="2"/>
        <v>176760.51426255013</v>
      </c>
      <c r="R6">
        <f t="shared" si="2"/>
        <v>188179.03059156259</v>
      </c>
      <c r="S6">
        <f t="shared" si="2"/>
        <v>198374.13445675228</v>
      </c>
      <c r="T6">
        <f t="shared" si="2"/>
        <v>207476.90576495737</v>
      </c>
      <c r="U6">
        <f t="shared" si="2"/>
        <v>215604.38014728331</v>
      </c>
      <c r="V6">
        <f t="shared" si="2"/>
        <v>222861.0537029315</v>
      </c>
    </row>
    <row r="8" spans="1:23" x14ac:dyDescent="0.25">
      <c r="A8" t="s">
        <v>32</v>
      </c>
      <c r="B8">
        <v>-12000000</v>
      </c>
      <c r="C8">
        <v>1400000</v>
      </c>
      <c r="D8">
        <v>1400000</v>
      </c>
      <c r="E8">
        <v>1400000</v>
      </c>
      <c r="F8">
        <v>1400000</v>
      </c>
      <c r="G8">
        <v>1400000</v>
      </c>
      <c r="H8">
        <v>1400000</v>
      </c>
      <c r="I8">
        <v>1400000</v>
      </c>
      <c r="J8">
        <v>1400000</v>
      </c>
      <c r="K8">
        <v>1400000</v>
      </c>
      <c r="L8">
        <v>1400000</v>
      </c>
      <c r="M8">
        <v>1400000</v>
      </c>
      <c r="N8">
        <v>1400000</v>
      </c>
      <c r="O8">
        <v>1400000</v>
      </c>
      <c r="P8">
        <v>1400000</v>
      </c>
      <c r="Q8">
        <v>1400000</v>
      </c>
      <c r="R8">
        <v>1400000</v>
      </c>
      <c r="S8">
        <v>1400000</v>
      </c>
      <c r="T8">
        <v>1400000</v>
      </c>
      <c r="U8">
        <v>1400000</v>
      </c>
      <c r="V8">
        <v>21400000</v>
      </c>
    </row>
    <row r="9" spans="1:23" x14ac:dyDescent="0.25">
      <c r="B9">
        <f>B8</f>
        <v>-12000000</v>
      </c>
      <c r="C9">
        <f>C8/(1+$A$1)^(C2)</f>
        <v>1249999.9999999998</v>
      </c>
      <c r="D9">
        <f t="shared" ref="D9:V9" si="3">D8/(1+$A$1)^(D2)</f>
        <v>1116071.4285714284</v>
      </c>
      <c r="E9">
        <f t="shared" si="3"/>
        <v>996492.34693877527</v>
      </c>
      <c r="F9">
        <f t="shared" si="3"/>
        <v>889725.30976676359</v>
      </c>
      <c r="G9">
        <f t="shared" si="3"/>
        <v>794397.59800603893</v>
      </c>
      <c r="H9">
        <f t="shared" si="3"/>
        <v>709283.56964824896</v>
      </c>
      <c r="I9">
        <f t="shared" si="3"/>
        <v>633288.90147165081</v>
      </c>
      <c r="J9">
        <f t="shared" si="3"/>
        <v>565436.51917111676</v>
      </c>
      <c r="K9">
        <f t="shared" si="3"/>
        <v>504854.03497421136</v>
      </c>
      <c r="L9">
        <f t="shared" si="3"/>
        <v>450762.53122697439</v>
      </c>
      <c r="M9">
        <f t="shared" si="3"/>
        <v>402466.54573836992</v>
      </c>
      <c r="N9">
        <f t="shared" si="3"/>
        <v>359345.1301235446</v>
      </c>
      <c r="O9">
        <f t="shared" si="3"/>
        <v>320843.86618173623</v>
      </c>
      <c r="P9">
        <f t="shared" si="3"/>
        <v>286467.73766226444</v>
      </c>
      <c r="Q9">
        <f t="shared" si="3"/>
        <v>255774.76576987898</v>
      </c>
      <c r="R9">
        <f t="shared" si="3"/>
        <v>228370.32658024906</v>
      </c>
      <c r="S9">
        <f t="shared" si="3"/>
        <v>203902.07730379378</v>
      </c>
      <c r="T9">
        <f t="shared" si="3"/>
        <v>182055.42616410158</v>
      </c>
      <c r="U9">
        <f t="shared" si="3"/>
        <v>162549.48764651924</v>
      </c>
      <c r="V9">
        <f t="shared" si="3"/>
        <v>2218468.7727267295</v>
      </c>
      <c r="W9" s="2">
        <f>SUM(B9:V9)</f>
        <v>530556.37567239837</v>
      </c>
    </row>
    <row r="10" spans="1:23" x14ac:dyDescent="0.25">
      <c r="A10" t="s">
        <v>68</v>
      </c>
      <c r="B10">
        <f>B8</f>
        <v>-12000000</v>
      </c>
      <c r="C10">
        <f>B10+C8</f>
        <v>-10600000</v>
      </c>
      <c r="D10">
        <f t="shared" ref="D10:V10" si="4">C10+D8</f>
        <v>-9200000</v>
      </c>
      <c r="E10">
        <f t="shared" si="4"/>
        <v>-7800000</v>
      </c>
      <c r="F10">
        <f t="shared" si="4"/>
        <v>-6400000</v>
      </c>
      <c r="G10">
        <f t="shared" si="4"/>
        <v>-5000000</v>
      </c>
      <c r="H10">
        <f t="shared" si="4"/>
        <v>-3600000</v>
      </c>
      <c r="I10">
        <f t="shared" si="4"/>
        <v>-2200000</v>
      </c>
      <c r="J10" s="6">
        <f t="shared" si="4"/>
        <v>-800000</v>
      </c>
      <c r="K10" s="6">
        <f t="shared" si="4"/>
        <v>600000</v>
      </c>
      <c r="L10">
        <f t="shared" si="4"/>
        <v>2000000</v>
      </c>
      <c r="M10">
        <f t="shared" si="4"/>
        <v>3400000</v>
      </c>
      <c r="N10">
        <f t="shared" si="4"/>
        <v>4800000</v>
      </c>
      <c r="O10">
        <f t="shared" si="4"/>
        <v>6200000</v>
      </c>
      <c r="P10">
        <f t="shared" si="4"/>
        <v>7600000</v>
      </c>
      <c r="Q10">
        <f t="shared" si="4"/>
        <v>9000000</v>
      </c>
      <c r="R10">
        <f t="shared" si="4"/>
        <v>10400000</v>
      </c>
      <c r="S10">
        <f t="shared" si="4"/>
        <v>11800000</v>
      </c>
      <c r="T10">
        <f t="shared" si="4"/>
        <v>13200000</v>
      </c>
      <c r="U10">
        <f t="shared" si="4"/>
        <v>14600000</v>
      </c>
      <c r="V10">
        <f t="shared" si="4"/>
        <v>36000000</v>
      </c>
    </row>
    <row r="11" spans="1:23" x14ac:dyDescent="0.25">
      <c r="A11" s="1" t="s">
        <v>69</v>
      </c>
      <c r="B11">
        <f>B9</f>
        <v>-12000000</v>
      </c>
      <c r="C11">
        <f>B11+C9</f>
        <v>-10750000</v>
      </c>
      <c r="D11">
        <f t="shared" ref="D11:V11" si="5">C11+D9</f>
        <v>-9633928.5714285709</v>
      </c>
      <c r="E11">
        <f t="shared" si="5"/>
        <v>-8637436.224489795</v>
      </c>
      <c r="F11">
        <f t="shared" si="5"/>
        <v>-7747710.9147230312</v>
      </c>
      <c r="G11">
        <f t="shared" si="5"/>
        <v>-6953313.3167169923</v>
      </c>
      <c r="H11">
        <f t="shared" si="5"/>
        <v>-6244029.7470687432</v>
      </c>
      <c r="I11">
        <f t="shared" si="5"/>
        <v>-5610740.8455970921</v>
      </c>
      <c r="J11">
        <f t="shared" si="5"/>
        <v>-5045304.3264259752</v>
      </c>
      <c r="K11">
        <f t="shared" si="5"/>
        <v>-4540450.2914517634</v>
      </c>
      <c r="L11">
        <f t="shared" si="5"/>
        <v>-4089687.7602247889</v>
      </c>
      <c r="M11">
        <f t="shared" si="5"/>
        <v>-3687221.2144864192</v>
      </c>
      <c r="N11">
        <f t="shared" si="5"/>
        <v>-3327876.0843628747</v>
      </c>
      <c r="O11">
        <f t="shared" si="5"/>
        <v>-3007032.2181811384</v>
      </c>
      <c r="P11">
        <f t="shared" si="5"/>
        <v>-2720564.4805188738</v>
      </c>
      <c r="Q11">
        <f t="shared" si="5"/>
        <v>-2464789.7147489949</v>
      </c>
      <c r="R11">
        <f t="shared" si="5"/>
        <v>-2236419.3881687457</v>
      </c>
      <c r="S11">
        <f t="shared" si="5"/>
        <v>-2032517.3108649519</v>
      </c>
      <c r="T11">
        <f t="shared" si="5"/>
        <v>-1850461.8847008504</v>
      </c>
      <c r="U11" s="6">
        <f t="shared" si="5"/>
        <v>-1687912.3970543311</v>
      </c>
      <c r="V11" s="6">
        <f t="shared" si="5"/>
        <v>530556.37567239837</v>
      </c>
    </row>
    <row r="12" spans="1:23" x14ac:dyDescent="0.25">
      <c r="A12" t="s">
        <v>37</v>
      </c>
      <c r="B12" s="2">
        <f>W4/B3</f>
        <v>-0.7428701790097717</v>
      </c>
    </row>
    <row r="13" spans="1:23" x14ac:dyDescent="0.25">
      <c r="A13" t="s">
        <v>37</v>
      </c>
      <c r="B13" s="2">
        <f>W9/B8</f>
        <v>-4.4213031306033199E-2</v>
      </c>
    </row>
    <row r="14" spans="1:23" x14ac:dyDescent="0.25">
      <c r="W14" s="2"/>
    </row>
    <row r="16" spans="1:23" x14ac:dyDescent="0.25">
      <c r="W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3B4-19AF-4718-9073-C14E56F59D69}">
  <dimension ref="A1:K6"/>
  <sheetViews>
    <sheetView zoomScale="235" zoomScaleNormal="235" workbookViewId="0">
      <selection activeCell="E13" sqref="E13"/>
    </sheetView>
  </sheetViews>
  <sheetFormatPr defaultRowHeight="15" x14ac:dyDescent="0.25"/>
  <sheetData>
    <row r="1" spans="1:11" x14ac:dyDescent="0.25">
      <c r="A1" s="1">
        <v>0.14000000000000001</v>
      </c>
    </row>
    <row r="2" spans="1:1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t="s">
        <v>9</v>
      </c>
      <c r="J2" t="s">
        <v>33</v>
      </c>
      <c r="K2" t="s">
        <v>38</v>
      </c>
    </row>
    <row r="3" spans="1:11" x14ac:dyDescent="0.25">
      <c r="A3" t="s">
        <v>71</v>
      </c>
      <c r="B3">
        <v>-500000</v>
      </c>
      <c r="C3">
        <v>300000</v>
      </c>
      <c r="D3">
        <v>300000</v>
      </c>
      <c r="E3">
        <v>300000</v>
      </c>
      <c r="F3">
        <v>300000</v>
      </c>
      <c r="G3">
        <v>300000</v>
      </c>
      <c r="H3">
        <v>1300000</v>
      </c>
    </row>
    <row r="4" spans="1:11" x14ac:dyDescent="0.25">
      <c r="A4" t="s">
        <v>72</v>
      </c>
      <c r="B4">
        <f>B3</f>
        <v>-500000</v>
      </c>
      <c r="C4">
        <f>C3/(1+$A$1)^(C2)</f>
        <v>263157.89473684208</v>
      </c>
      <c r="D4">
        <f t="shared" ref="D4:G4" si="0">D3/(1+$A$1)^(D2)</f>
        <v>230840.25854108951</v>
      </c>
      <c r="E4">
        <f t="shared" si="0"/>
        <v>202491.45486060483</v>
      </c>
      <c r="F4">
        <f t="shared" si="0"/>
        <v>177624.08321105683</v>
      </c>
      <c r="G4">
        <f t="shared" si="0"/>
        <v>155810.59930794456</v>
      </c>
      <c r="H4">
        <f>H3/(1+$A$1)^(H2)</f>
        <v>592262.51198926289</v>
      </c>
      <c r="I4" s="2">
        <f>B3+SUM(C4:H4)</f>
        <v>1122186.8026468006</v>
      </c>
      <c r="J4" s="4">
        <v>0.63507000000000002</v>
      </c>
      <c r="K4" s="2">
        <f>I4/B3</f>
        <v>-2.2443736052936014</v>
      </c>
    </row>
    <row r="5" spans="1:11" x14ac:dyDescent="0.25">
      <c r="A5" t="s">
        <v>73</v>
      </c>
      <c r="B5">
        <v>-500000</v>
      </c>
      <c r="C5">
        <v>400000</v>
      </c>
      <c r="D5">
        <v>400000</v>
      </c>
      <c r="E5">
        <v>400000</v>
      </c>
      <c r="F5">
        <v>800000</v>
      </c>
    </row>
    <row r="6" spans="1:11" x14ac:dyDescent="0.25">
      <c r="A6" t="s">
        <v>72</v>
      </c>
      <c r="C6">
        <f>C5/(1+$A$1)^(C2)</f>
        <v>350877.19298245612</v>
      </c>
      <c r="D6">
        <f t="shared" ref="D6:E6" si="1">D5/(1+$A$1)^(D2)</f>
        <v>307787.01138811937</v>
      </c>
      <c r="E6">
        <f t="shared" si="1"/>
        <v>269988.60648080643</v>
      </c>
      <c r="F6">
        <f>F5/(1+$A$1)^(F2)</f>
        <v>473664.22189615155</v>
      </c>
      <c r="I6" s="2">
        <f>B5+SUM(C6:F6)</f>
        <v>902317.03274753341</v>
      </c>
      <c r="J6" s="4">
        <v>0.78278999999999999</v>
      </c>
      <c r="K6" s="2">
        <f>I6/B5</f>
        <v>-1.8046340654950668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EC28-717D-46B4-9A95-2D31692185A2}">
  <dimension ref="A1:O22"/>
  <sheetViews>
    <sheetView zoomScale="175" zoomScaleNormal="175" workbookViewId="0">
      <selection activeCell="G24" sqref="G24"/>
    </sheetView>
  </sheetViews>
  <sheetFormatPr defaultRowHeight="15" x14ac:dyDescent="0.25"/>
  <sheetData>
    <row r="1" spans="1:15" x14ac:dyDescent="0.25">
      <c r="A1" s="1">
        <v>0.1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6</v>
      </c>
      <c r="N1" t="s">
        <v>9</v>
      </c>
      <c r="O1" t="s">
        <v>33</v>
      </c>
    </row>
    <row r="2" spans="1:15" x14ac:dyDescent="0.25">
      <c r="B2">
        <v>-270000</v>
      </c>
      <c r="L2">
        <v>100000</v>
      </c>
      <c r="M2">
        <f>L2/(1+A1)^(L1)</f>
        <v>38554.328942953151</v>
      </c>
      <c r="N2" s="2">
        <f>B2+M2+M5+M9+M11+M13</f>
        <v>66294.349000775488</v>
      </c>
      <c r="O2" s="4">
        <v>0.14172519562699701</v>
      </c>
    </row>
    <row r="3" spans="1:15" x14ac:dyDescent="0.25">
      <c r="C3" s="1">
        <v>0.5</v>
      </c>
      <c r="D3" s="1">
        <v>0.6</v>
      </c>
      <c r="E3" s="1">
        <v>0.7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5" x14ac:dyDescent="0.25">
      <c r="C4" s="2">
        <f>$D$19*C3</f>
        <v>68000</v>
      </c>
      <c r="D4" s="2">
        <f t="shared" ref="D4:L4" si="0">$D$19*D3</f>
        <v>81600</v>
      </c>
      <c r="E4" s="2">
        <f t="shared" si="0"/>
        <v>95200</v>
      </c>
      <c r="F4" s="2">
        <f t="shared" si="0"/>
        <v>136000</v>
      </c>
      <c r="G4" s="2">
        <f t="shared" si="0"/>
        <v>136000</v>
      </c>
      <c r="H4" s="2">
        <f t="shared" si="0"/>
        <v>136000</v>
      </c>
      <c r="I4" s="2">
        <f t="shared" si="0"/>
        <v>136000</v>
      </c>
      <c r="J4" s="2">
        <f t="shared" si="0"/>
        <v>136000</v>
      </c>
      <c r="K4" s="2">
        <f t="shared" si="0"/>
        <v>136000</v>
      </c>
      <c r="L4" s="2">
        <f t="shared" si="0"/>
        <v>136000</v>
      </c>
    </row>
    <row r="5" spans="1:15" x14ac:dyDescent="0.25">
      <c r="C5">
        <f>C4/(1+$A$1)^(C1)</f>
        <v>61818.181818181816</v>
      </c>
      <c r="D5">
        <f>D4/(1+$A$1)^(D1)</f>
        <v>67438.016528925611</v>
      </c>
      <c r="E5">
        <f t="shared" ref="E5:L5" si="1">E4/(1+$A$1)^(E1)</f>
        <v>71525.169045830175</v>
      </c>
      <c r="F5">
        <f t="shared" si="1"/>
        <v>92889.829929649582</v>
      </c>
      <c r="G5">
        <f t="shared" si="1"/>
        <v>84445.299936045078</v>
      </c>
      <c r="H5">
        <f t="shared" si="1"/>
        <v>76768.454487313691</v>
      </c>
      <c r="I5">
        <f t="shared" si="1"/>
        <v>69789.504079376071</v>
      </c>
      <c r="J5">
        <f t="shared" si="1"/>
        <v>63445.003708523713</v>
      </c>
      <c r="K5">
        <f t="shared" si="1"/>
        <v>57677.276098657916</v>
      </c>
      <c r="L5">
        <f t="shared" si="1"/>
        <v>52433.887362416281</v>
      </c>
      <c r="M5">
        <f>SUM(C5:L5)</f>
        <v>698230.62299491989</v>
      </c>
    </row>
    <row r="6" spans="1:15" x14ac:dyDescent="0.25">
      <c r="C6">
        <v>-70000</v>
      </c>
      <c r="D6">
        <v>-70000</v>
      </c>
      <c r="E6">
        <v>-70000</v>
      </c>
      <c r="F6">
        <v>-70000</v>
      </c>
      <c r="G6">
        <v>-70000</v>
      </c>
      <c r="H6">
        <v>-70000</v>
      </c>
      <c r="I6">
        <v>-70000</v>
      </c>
      <c r="J6">
        <v>-70000</v>
      </c>
      <c r="K6">
        <v>-70000</v>
      </c>
      <c r="L6">
        <v>-70000</v>
      </c>
    </row>
    <row r="8" spans="1:15" x14ac:dyDescent="0.25">
      <c r="A8" t="s">
        <v>74</v>
      </c>
      <c r="C8" s="3">
        <f>C3*C6</f>
        <v>-35000</v>
      </c>
      <c r="D8" s="3">
        <f t="shared" ref="D8:L8" si="2">D3*D6</f>
        <v>-42000</v>
      </c>
      <c r="E8" s="3">
        <f t="shared" si="2"/>
        <v>-49000</v>
      </c>
      <c r="F8" s="3">
        <f t="shared" si="2"/>
        <v>-70000</v>
      </c>
      <c r="G8" s="3">
        <f t="shared" si="2"/>
        <v>-70000</v>
      </c>
      <c r="H8" s="3">
        <f t="shared" si="2"/>
        <v>-70000</v>
      </c>
      <c r="I8" s="3">
        <f t="shared" si="2"/>
        <v>-70000</v>
      </c>
      <c r="J8" s="3">
        <f t="shared" si="2"/>
        <v>-70000</v>
      </c>
      <c r="K8" s="3">
        <f t="shared" si="2"/>
        <v>-70000</v>
      </c>
      <c r="L8" s="3">
        <f t="shared" si="2"/>
        <v>-70000</v>
      </c>
    </row>
    <row r="9" spans="1:15" x14ac:dyDescent="0.25">
      <c r="A9" t="s">
        <v>76</v>
      </c>
      <c r="C9">
        <f>C8/(1+$A$1)^(C1)</f>
        <v>-31818.181818181816</v>
      </c>
      <c r="D9">
        <f t="shared" ref="D9:L9" si="3">D8/(1+$A$1)^(D1)</f>
        <v>-34710.74380165289</v>
      </c>
      <c r="E9">
        <f t="shared" si="3"/>
        <v>-36814.425244177299</v>
      </c>
      <c r="F9">
        <f t="shared" si="3"/>
        <v>-47810.941875554934</v>
      </c>
      <c r="G9">
        <f t="shared" si="3"/>
        <v>-43464.49261414085</v>
      </c>
      <c r="H9">
        <f t="shared" si="3"/>
        <v>-39513.175103764399</v>
      </c>
      <c r="I9">
        <f t="shared" si="3"/>
        <v>-35921.068276149454</v>
      </c>
      <c r="J9">
        <f t="shared" si="3"/>
        <v>-32655.516614681321</v>
      </c>
      <c r="K9">
        <f t="shared" si="3"/>
        <v>-29686.833286073925</v>
      </c>
      <c r="L9">
        <f t="shared" si="3"/>
        <v>-26988.030260067204</v>
      </c>
      <c r="M9">
        <f>SUM(C9:L9)</f>
        <v>-359383.40889444412</v>
      </c>
    </row>
    <row r="10" spans="1:15" x14ac:dyDescent="0.25">
      <c r="A10" t="s">
        <v>75</v>
      </c>
      <c r="C10" s="3">
        <v>-4000</v>
      </c>
      <c r="D10" s="3">
        <v>-4000</v>
      </c>
      <c r="E10" s="3">
        <v>-4000</v>
      </c>
      <c r="F10" s="3">
        <v>-4000</v>
      </c>
      <c r="G10" s="3">
        <v>-4000</v>
      </c>
      <c r="H10" s="3">
        <v>-4000</v>
      </c>
      <c r="I10" s="3">
        <v>-4000</v>
      </c>
      <c r="J10" s="3">
        <v>-4000</v>
      </c>
      <c r="K10" s="3">
        <v>-4000</v>
      </c>
      <c r="L10" s="3">
        <v>-4000</v>
      </c>
    </row>
    <row r="11" spans="1:15" x14ac:dyDescent="0.25">
      <c r="A11" t="s">
        <v>76</v>
      </c>
      <c r="C11">
        <f>C10/(1+$A$1)^(C1)</f>
        <v>-3636.363636363636</v>
      </c>
      <c r="D11">
        <f t="shared" ref="D11:L11" si="4">D10/(1+$A$1)^(D1)</f>
        <v>-3305.7851239669417</v>
      </c>
      <c r="E11">
        <f t="shared" si="4"/>
        <v>-3005.2592036063102</v>
      </c>
      <c r="F11">
        <f t="shared" si="4"/>
        <v>-2732.0538214602821</v>
      </c>
      <c r="G11">
        <f t="shared" si="4"/>
        <v>-2483.6852922366197</v>
      </c>
      <c r="H11">
        <f t="shared" si="4"/>
        <v>-2257.8957202151087</v>
      </c>
      <c r="I11">
        <f t="shared" si="4"/>
        <v>-2052.6324729228259</v>
      </c>
      <c r="J11">
        <f t="shared" si="4"/>
        <v>-1866.0295208389327</v>
      </c>
      <c r="K11">
        <f t="shared" si="4"/>
        <v>-1696.3904734899386</v>
      </c>
      <c r="L11">
        <f t="shared" si="4"/>
        <v>-1542.1731577181258</v>
      </c>
      <c r="M11">
        <f>SUM(C11:L11)</f>
        <v>-24578.268422818721</v>
      </c>
    </row>
    <row r="12" spans="1:15" x14ac:dyDescent="0.25">
      <c r="D12" s="3">
        <v>-20000</v>
      </c>
    </row>
    <row r="13" spans="1:15" x14ac:dyDescent="0.25">
      <c r="D13">
        <f>D12/(1+A1)^(D1)</f>
        <v>-16528.925619834707</v>
      </c>
      <c r="M13">
        <f>D13</f>
        <v>-16528.925619834707</v>
      </c>
    </row>
    <row r="14" spans="1:15" x14ac:dyDescent="0.25">
      <c r="A14" t="s">
        <v>62</v>
      </c>
      <c r="B14">
        <f>B2</f>
        <v>-270000</v>
      </c>
      <c r="C14">
        <f>C4+C8+C10+C12</f>
        <v>29000</v>
      </c>
      <c r="D14">
        <f>D4+D8+D10+D12</f>
        <v>15600</v>
      </c>
      <c r="E14">
        <f t="shared" ref="E14:K14" si="5">E4+E8+E10+E12</f>
        <v>42200</v>
      </c>
      <c r="F14">
        <f t="shared" si="5"/>
        <v>62000</v>
      </c>
      <c r="G14">
        <f t="shared" si="5"/>
        <v>62000</v>
      </c>
      <c r="H14">
        <f t="shared" si="5"/>
        <v>62000</v>
      </c>
      <c r="I14">
        <f t="shared" si="5"/>
        <v>62000</v>
      </c>
      <c r="J14">
        <f t="shared" si="5"/>
        <v>62000</v>
      </c>
      <c r="K14">
        <f t="shared" si="5"/>
        <v>62000</v>
      </c>
      <c r="L14">
        <f>L2+L4+L8+L10+L12</f>
        <v>162000</v>
      </c>
    </row>
    <row r="15" spans="1:15" x14ac:dyDescent="0.25">
      <c r="A15" t="s">
        <v>77</v>
      </c>
      <c r="B15">
        <f>B2</f>
        <v>-270000</v>
      </c>
      <c r="C15">
        <f>B15+C14</f>
        <v>-241000</v>
      </c>
      <c r="D15">
        <f t="shared" ref="D15:L15" si="6">C15+D14</f>
        <v>-225400</v>
      </c>
      <c r="E15">
        <f t="shared" si="6"/>
        <v>-183200</v>
      </c>
      <c r="F15">
        <f t="shared" si="6"/>
        <v>-121200</v>
      </c>
      <c r="G15" s="6">
        <f t="shared" si="6"/>
        <v>-59200</v>
      </c>
      <c r="H15" s="6">
        <f t="shared" si="6"/>
        <v>2800</v>
      </c>
      <c r="I15">
        <f t="shared" si="6"/>
        <v>64800</v>
      </c>
      <c r="J15">
        <f t="shared" si="6"/>
        <v>126800</v>
      </c>
      <c r="K15">
        <f t="shared" si="6"/>
        <v>188800</v>
      </c>
      <c r="L15">
        <f t="shared" si="6"/>
        <v>350800</v>
      </c>
      <c r="M15" s="2" t="s">
        <v>78</v>
      </c>
    </row>
    <row r="16" spans="1:15" x14ac:dyDescent="0.25">
      <c r="A16" t="s">
        <v>63</v>
      </c>
      <c r="B16">
        <f>B2</f>
        <v>-270000</v>
      </c>
      <c r="C16">
        <f>C5+C9+C11+C13</f>
        <v>26363.636363636364</v>
      </c>
      <c r="D16">
        <f>D5+D9+D11+D13</f>
        <v>12892.561983471074</v>
      </c>
      <c r="E16">
        <f>E5+E9+E11+E13</f>
        <v>31705.484598046565</v>
      </c>
      <c r="F16">
        <f>F5+F9+F11+F13</f>
        <v>42346.83423263437</v>
      </c>
      <c r="G16">
        <f>G5+G9+G11+G13</f>
        <v>38497.122029667604</v>
      </c>
      <c r="H16">
        <f>H5+H9+H11+H13</f>
        <v>34997.383663334185</v>
      </c>
      <c r="I16">
        <f>I5+I9+I11+I13</f>
        <v>31815.803330303792</v>
      </c>
      <c r="J16">
        <f>J5+J9+J11+J13</f>
        <v>28923.457573003459</v>
      </c>
      <c r="K16">
        <f>K5+K9+K11+K13</f>
        <v>26294.052339094054</v>
      </c>
      <c r="L16">
        <f>M2+L5+L9+L11+L13</f>
        <v>62458.012887584096</v>
      </c>
    </row>
    <row r="17" spans="1:13" x14ac:dyDescent="0.25">
      <c r="A17" t="s">
        <v>65</v>
      </c>
      <c r="B17">
        <f>B2</f>
        <v>-270000</v>
      </c>
      <c r="C17">
        <f>B17+C16</f>
        <v>-243636.36363636365</v>
      </c>
      <c r="D17">
        <f t="shared" ref="D17:L17" si="7">C17+D16</f>
        <v>-230743.80165289258</v>
      </c>
      <c r="E17">
        <f t="shared" si="7"/>
        <v>-199038.317054846</v>
      </c>
      <c r="F17">
        <f t="shared" si="7"/>
        <v>-156691.48282221163</v>
      </c>
      <c r="G17">
        <f t="shared" si="7"/>
        <v>-118194.36079254403</v>
      </c>
      <c r="H17">
        <f t="shared" si="7"/>
        <v>-83196.977129209845</v>
      </c>
      <c r="I17">
        <f t="shared" si="7"/>
        <v>-51381.173798906049</v>
      </c>
      <c r="J17" s="6">
        <f t="shared" si="7"/>
        <v>-22457.71622590259</v>
      </c>
      <c r="K17" s="6">
        <f t="shared" si="7"/>
        <v>3836.3361131914644</v>
      </c>
      <c r="L17">
        <f t="shared" si="7"/>
        <v>66294.349000775561</v>
      </c>
      <c r="M17" s="2" t="s">
        <v>79</v>
      </c>
    </row>
    <row r="18" spans="1:13" x14ac:dyDescent="0.25">
      <c r="B18" t="s">
        <v>39</v>
      </c>
      <c r="C18" t="s">
        <v>40</v>
      </c>
      <c r="D18" t="s">
        <v>41</v>
      </c>
    </row>
    <row r="19" spans="1:13" x14ac:dyDescent="0.25">
      <c r="B19">
        <v>170</v>
      </c>
      <c r="C19">
        <v>800</v>
      </c>
      <c r="D19">
        <f>B19*C19</f>
        <v>136000</v>
      </c>
    </row>
    <row r="21" spans="1:13" x14ac:dyDescent="0.25">
      <c r="C21" t="s">
        <v>42</v>
      </c>
    </row>
    <row r="22" spans="1:13" x14ac:dyDescent="0.25">
      <c r="C22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</vt:lpstr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2023-03-10T22:52:15Z</cp:lastPrinted>
  <dcterms:created xsi:type="dcterms:W3CDTF">2023-03-10T22:37:31Z</dcterms:created>
  <dcterms:modified xsi:type="dcterms:W3CDTF">2023-03-13T01:07:36Z</dcterms:modified>
</cp:coreProperties>
</file>