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risks\week6\"/>
    </mc:Choice>
  </mc:AlternateContent>
  <xr:revisionPtr revIDLastSave="0" documentId="13_ncr:1_{9914CFAD-6843-4760-92FB-1A6E3E6BA5B0}" xr6:coauthVersionLast="47" xr6:coauthVersionMax="47" xr10:uidLastSave="{00000000-0000-0000-0000-000000000000}"/>
  <bookViews>
    <workbookView xWindow="-120" yWindow="-120" windowWidth="29040" windowHeight="15840" xr2:uid="{5E782036-5603-4D96-B712-2A200C781A73}"/>
  </bookViews>
  <sheets>
    <sheet name="Ranch stocking decision" sheetId="1" r:id="rId1"/>
    <sheet name="Ejemplo 2 EMV" sheetId="3" r:id="rId2"/>
    <sheet name="corn farmer deci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41" i="3"/>
  <c r="C40" i="3"/>
  <c r="C39" i="3"/>
  <c r="C38" i="3"/>
  <c r="C37" i="3"/>
  <c r="C36" i="3"/>
  <c r="C35" i="3"/>
  <c r="C34" i="3"/>
  <c r="D32" i="3"/>
  <c r="D31" i="3"/>
  <c r="E16" i="3"/>
  <c r="E15" i="3"/>
  <c r="H28" i="3"/>
  <c r="H27" i="3"/>
  <c r="H26" i="3"/>
  <c r="F26" i="3"/>
  <c r="F25" i="3"/>
  <c r="F24" i="3"/>
  <c r="D24" i="3"/>
  <c r="D23" i="3"/>
  <c r="D22" i="3"/>
  <c r="D21" i="3"/>
  <c r="F5" i="1"/>
  <c r="L5" i="1"/>
  <c r="M4" i="1"/>
  <c r="E27" i="1"/>
  <c r="E12" i="3"/>
  <c r="E11" i="3"/>
  <c r="E10" i="3"/>
  <c r="E9" i="3"/>
  <c r="E25" i="2"/>
  <c r="E18" i="2"/>
  <c r="E11" i="2"/>
  <c r="I20" i="2"/>
  <c r="I52" i="2"/>
  <c r="F52" i="2"/>
  <c r="I53" i="2"/>
  <c r="I54" i="2"/>
  <c r="I16" i="2"/>
  <c r="F16" i="2" s="1"/>
  <c r="I23" i="2"/>
  <c r="F23" i="2"/>
  <c r="I27" i="2"/>
  <c r="I50" i="2"/>
  <c r="F53" i="2"/>
  <c r="G53" i="2" s="1"/>
  <c r="G52" i="2"/>
  <c r="I49" i="2"/>
  <c r="I48" i="2"/>
  <c r="F49" i="2"/>
  <c r="G49" i="2" s="1"/>
  <c r="G48" i="2"/>
  <c r="F48" i="2"/>
  <c r="F27" i="2"/>
  <c r="F20" i="2"/>
  <c r="F13" i="2"/>
  <c r="I13" i="2"/>
  <c r="F9" i="2"/>
  <c r="I9" i="2"/>
  <c r="G54" i="2" l="1"/>
  <c r="E9" i="1"/>
  <c r="F21" i="1"/>
  <c r="M38" i="1"/>
  <c r="L37" i="1" s="1"/>
  <c r="F35" i="1" s="1"/>
  <c r="M36" i="1"/>
  <c r="M34" i="1"/>
  <c r="M32" i="1"/>
  <c r="L33" i="1" s="1"/>
  <c r="M30" i="1"/>
  <c r="M28" i="1"/>
  <c r="L29" i="1" s="1"/>
  <c r="M26" i="1"/>
  <c r="M24" i="1"/>
  <c r="M22" i="1"/>
  <c r="M20" i="1"/>
  <c r="L21" i="1" s="1"/>
  <c r="M18" i="1"/>
  <c r="M16" i="1"/>
  <c r="M14" i="1"/>
  <c r="M12" i="1"/>
  <c r="M10" i="1"/>
  <c r="M8" i="1"/>
  <c r="L9" i="1" s="1"/>
  <c r="F9" i="1" s="1"/>
  <c r="M6" i="1"/>
  <c r="L13" i="1" l="1"/>
  <c r="F15" i="1" s="1"/>
  <c r="L17" i="1"/>
  <c r="L25" i="1"/>
  <c r="F27" i="1" s="1"/>
</calcChain>
</file>

<file path=xl/sharedStrings.xml><?xml version="1.0" encoding="utf-8"?>
<sst xmlns="http://schemas.openxmlformats.org/spreadsheetml/2006/main" count="80" uniqueCount="44">
  <si>
    <t>Good</t>
  </si>
  <si>
    <t>Fair</t>
  </si>
  <si>
    <t>Poor</t>
  </si>
  <si>
    <t>May-Jul</t>
  </si>
  <si>
    <t>Aug-Sep</t>
  </si>
  <si>
    <t>fair/poor</t>
  </si>
  <si>
    <t>Precio de venta de lote</t>
  </si>
  <si>
    <t>sell 50</t>
  </si>
  <si>
    <t>Keep  all</t>
  </si>
  <si>
    <t>sell 100</t>
  </si>
  <si>
    <t>stock light (475)</t>
  </si>
  <si>
    <t>normal stock (500)</t>
  </si>
  <si>
    <t>Opcion</t>
  </si>
  <si>
    <t>eventos</t>
  </si>
  <si>
    <t>Resultados</t>
  </si>
  <si>
    <t>tiempo en el que ocurre</t>
  </si>
  <si>
    <t>Stocking rate</t>
  </si>
  <si>
    <t>Decision</t>
  </si>
  <si>
    <t>Marketing decision</t>
  </si>
  <si>
    <t>Cash market</t>
  </si>
  <si>
    <t>forward contract</t>
  </si>
  <si>
    <t>Hedge</t>
  </si>
  <si>
    <t xml:space="preserve">short </t>
  </si>
  <si>
    <t>Normal</t>
  </si>
  <si>
    <t>70000@5.32</t>
  </si>
  <si>
    <t>70000@5.52</t>
  </si>
  <si>
    <t>$ -0.2 basis</t>
  </si>
  <si>
    <t>https://www.extension.iastate.edu/agdm/crops/html/a2-60.html</t>
  </si>
  <si>
    <t>Hedges explaned for crops</t>
  </si>
  <si>
    <t>vendo futuro</t>
  </si>
  <si>
    <t>compro futuro</t>
  </si>
  <si>
    <t>hedge</t>
  </si>
  <si>
    <t>Hedge loss/gain</t>
  </si>
  <si>
    <t>67000@market</t>
  </si>
  <si>
    <t>Probabilidad</t>
  </si>
  <si>
    <t>Impacto</t>
  </si>
  <si>
    <t>Contingencia de riesgos</t>
  </si>
  <si>
    <t>Risk 1</t>
  </si>
  <si>
    <t>Risk 2</t>
  </si>
  <si>
    <t>Risk 3</t>
  </si>
  <si>
    <t>Risk 4</t>
  </si>
  <si>
    <t>Fondo de contingencia conservador</t>
  </si>
  <si>
    <t>Fondo de contingencia optimista</t>
  </si>
  <si>
    <t>BEST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</si>
</sst>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2" borderId="1" xfId="0" applyFont="1" applyFill="1" applyBorder="1"/>
    <xf numFmtId="0" fontId="0" fillId="3" borderId="0" xfId="0" applyFill="1"/>
    <xf numFmtId="44" fontId="0" fillId="0" borderId="0" xfId="0" applyNumberFormat="1"/>
    <xf numFmtId="0" fontId="2" fillId="0" borderId="0" xfId="0" applyFont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6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9" fontId="0" fillId="0" borderId="0" xfId="0" applyNumberFormat="1"/>
    <xf numFmtId="0" fontId="3" fillId="0" borderId="0" xfId="2"/>
    <xf numFmtId="0" fontId="0" fillId="0" borderId="0" xfId="0" quotePrefix="1"/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66675</xdr:rowOff>
    </xdr:from>
    <xdr:to>
      <xdr:col>10</xdr:col>
      <xdr:colOff>504825</xdr:colOff>
      <xdr:row>4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E20154C-B3DB-A9C2-CDA3-0C83FE608834}"/>
            </a:ext>
          </a:extLst>
        </xdr:cNvPr>
        <xdr:cNvCxnSpPr/>
      </xdr:nvCxnSpPr>
      <xdr:spPr>
        <a:xfrm flipV="1">
          <a:off x="4448175" y="638175"/>
          <a:ext cx="1600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4</xdr:row>
      <xdr:rowOff>133350</xdr:rowOff>
    </xdr:from>
    <xdr:to>
      <xdr:col>10</xdr:col>
      <xdr:colOff>504825</xdr:colOff>
      <xdr:row>5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F86ADF2-684A-4E95-8ED5-BEFC5EFC6688}"/>
            </a:ext>
          </a:extLst>
        </xdr:cNvPr>
        <xdr:cNvCxnSpPr/>
      </xdr:nvCxnSpPr>
      <xdr:spPr>
        <a:xfrm>
          <a:off x="4448175" y="895350"/>
          <a:ext cx="16002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4</xdr:row>
      <xdr:rowOff>66675</xdr:rowOff>
    </xdr:from>
    <xdr:to>
      <xdr:col>3</xdr:col>
      <xdr:colOff>1066800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590BCFF-E850-4A35-9A6D-EA7DF1F60E9A}"/>
            </a:ext>
          </a:extLst>
        </xdr:cNvPr>
        <xdr:cNvCxnSpPr/>
      </xdr:nvCxnSpPr>
      <xdr:spPr>
        <a:xfrm flipV="1">
          <a:off x="2390775" y="828675"/>
          <a:ext cx="100965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8</xdr:row>
      <xdr:rowOff>104775</xdr:rowOff>
    </xdr:from>
    <xdr:to>
      <xdr:col>3</xdr:col>
      <xdr:colOff>1057275</xdr:colOff>
      <xdr:row>8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4C536B-664D-4741-B5A8-1D30D4D1D08C}"/>
            </a:ext>
          </a:extLst>
        </xdr:cNvPr>
        <xdr:cNvCxnSpPr/>
      </xdr:nvCxnSpPr>
      <xdr:spPr>
        <a:xfrm flipV="1">
          <a:off x="2381250" y="1628775"/>
          <a:ext cx="10096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8</xdr:row>
      <xdr:rowOff>133350</xdr:rowOff>
    </xdr:from>
    <xdr:to>
      <xdr:col>3</xdr:col>
      <xdr:colOff>1038225</xdr:colOff>
      <xdr:row>14</xdr:row>
      <xdr:rowOff>123825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B24ACCF-E92E-4307-8554-F80A29076821}"/>
            </a:ext>
          </a:extLst>
        </xdr:cNvPr>
        <xdr:cNvCxnSpPr/>
      </xdr:nvCxnSpPr>
      <xdr:spPr>
        <a:xfrm>
          <a:off x="2381250" y="1657350"/>
          <a:ext cx="990600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20</xdr:row>
      <xdr:rowOff>142875</xdr:rowOff>
    </xdr:from>
    <xdr:to>
      <xdr:col>3</xdr:col>
      <xdr:colOff>1028700</xdr:colOff>
      <xdr:row>26</xdr:row>
      <xdr:rowOff>76200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9FEFBD4-9BA3-46C7-B11F-9F04815999A2}"/>
            </a:ext>
          </a:extLst>
        </xdr:cNvPr>
        <xdr:cNvCxnSpPr/>
      </xdr:nvCxnSpPr>
      <xdr:spPr>
        <a:xfrm flipV="1">
          <a:off x="2381250" y="3952875"/>
          <a:ext cx="9810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26</xdr:row>
      <xdr:rowOff>76200</xdr:rowOff>
    </xdr:from>
    <xdr:to>
      <xdr:col>3</xdr:col>
      <xdr:colOff>1047750</xdr:colOff>
      <xdr:row>26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A1B7BF8-29A3-4D01-A532-627452E7224A}"/>
            </a:ext>
          </a:extLst>
        </xdr:cNvPr>
        <xdr:cNvCxnSpPr/>
      </xdr:nvCxnSpPr>
      <xdr:spPr>
        <a:xfrm flipV="1">
          <a:off x="2371725" y="5029200"/>
          <a:ext cx="10096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26</xdr:row>
      <xdr:rowOff>104775</xdr:rowOff>
    </xdr:from>
    <xdr:to>
      <xdr:col>3</xdr:col>
      <xdr:colOff>1066800</xdr:colOff>
      <xdr:row>34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74BB390-DBB3-49F3-967D-BD69C1221AC0}"/>
            </a:ext>
          </a:extLst>
        </xdr:cNvPr>
        <xdr:cNvCxnSpPr/>
      </xdr:nvCxnSpPr>
      <xdr:spPr>
        <a:xfrm>
          <a:off x="2371725" y="5057775"/>
          <a:ext cx="1028700" cy="142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7</xdr:row>
      <xdr:rowOff>57150</xdr:rowOff>
    </xdr:from>
    <xdr:to>
      <xdr:col>10</xdr:col>
      <xdr:colOff>533400</xdr:colOff>
      <xdr:row>8</xdr:row>
      <xdr:rowOff>57150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CE72BFE-7005-4768-B782-6DA70A3DDE22}"/>
            </a:ext>
          </a:extLst>
        </xdr:cNvPr>
        <xdr:cNvCxnSpPr/>
      </xdr:nvCxnSpPr>
      <xdr:spPr>
        <a:xfrm flipV="1">
          <a:off x="4476750" y="1390650"/>
          <a:ext cx="1600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8</xdr:row>
      <xdr:rowOff>123825</xdr:rowOff>
    </xdr:from>
    <xdr:to>
      <xdr:col>10</xdr:col>
      <xdr:colOff>533400</xdr:colOff>
      <xdr:row>9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1F4E7A9-EC0E-4957-AE9B-B20C20E87C58}"/>
            </a:ext>
          </a:extLst>
        </xdr:cNvPr>
        <xdr:cNvCxnSpPr/>
      </xdr:nvCxnSpPr>
      <xdr:spPr>
        <a:xfrm>
          <a:off x="4476750" y="1647825"/>
          <a:ext cx="16002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19</xdr:row>
      <xdr:rowOff>85725</xdr:rowOff>
    </xdr:from>
    <xdr:to>
      <xdr:col>10</xdr:col>
      <xdr:colOff>514350</xdr:colOff>
      <xdr:row>20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2ED946C-61A1-41C6-A0A9-C8DB118021E1}"/>
            </a:ext>
          </a:extLst>
        </xdr:cNvPr>
        <xdr:cNvCxnSpPr/>
      </xdr:nvCxnSpPr>
      <xdr:spPr>
        <a:xfrm flipV="1">
          <a:off x="4457700" y="3705225"/>
          <a:ext cx="1600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20</xdr:row>
      <xdr:rowOff>152400</xdr:rowOff>
    </xdr:from>
    <xdr:to>
      <xdr:col>10</xdr:col>
      <xdr:colOff>514350</xdr:colOff>
      <xdr:row>21</xdr:row>
      <xdr:rowOff>123825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1C67634-FDB3-4D9E-A2A4-8C48F777B025}"/>
            </a:ext>
          </a:extLst>
        </xdr:cNvPr>
        <xdr:cNvCxnSpPr/>
      </xdr:nvCxnSpPr>
      <xdr:spPr>
        <a:xfrm>
          <a:off x="4457700" y="3962400"/>
          <a:ext cx="16002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12</xdr:row>
      <xdr:rowOff>104775</xdr:rowOff>
    </xdr:from>
    <xdr:to>
      <xdr:col>8</xdr:col>
      <xdr:colOff>571500</xdr:colOff>
      <xdr:row>14</xdr:row>
      <xdr:rowOff>76200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A31B6B0-933C-4457-B20B-76FBB945A57F}"/>
            </a:ext>
          </a:extLst>
        </xdr:cNvPr>
        <xdr:cNvCxnSpPr/>
      </xdr:nvCxnSpPr>
      <xdr:spPr>
        <a:xfrm flipV="1">
          <a:off x="4371975" y="2390775"/>
          <a:ext cx="5238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14</xdr:row>
      <xdr:rowOff>142875</xdr:rowOff>
    </xdr:from>
    <xdr:to>
      <xdr:col>8</xdr:col>
      <xdr:colOff>542925</xdr:colOff>
      <xdr:row>16</xdr:row>
      <xdr:rowOff>114300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C7C153F-1DA2-482E-B9FC-69635F212B55}"/>
            </a:ext>
          </a:extLst>
        </xdr:cNvPr>
        <xdr:cNvCxnSpPr/>
      </xdr:nvCxnSpPr>
      <xdr:spPr>
        <a:xfrm>
          <a:off x="4371975" y="2809875"/>
          <a:ext cx="4953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24</xdr:row>
      <xdr:rowOff>85725</xdr:rowOff>
    </xdr:from>
    <xdr:to>
      <xdr:col>8</xdr:col>
      <xdr:colOff>581025</xdr:colOff>
      <xdr:row>26</xdr:row>
      <xdr:rowOff>57150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481E0FB-C80F-4665-88A6-821942F45C6B}"/>
            </a:ext>
          </a:extLst>
        </xdr:cNvPr>
        <xdr:cNvCxnSpPr/>
      </xdr:nvCxnSpPr>
      <xdr:spPr>
        <a:xfrm flipV="1">
          <a:off x="4381500" y="4657725"/>
          <a:ext cx="5238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26</xdr:row>
      <xdr:rowOff>123825</xdr:rowOff>
    </xdr:from>
    <xdr:to>
      <xdr:col>8</xdr:col>
      <xdr:colOff>552450</xdr:colOff>
      <xdr:row>28</xdr:row>
      <xdr:rowOff>95250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8B147CA3-3C47-47D3-9374-26F9D03A292D}"/>
            </a:ext>
          </a:extLst>
        </xdr:cNvPr>
        <xdr:cNvCxnSpPr/>
      </xdr:nvCxnSpPr>
      <xdr:spPr>
        <a:xfrm>
          <a:off x="4381500" y="5076825"/>
          <a:ext cx="4953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32</xdr:row>
      <xdr:rowOff>76200</xdr:rowOff>
    </xdr:from>
    <xdr:to>
      <xdr:col>8</xdr:col>
      <xdr:colOff>590550</xdr:colOff>
      <xdr:row>34</xdr:row>
      <xdr:rowOff>47625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7936981-4D56-4C31-8DBA-FAF87B8573F1}"/>
            </a:ext>
          </a:extLst>
        </xdr:cNvPr>
        <xdr:cNvCxnSpPr/>
      </xdr:nvCxnSpPr>
      <xdr:spPr>
        <a:xfrm flipV="1">
          <a:off x="4391025" y="6172200"/>
          <a:ext cx="5238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34</xdr:row>
      <xdr:rowOff>114300</xdr:rowOff>
    </xdr:from>
    <xdr:to>
      <xdr:col>8</xdr:col>
      <xdr:colOff>561975</xdr:colOff>
      <xdr:row>36</xdr:row>
      <xdr:rowOff>85725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F2496C4-255D-49CE-A2F0-C2C54C7A8E07}"/>
            </a:ext>
          </a:extLst>
        </xdr:cNvPr>
        <xdr:cNvCxnSpPr/>
      </xdr:nvCxnSpPr>
      <xdr:spPr>
        <a:xfrm>
          <a:off x="4391025" y="6591300"/>
          <a:ext cx="4953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11</xdr:row>
      <xdr:rowOff>95250</xdr:rowOff>
    </xdr:from>
    <xdr:to>
      <xdr:col>10</xdr:col>
      <xdr:colOff>571500</xdr:colOff>
      <xdr:row>12</xdr:row>
      <xdr:rowOff>85725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AA9AE9C8-7F8D-40A0-9B09-CB738D8F49EB}"/>
            </a:ext>
          </a:extLst>
        </xdr:cNvPr>
        <xdr:cNvCxnSpPr/>
      </xdr:nvCxnSpPr>
      <xdr:spPr>
        <a:xfrm flipV="1">
          <a:off x="5619750" y="2190750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12</xdr:row>
      <xdr:rowOff>152400</xdr:rowOff>
    </xdr:from>
    <xdr:to>
      <xdr:col>10</xdr:col>
      <xdr:colOff>581025</xdr:colOff>
      <xdr:row>13</xdr:row>
      <xdr:rowOff>133350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AF99B1B-A2BC-4090-90A6-E6DA88DCBAE1}"/>
            </a:ext>
          </a:extLst>
        </xdr:cNvPr>
        <xdr:cNvCxnSpPr/>
      </xdr:nvCxnSpPr>
      <xdr:spPr>
        <a:xfrm>
          <a:off x="5619750" y="243840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15</xdr:row>
      <xdr:rowOff>76200</xdr:rowOff>
    </xdr:from>
    <xdr:to>
      <xdr:col>10</xdr:col>
      <xdr:colOff>533400</xdr:colOff>
      <xdr:row>16</xdr:row>
      <xdr:rowOff>66675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1AA4C50A-C707-451E-813D-DF2AD848148F}"/>
            </a:ext>
          </a:extLst>
        </xdr:cNvPr>
        <xdr:cNvCxnSpPr/>
      </xdr:nvCxnSpPr>
      <xdr:spPr>
        <a:xfrm flipV="1">
          <a:off x="5581650" y="2933700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16</xdr:row>
      <xdr:rowOff>133350</xdr:rowOff>
    </xdr:from>
    <xdr:to>
      <xdr:col>10</xdr:col>
      <xdr:colOff>542925</xdr:colOff>
      <xdr:row>17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11351E7-B23F-45DD-AF21-154219A4505C}"/>
            </a:ext>
          </a:extLst>
        </xdr:cNvPr>
        <xdr:cNvCxnSpPr/>
      </xdr:nvCxnSpPr>
      <xdr:spPr>
        <a:xfrm>
          <a:off x="5581650" y="318135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23</xdr:row>
      <xdr:rowOff>66675</xdr:rowOff>
    </xdr:from>
    <xdr:to>
      <xdr:col>10</xdr:col>
      <xdr:colOff>561975</xdr:colOff>
      <xdr:row>24</xdr:row>
      <xdr:rowOff>57150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8ACBEDF-5414-44AF-A123-A44444A94265}"/>
            </a:ext>
          </a:extLst>
        </xdr:cNvPr>
        <xdr:cNvCxnSpPr/>
      </xdr:nvCxnSpPr>
      <xdr:spPr>
        <a:xfrm flipV="1">
          <a:off x="5610225" y="4448175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24</xdr:row>
      <xdr:rowOff>123825</xdr:rowOff>
    </xdr:from>
    <xdr:to>
      <xdr:col>10</xdr:col>
      <xdr:colOff>571500</xdr:colOff>
      <xdr:row>25</xdr:row>
      <xdr:rowOff>104775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4299D6C3-4C6C-484F-9889-105AE3476D0C}"/>
            </a:ext>
          </a:extLst>
        </xdr:cNvPr>
        <xdr:cNvCxnSpPr/>
      </xdr:nvCxnSpPr>
      <xdr:spPr>
        <a:xfrm>
          <a:off x="5610225" y="4695825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27</xdr:row>
      <xdr:rowOff>66675</xdr:rowOff>
    </xdr:from>
    <xdr:to>
      <xdr:col>10</xdr:col>
      <xdr:colOff>581025</xdr:colOff>
      <xdr:row>28</xdr:row>
      <xdr:rowOff>57150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6D42E29-7EEF-4527-B7F4-43762BF9D1D0}"/>
            </a:ext>
          </a:extLst>
        </xdr:cNvPr>
        <xdr:cNvCxnSpPr/>
      </xdr:nvCxnSpPr>
      <xdr:spPr>
        <a:xfrm flipV="1">
          <a:off x="5629275" y="5210175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28</xdr:row>
      <xdr:rowOff>123825</xdr:rowOff>
    </xdr:from>
    <xdr:to>
      <xdr:col>10</xdr:col>
      <xdr:colOff>590550</xdr:colOff>
      <xdr:row>29</xdr:row>
      <xdr:rowOff>104775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8557544-4841-40F5-83D2-0360AE2E4366}"/>
            </a:ext>
          </a:extLst>
        </xdr:cNvPr>
        <xdr:cNvCxnSpPr/>
      </xdr:nvCxnSpPr>
      <xdr:spPr>
        <a:xfrm>
          <a:off x="5629275" y="5457825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31</xdr:row>
      <xdr:rowOff>85725</xdr:rowOff>
    </xdr:from>
    <xdr:to>
      <xdr:col>10</xdr:col>
      <xdr:colOff>571500</xdr:colOff>
      <xdr:row>32</xdr:row>
      <xdr:rowOff>76200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5F321D08-06DC-4DD9-9224-EF1C74346D8A}"/>
            </a:ext>
          </a:extLst>
        </xdr:cNvPr>
        <xdr:cNvCxnSpPr/>
      </xdr:nvCxnSpPr>
      <xdr:spPr>
        <a:xfrm flipV="1">
          <a:off x="5619750" y="5991225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32</xdr:row>
      <xdr:rowOff>142875</xdr:rowOff>
    </xdr:from>
    <xdr:to>
      <xdr:col>10</xdr:col>
      <xdr:colOff>581025</xdr:colOff>
      <xdr:row>33</xdr:row>
      <xdr:rowOff>123825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469C2D3-4763-4EEC-9726-E0FB9AE88B34}"/>
            </a:ext>
          </a:extLst>
        </xdr:cNvPr>
        <xdr:cNvCxnSpPr/>
      </xdr:nvCxnSpPr>
      <xdr:spPr>
        <a:xfrm>
          <a:off x="5619750" y="6238875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35</xdr:row>
      <xdr:rowOff>57150</xdr:rowOff>
    </xdr:from>
    <xdr:to>
      <xdr:col>10</xdr:col>
      <xdr:colOff>542925</xdr:colOff>
      <xdr:row>36</xdr:row>
      <xdr:rowOff>47625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B5BFBB07-F328-4D3D-B3B0-830DF8B0153D}"/>
            </a:ext>
          </a:extLst>
        </xdr:cNvPr>
        <xdr:cNvCxnSpPr/>
      </xdr:nvCxnSpPr>
      <xdr:spPr>
        <a:xfrm flipV="1">
          <a:off x="5591175" y="6724650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36</xdr:row>
      <xdr:rowOff>114300</xdr:rowOff>
    </xdr:from>
    <xdr:to>
      <xdr:col>10</xdr:col>
      <xdr:colOff>552450</xdr:colOff>
      <xdr:row>37</xdr:row>
      <xdr:rowOff>95250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9297C62F-88B3-4CED-A8B9-8814ABDBBAF7}"/>
            </a:ext>
          </a:extLst>
        </xdr:cNvPr>
        <xdr:cNvCxnSpPr/>
      </xdr:nvCxnSpPr>
      <xdr:spPr>
        <a:xfrm>
          <a:off x="5591175" y="697230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14494</xdr:colOff>
      <xdr:row>0</xdr:row>
      <xdr:rowOff>0</xdr:rowOff>
    </xdr:from>
    <xdr:to>
      <xdr:col>32</xdr:col>
      <xdr:colOff>190499</xdr:colOff>
      <xdr:row>37</xdr:row>
      <xdr:rowOff>180975</xdr:rowOff>
    </xdr:to>
    <xdr:pic>
      <xdr:nvPicPr>
        <xdr:cNvPr id="57" name="Picture 56" descr="figure chart.">
          <a:extLst>
            <a:ext uri="{FF2B5EF4-FFF2-40B4-BE49-F238E27FC236}">
              <a16:creationId xmlns:a16="http://schemas.microsoft.com/office/drawing/2014/main" id="{F2CF14DA-0E39-07F5-3E79-80F19CF3A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0144" y="0"/>
          <a:ext cx="8710405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13</xdr:row>
      <xdr:rowOff>166995</xdr:rowOff>
    </xdr:from>
    <xdr:to>
      <xdr:col>23</xdr:col>
      <xdr:colOff>19050</xdr:colOff>
      <xdr:row>42</xdr:row>
      <xdr:rowOff>142875</xdr:rowOff>
    </xdr:to>
    <xdr:pic>
      <xdr:nvPicPr>
        <xdr:cNvPr id="2" name="Picture 1" descr="figure chart.">
          <a:extLst>
            <a:ext uri="{FF2B5EF4-FFF2-40B4-BE49-F238E27FC236}">
              <a16:creationId xmlns:a16="http://schemas.microsoft.com/office/drawing/2014/main" id="{B7BE8154-2876-7BB3-139E-CBF1B33E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2643495"/>
          <a:ext cx="6305550" cy="55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67000@market" TargetMode="External"/><Relationship Id="rId2" Type="http://schemas.openxmlformats.org/officeDocument/2006/relationships/hyperlink" Target="mailto:70000@5.52" TargetMode="External"/><Relationship Id="rId1" Type="http://schemas.openxmlformats.org/officeDocument/2006/relationships/hyperlink" Target="mailto:70000@5.32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C462-EA73-4BB4-9CED-2C99D75F2DBD}">
  <dimension ref="A1:Q52"/>
  <sheetViews>
    <sheetView tabSelected="1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2.5703125" hidden="1" customWidth="1"/>
    <col min="3" max="3" width="16.7109375" bestFit="1" customWidth="1"/>
    <col min="4" max="4" width="16.7109375" customWidth="1"/>
    <col min="5" max="6" width="11.5703125" customWidth="1"/>
    <col min="8" max="8" width="13.28515625" customWidth="1"/>
    <col min="12" max="13" width="11.5703125" customWidth="1"/>
    <col min="15" max="15" width="12.5703125" customWidth="1"/>
    <col min="16" max="16" width="6.140625" customWidth="1"/>
    <col min="17" max="17" width="21.85546875" bestFit="1" customWidth="1"/>
  </cols>
  <sheetData>
    <row r="1" spans="1:17" ht="30" x14ac:dyDescent="0.25">
      <c r="G1" s="10" t="s">
        <v>13</v>
      </c>
      <c r="H1" s="11" t="s">
        <v>15</v>
      </c>
      <c r="N1" s="10" t="s">
        <v>13</v>
      </c>
      <c r="Q1" s="8" t="s">
        <v>14</v>
      </c>
    </row>
    <row r="2" spans="1:17" x14ac:dyDescent="0.25">
      <c r="A2" s="12" t="s">
        <v>17</v>
      </c>
      <c r="C2" s="7" t="s">
        <v>12</v>
      </c>
      <c r="G2" s="17" t="s">
        <v>3</v>
      </c>
      <c r="H2" s="17"/>
      <c r="J2" s="7" t="s">
        <v>12</v>
      </c>
      <c r="N2" s="17" t="s">
        <v>4</v>
      </c>
      <c r="O2" s="17"/>
      <c r="Q2" s="9" t="s">
        <v>6</v>
      </c>
    </row>
    <row r="4" spans="1:17" x14ac:dyDescent="0.25">
      <c r="M4" s="1">
        <f>+Q4*O4</f>
        <v>11000</v>
      </c>
      <c r="N4" s="4" t="s">
        <v>0</v>
      </c>
      <c r="O4">
        <v>0.4</v>
      </c>
      <c r="Q4" s="2">
        <v>27500</v>
      </c>
    </row>
    <row r="5" spans="1:17" x14ac:dyDescent="0.25">
      <c r="F5" s="5">
        <f>+H5*L5</f>
        <v>7800</v>
      </c>
      <c r="G5" s="4" t="s">
        <v>0</v>
      </c>
      <c r="H5">
        <v>0.3</v>
      </c>
      <c r="L5" s="5">
        <f>+M4+M6</f>
        <v>26000</v>
      </c>
      <c r="M5" s="1"/>
    </row>
    <row r="6" spans="1:17" x14ac:dyDescent="0.25">
      <c r="M6" s="1">
        <f>+Q6*O6</f>
        <v>15000</v>
      </c>
      <c r="N6" s="4" t="s">
        <v>5</v>
      </c>
      <c r="O6">
        <v>0.6</v>
      </c>
      <c r="Q6" s="2">
        <v>25000</v>
      </c>
    </row>
    <row r="7" spans="1:17" x14ac:dyDescent="0.25">
      <c r="M7" s="1"/>
      <c r="Q7" s="2"/>
    </row>
    <row r="8" spans="1:17" x14ac:dyDescent="0.25">
      <c r="M8" s="1">
        <f>+Q8*O8</f>
        <v>3980</v>
      </c>
      <c r="N8" s="4" t="s">
        <v>0</v>
      </c>
      <c r="O8">
        <v>0.4</v>
      </c>
      <c r="Q8" s="1">
        <v>9950</v>
      </c>
    </row>
    <row r="9" spans="1:17" x14ac:dyDescent="0.25">
      <c r="C9" s="3" t="s">
        <v>10</v>
      </c>
      <c r="D9" s="6"/>
      <c r="E9" s="5">
        <f>+F5+F9+F15</f>
        <v>11660</v>
      </c>
      <c r="F9" s="5">
        <f>+H9*L9</f>
        <v>3020</v>
      </c>
      <c r="G9" s="4" t="s">
        <v>1</v>
      </c>
      <c r="H9">
        <v>0.4</v>
      </c>
      <c r="L9" s="5">
        <f>+M8+M10</f>
        <v>7550</v>
      </c>
      <c r="M9" s="1"/>
    </row>
    <row r="10" spans="1:17" x14ac:dyDescent="0.25">
      <c r="M10" s="1">
        <f>+Q10*O10</f>
        <v>3570</v>
      </c>
      <c r="N10" s="4" t="s">
        <v>5</v>
      </c>
      <c r="O10">
        <v>0.6</v>
      </c>
      <c r="Q10" s="1">
        <v>5950</v>
      </c>
    </row>
    <row r="11" spans="1:17" x14ac:dyDescent="0.25">
      <c r="M11" s="1"/>
      <c r="Q11" s="1"/>
    </row>
    <row r="12" spans="1:17" x14ac:dyDescent="0.25">
      <c r="M12" s="1">
        <f>+Q12*O12</f>
        <v>2800</v>
      </c>
      <c r="N12" s="4" t="s">
        <v>0</v>
      </c>
      <c r="O12">
        <v>0.4</v>
      </c>
      <c r="Q12" s="1">
        <v>7000</v>
      </c>
    </row>
    <row r="13" spans="1:17" x14ac:dyDescent="0.25">
      <c r="J13" s="3" t="s">
        <v>8</v>
      </c>
      <c r="K13" s="6"/>
      <c r="L13" s="5">
        <f>+M12+M14</f>
        <v>940</v>
      </c>
      <c r="M13" s="1"/>
      <c r="Q13" s="1"/>
    </row>
    <row r="14" spans="1:17" x14ac:dyDescent="0.25">
      <c r="M14" s="1">
        <f>+Q14*O14</f>
        <v>-1860</v>
      </c>
      <c r="N14" s="4" t="s">
        <v>5</v>
      </c>
      <c r="O14">
        <v>0.6</v>
      </c>
      <c r="Q14" s="1">
        <v>-3100</v>
      </c>
    </row>
    <row r="15" spans="1:17" x14ac:dyDescent="0.25">
      <c r="F15" s="5">
        <f>+H15*(L13+L17)</f>
        <v>840</v>
      </c>
      <c r="G15" s="4" t="s">
        <v>2</v>
      </c>
      <c r="H15">
        <v>0.3</v>
      </c>
      <c r="M15" s="1"/>
      <c r="Q15" s="1"/>
    </row>
    <row r="16" spans="1:17" x14ac:dyDescent="0.25">
      <c r="M16" s="1">
        <f>+Q16*O16</f>
        <v>2400</v>
      </c>
      <c r="N16" s="4" t="s">
        <v>0</v>
      </c>
      <c r="O16">
        <v>0.4</v>
      </c>
      <c r="Q16" s="1">
        <v>6000</v>
      </c>
    </row>
    <row r="17" spans="1:17" x14ac:dyDescent="0.25">
      <c r="J17" s="3" t="s">
        <v>7</v>
      </c>
      <c r="K17" s="6"/>
      <c r="L17" s="5">
        <f>+M16+M18</f>
        <v>1860</v>
      </c>
      <c r="M17" s="1"/>
      <c r="Q17" s="1"/>
    </row>
    <row r="18" spans="1:17" x14ac:dyDescent="0.25">
      <c r="A18" s="13" t="s">
        <v>16</v>
      </c>
      <c r="M18" s="1">
        <f>+Q18*O18</f>
        <v>-540</v>
      </c>
      <c r="N18" s="4" t="s">
        <v>5</v>
      </c>
      <c r="O18">
        <v>0.6</v>
      </c>
      <c r="Q18" s="1">
        <v>-900</v>
      </c>
    </row>
    <row r="19" spans="1:17" x14ac:dyDescent="0.25">
      <c r="M19" s="1"/>
      <c r="Q19" s="1"/>
    </row>
    <row r="20" spans="1:17" x14ac:dyDescent="0.25">
      <c r="M20" s="1">
        <f t="shared" ref="M20" si="0">+Q20*O20</f>
        <v>15200</v>
      </c>
      <c r="N20" s="4" t="s">
        <v>0</v>
      </c>
      <c r="O20">
        <v>0.4</v>
      </c>
      <c r="Q20" s="1">
        <v>38000</v>
      </c>
    </row>
    <row r="21" spans="1:17" x14ac:dyDescent="0.25">
      <c r="F21" s="5">
        <f>+H21*L21</f>
        <v>10230</v>
      </c>
      <c r="G21" s="4" t="s">
        <v>0</v>
      </c>
      <c r="H21">
        <v>0.3</v>
      </c>
      <c r="L21" s="5">
        <f>+M20+M22</f>
        <v>34100</v>
      </c>
      <c r="M21" s="1"/>
    </row>
    <row r="22" spans="1:17" x14ac:dyDescent="0.25">
      <c r="M22" s="1">
        <f t="shared" ref="M22" si="1">+Q22*O22</f>
        <v>18900</v>
      </c>
      <c r="N22" s="4" t="s">
        <v>5</v>
      </c>
      <c r="O22">
        <v>0.6</v>
      </c>
      <c r="Q22" s="1">
        <v>31500</v>
      </c>
    </row>
    <row r="23" spans="1:17" x14ac:dyDescent="0.25">
      <c r="M23" s="1"/>
      <c r="Q23" s="1"/>
    </row>
    <row r="24" spans="1:17" x14ac:dyDescent="0.25">
      <c r="M24" s="1">
        <f t="shared" ref="M24" si="2">+Q24*O24</f>
        <v>4000</v>
      </c>
      <c r="N24" s="4" t="s">
        <v>0</v>
      </c>
      <c r="O24">
        <v>0.4</v>
      </c>
      <c r="Q24" s="1">
        <v>10000</v>
      </c>
    </row>
    <row r="25" spans="1:17" x14ac:dyDescent="0.25">
      <c r="J25" s="3" t="s">
        <v>8</v>
      </c>
      <c r="K25" s="6"/>
      <c r="L25" s="5">
        <f>+M24+M26</f>
        <v>9340</v>
      </c>
      <c r="M25" s="1"/>
    </row>
    <row r="26" spans="1:17" x14ac:dyDescent="0.25">
      <c r="M26" s="1">
        <f t="shared" ref="M26" si="3">+Q26*O26</f>
        <v>5340</v>
      </c>
      <c r="N26" s="4" t="s">
        <v>5</v>
      </c>
      <c r="O26">
        <v>0.6</v>
      </c>
      <c r="Q26" s="1">
        <v>8900</v>
      </c>
    </row>
    <row r="27" spans="1:17" x14ac:dyDescent="0.25">
      <c r="B27" t="s">
        <v>43</v>
      </c>
      <c r="C27" s="3" t="s">
        <v>11</v>
      </c>
      <c r="D27" s="6"/>
      <c r="E27" s="5">
        <f>+F21+F27+F35</f>
        <v>18570</v>
      </c>
      <c r="F27" s="5">
        <f>+H27*(L25+L29)</f>
        <v>7872</v>
      </c>
      <c r="G27" s="4" t="s">
        <v>1</v>
      </c>
      <c r="H27">
        <v>0.4</v>
      </c>
      <c r="M27" s="1"/>
    </row>
    <row r="28" spans="1:17" x14ac:dyDescent="0.25">
      <c r="M28" s="1">
        <f t="shared" ref="M28" si="4">+Q28*O28</f>
        <v>6800</v>
      </c>
      <c r="N28" s="4" t="s">
        <v>0</v>
      </c>
      <c r="O28">
        <v>0.4</v>
      </c>
      <c r="Q28" s="1">
        <v>17000</v>
      </c>
    </row>
    <row r="29" spans="1:17" x14ac:dyDescent="0.25">
      <c r="J29" s="3" t="s">
        <v>7</v>
      </c>
      <c r="K29" s="6"/>
      <c r="L29" s="5">
        <f>+M28+M30</f>
        <v>10340</v>
      </c>
      <c r="M29" s="1"/>
    </row>
    <row r="30" spans="1:17" x14ac:dyDescent="0.25">
      <c r="M30" s="1">
        <f t="shared" ref="M30" si="5">+Q30*O30</f>
        <v>3540</v>
      </c>
      <c r="N30" s="4" t="s">
        <v>5</v>
      </c>
      <c r="O30">
        <v>0.6</v>
      </c>
      <c r="Q30" s="1">
        <v>5900</v>
      </c>
    </row>
    <row r="31" spans="1:17" x14ac:dyDescent="0.25">
      <c r="M31" s="1"/>
      <c r="Q31" s="1"/>
    </row>
    <row r="32" spans="1:17" x14ac:dyDescent="0.25">
      <c r="M32" s="1">
        <f t="shared" ref="M32" si="6">+Q32*O32</f>
        <v>2800</v>
      </c>
      <c r="N32" s="4" t="s">
        <v>0</v>
      </c>
      <c r="O32">
        <v>0.4</v>
      </c>
      <c r="Q32" s="1">
        <v>7000</v>
      </c>
    </row>
    <row r="33" spans="6:17" x14ac:dyDescent="0.25">
      <c r="J33" s="3" t="s">
        <v>8</v>
      </c>
      <c r="K33" s="6"/>
      <c r="L33" s="5">
        <f>+M32+M34</f>
        <v>460</v>
      </c>
      <c r="M33" s="1"/>
      <c r="Q33" s="1"/>
    </row>
    <row r="34" spans="6:17" x14ac:dyDescent="0.25">
      <c r="M34" s="1">
        <f t="shared" ref="M34" si="7">+Q34*O34</f>
        <v>-2340</v>
      </c>
      <c r="N34" s="4" t="s">
        <v>5</v>
      </c>
      <c r="O34">
        <v>0.6</v>
      </c>
      <c r="Q34" s="1">
        <v>-3900</v>
      </c>
    </row>
    <row r="35" spans="6:17" x14ac:dyDescent="0.25">
      <c r="F35" s="5">
        <f>+H35*(L33+L37)</f>
        <v>468</v>
      </c>
      <c r="G35" s="4" t="s">
        <v>2</v>
      </c>
      <c r="H35">
        <v>0.3</v>
      </c>
      <c r="M35" s="1"/>
    </row>
    <row r="36" spans="6:17" x14ac:dyDescent="0.25">
      <c r="M36" s="1">
        <f t="shared" ref="M36" si="8">+Q36*O36</f>
        <v>2000</v>
      </c>
      <c r="N36" s="4" t="s">
        <v>0</v>
      </c>
      <c r="O36">
        <v>0.4</v>
      </c>
      <c r="Q36" s="1">
        <v>5000</v>
      </c>
    </row>
    <row r="37" spans="6:17" x14ac:dyDescent="0.25">
      <c r="J37" s="3" t="s">
        <v>9</v>
      </c>
      <c r="K37" s="6"/>
      <c r="L37" s="5">
        <f>+M36+M38</f>
        <v>1100</v>
      </c>
      <c r="M37" s="1"/>
      <c r="Q37" s="1"/>
    </row>
    <row r="38" spans="6:17" x14ac:dyDescent="0.25">
      <c r="M38" s="1">
        <f t="shared" ref="M38" si="9">+Q38*O38</f>
        <v>-900</v>
      </c>
      <c r="N38" s="4" t="s">
        <v>5</v>
      </c>
      <c r="O38">
        <v>0.6</v>
      </c>
      <c r="Q38" s="1">
        <v>-1500</v>
      </c>
    </row>
    <row r="39" spans="6:17" x14ac:dyDescent="0.25">
      <c r="M39" s="1"/>
    </row>
    <row r="40" spans="6:17" x14ac:dyDescent="0.25">
      <c r="M40" s="1"/>
    </row>
    <row r="41" spans="6:17" x14ac:dyDescent="0.25">
      <c r="M41" s="1"/>
    </row>
    <row r="42" spans="6:17" x14ac:dyDescent="0.25">
      <c r="M42" s="1"/>
    </row>
    <row r="43" spans="6:17" x14ac:dyDescent="0.25">
      <c r="M43" s="1"/>
    </row>
    <row r="44" spans="6:17" x14ac:dyDescent="0.25">
      <c r="M44" s="1"/>
    </row>
    <row r="45" spans="6:17" x14ac:dyDescent="0.25">
      <c r="M45" s="1"/>
    </row>
    <row r="46" spans="6:17" x14ac:dyDescent="0.25">
      <c r="M46" s="1"/>
    </row>
    <row r="47" spans="6:17" x14ac:dyDescent="0.25">
      <c r="M47" s="1"/>
    </row>
    <row r="48" spans="6:17" x14ac:dyDescent="0.25">
      <c r="M48" s="1"/>
    </row>
    <row r="49" spans="13:13" x14ac:dyDescent="0.25">
      <c r="M49" s="1"/>
    </row>
    <row r="50" spans="13:13" x14ac:dyDescent="0.25">
      <c r="M50" s="1"/>
    </row>
    <row r="51" spans="13:13" x14ac:dyDescent="0.25">
      <c r="M51" s="1"/>
    </row>
    <row r="52" spans="13:13" x14ac:dyDescent="0.25">
      <c r="M52" s="1"/>
    </row>
  </sheetData>
  <mergeCells count="2">
    <mergeCell ref="G2:H2"/>
    <mergeCell ref="N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073E-0514-44A9-8EA9-62832D91DB3B}">
  <dimension ref="B8:H42"/>
  <sheetViews>
    <sheetView topLeftCell="A7" workbookViewId="0">
      <selection activeCell="I36" sqref="I36"/>
    </sheetView>
  </sheetViews>
  <sheetFormatPr defaultRowHeight="15" x14ac:dyDescent="0.25"/>
  <cols>
    <col min="2" max="2" width="13.42578125" bestFit="1" customWidth="1"/>
    <col min="3" max="3" width="15.42578125" customWidth="1"/>
    <col min="4" max="4" width="33" bestFit="1" customWidth="1"/>
    <col min="5" max="5" width="22.42578125" bestFit="1" customWidth="1"/>
  </cols>
  <sheetData>
    <row r="8" spans="2:5" x14ac:dyDescent="0.25">
      <c r="C8" t="s">
        <v>34</v>
      </c>
      <c r="D8" t="s">
        <v>35</v>
      </c>
      <c r="E8" t="s">
        <v>36</v>
      </c>
    </row>
    <row r="9" spans="2:5" x14ac:dyDescent="0.25">
      <c r="B9" t="s">
        <v>37</v>
      </c>
      <c r="C9">
        <v>0.25</v>
      </c>
      <c r="D9">
        <v>100000</v>
      </c>
      <c r="E9">
        <f>+D9*C9*-1</f>
        <v>-25000</v>
      </c>
    </row>
    <row r="10" spans="2:5" x14ac:dyDescent="0.25">
      <c r="B10" t="s">
        <v>38</v>
      </c>
      <c r="C10">
        <v>0.15</v>
      </c>
      <c r="D10">
        <v>200000</v>
      </c>
      <c r="E10">
        <f>+D10*C10*-1</f>
        <v>-30000</v>
      </c>
    </row>
    <row r="11" spans="2:5" x14ac:dyDescent="0.25">
      <c r="B11" t="s">
        <v>39</v>
      </c>
      <c r="C11">
        <v>0.1</v>
      </c>
      <c r="D11">
        <v>90000</v>
      </c>
      <c r="E11">
        <f>+D11*C11*-1</f>
        <v>-9000</v>
      </c>
    </row>
    <row r="12" spans="2:5" x14ac:dyDescent="0.25">
      <c r="B12" t="s">
        <v>40</v>
      </c>
      <c r="C12">
        <v>0.3</v>
      </c>
      <c r="D12">
        <v>50000</v>
      </c>
      <c r="E12">
        <f>+D12*C12</f>
        <v>15000</v>
      </c>
    </row>
    <row r="15" spans="2:5" x14ac:dyDescent="0.25">
      <c r="D15" t="s">
        <v>41</v>
      </c>
      <c r="E15">
        <f>+SUM(E9:E11)</f>
        <v>-64000</v>
      </c>
    </row>
    <row r="16" spans="2:5" x14ac:dyDescent="0.25">
      <c r="D16" t="s">
        <v>42</v>
      </c>
      <c r="E16">
        <f>+SUM(E9:E12)</f>
        <v>-49000</v>
      </c>
    </row>
    <row r="21" spans="2:8" x14ac:dyDescent="0.25">
      <c r="B21">
        <v>250000</v>
      </c>
      <c r="C21">
        <v>0.3</v>
      </c>
      <c r="D21">
        <f>B21*C21</f>
        <v>75000</v>
      </c>
    </row>
    <row r="22" spans="2:8" x14ac:dyDescent="0.25">
      <c r="B22">
        <v>350000</v>
      </c>
      <c r="C22">
        <v>0.6</v>
      </c>
      <c r="D22">
        <f>B22*C22</f>
        <v>210000</v>
      </c>
    </row>
    <row r="23" spans="2:8" x14ac:dyDescent="0.25">
      <c r="B23">
        <v>650000</v>
      </c>
      <c r="C23">
        <v>0.1</v>
      </c>
      <c r="D23">
        <f>B23*C23</f>
        <v>65000</v>
      </c>
    </row>
    <row r="24" spans="2:8" x14ac:dyDescent="0.25">
      <c r="D24">
        <f>SUM(D21:D23)</f>
        <v>350000</v>
      </c>
      <c r="E24">
        <v>0.5</v>
      </c>
      <c r="F24">
        <f>D24*E24</f>
        <v>175000</v>
      </c>
    </row>
    <row r="25" spans="2:8" x14ac:dyDescent="0.25">
      <c r="D25">
        <v>150000</v>
      </c>
      <c r="E25">
        <v>0.5</v>
      </c>
      <c r="F25">
        <f>D25*E25</f>
        <v>75000</v>
      </c>
    </row>
    <row r="26" spans="2:8" x14ac:dyDescent="0.25">
      <c r="F26">
        <f>SUM(F24:F25)</f>
        <v>250000</v>
      </c>
      <c r="G26">
        <v>0.4</v>
      </c>
      <c r="H26">
        <f>F26*G26</f>
        <v>100000</v>
      </c>
    </row>
    <row r="27" spans="2:8" x14ac:dyDescent="0.25">
      <c r="F27">
        <v>40000</v>
      </c>
      <c r="G27">
        <v>0.6</v>
      </c>
      <c r="H27">
        <f>F27*G27</f>
        <v>24000</v>
      </c>
    </row>
    <row r="28" spans="2:8" x14ac:dyDescent="0.25">
      <c r="H28">
        <f>SUM(H26:H27)</f>
        <v>124000</v>
      </c>
    </row>
    <row r="31" spans="2:8" x14ac:dyDescent="0.25">
      <c r="C31">
        <v>140000</v>
      </c>
      <c r="D31">
        <f>C31*0.9</f>
        <v>126000</v>
      </c>
    </row>
    <row r="32" spans="2:8" x14ac:dyDescent="0.25">
      <c r="C32">
        <v>170000</v>
      </c>
      <c r="D32">
        <f>C32*0.1</f>
        <v>17000</v>
      </c>
    </row>
    <row r="34" spans="3:3" x14ac:dyDescent="0.25">
      <c r="C34">
        <f>25000*0.15</f>
        <v>3750</v>
      </c>
    </row>
    <row r="35" spans="3:3" x14ac:dyDescent="0.25">
      <c r="C35">
        <f>400000*0.7</f>
        <v>280000</v>
      </c>
    </row>
    <row r="36" spans="3:3" x14ac:dyDescent="0.25">
      <c r="C36">
        <f>-150*0.3</f>
        <v>-45</v>
      </c>
    </row>
    <row r="37" spans="3:3" x14ac:dyDescent="0.25">
      <c r="C37">
        <f>500000*0.2</f>
        <v>100000</v>
      </c>
    </row>
    <row r="38" spans="3:3" x14ac:dyDescent="0.25">
      <c r="C38">
        <f>-250000*0.8</f>
        <v>-200000</v>
      </c>
    </row>
    <row r="39" spans="3:3" x14ac:dyDescent="0.25">
      <c r="C39">
        <f>50000*0.9</f>
        <v>45000</v>
      </c>
    </row>
    <row r="40" spans="3:3" x14ac:dyDescent="0.25">
      <c r="C40">
        <f>35000*0.75</f>
        <v>26250</v>
      </c>
    </row>
    <row r="41" spans="3:3" x14ac:dyDescent="0.25">
      <c r="C41">
        <f>45000*0.25</f>
        <v>11250</v>
      </c>
    </row>
    <row r="42" spans="3:3" x14ac:dyDescent="0.25">
      <c r="C42">
        <f>15*0.25</f>
        <v>3.75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8461-3B0C-4063-BA0A-824339DEEC75}">
  <dimension ref="A7:I54"/>
  <sheetViews>
    <sheetView topLeftCell="A2" workbookViewId="0">
      <selection activeCell="A44" sqref="A44"/>
    </sheetView>
  </sheetViews>
  <sheetFormatPr defaultRowHeight="15" x14ac:dyDescent="0.25"/>
  <cols>
    <col min="1" max="1" width="18.140625" bestFit="1" customWidth="1"/>
    <col min="3" max="3" width="11.85546875" bestFit="1" customWidth="1"/>
    <col min="5" max="6" width="12.5703125" hidden="1" customWidth="1"/>
    <col min="7" max="7" width="13.140625" customWidth="1"/>
    <col min="9" max="9" width="14.28515625" bestFit="1" customWidth="1"/>
  </cols>
  <sheetData>
    <row r="7" spans="1:9" x14ac:dyDescent="0.25">
      <c r="A7" s="12" t="s">
        <v>17</v>
      </c>
      <c r="C7" s="7" t="s">
        <v>12</v>
      </c>
      <c r="G7" s="10" t="s">
        <v>13</v>
      </c>
    </row>
    <row r="9" spans="1:9" x14ac:dyDescent="0.25">
      <c r="F9" s="5">
        <f>+I9*H9</f>
        <v>464430</v>
      </c>
      <c r="G9" s="4" t="s">
        <v>22</v>
      </c>
      <c r="H9">
        <v>0.6</v>
      </c>
      <c r="I9" s="5">
        <f>+C12*G10</f>
        <v>774050</v>
      </c>
    </row>
    <row r="10" spans="1:9" x14ac:dyDescent="0.25">
      <c r="G10" s="1">
        <v>5.65</v>
      </c>
    </row>
    <row r="11" spans="1:9" x14ac:dyDescent="0.25">
      <c r="C11" s="3" t="s">
        <v>19</v>
      </c>
      <c r="D11" s="6"/>
      <c r="E11" s="5">
        <f>+F9+F13</f>
        <v>717606</v>
      </c>
    </row>
    <row r="12" spans="1:9" x14ac:dyDescent="0.25">
      <c r="C12">
        <v>137000</v>
      </c>
    </row>
    <row r="13" spans="1:9" x14ac:dyDescent="0.25">
      <c r="F13" s="5">
        <f>+I13*H13</f>
        <v>253176</v>
      </c>
      <c r="G13" s="4" t="s">
        <v>23</v>
      </c>
      <c r="H13">
        <v>0.4</v>
      </c>
      <c r="I13" s="5">
        <f>+C12*G14</f>
        <v>632940</v>
      </c>
    </row>
    <row r="14" spans="1:9" x14ac:dyDescent="0.25">
      <c r="G14" s="1">
        <v>4.62</v>
      </c>
    </row>
    <row r="16" spans="1:9" x14ac:dyDescent="0.25">
      <c r="F16" s="5">
        <f>+I16*H16</f>
        <v>450570</v>
      </c>
      <c r="G16" s="4" t="s">
        <v>22</v>
      </c>
      <c r="H16">
        <v>0.6</v>
      </c>
      <c r="I16" s="5">
        <f>67000*G17+70000*5.32</f>
        <v>750950</v>
      </c>
    </row>
    <row r="17" spans="1:9" x14ac:dyDescent="0.25">
      <c r="G17" s="1">
        <v>5.65</v>
      </c>
    </row>
    <row r="18" spans="1:9" x14ac:dyDescent="0.25">
      <c r="A18" s="13" t="s">
        <v>18</v>
      </c>
      <c r="C18" s="3" t="s">
        <v>20</v>
      </c>
      <c r="E18" s="5">
        <f>+F16+F20</f>
        <v>723346</v>
      </c>
    </row>
    <row r="19" spans="1:9" x14ac:dyDescent="0.25">
      <c r="C19" s="15" t="s">
        <v>33</v>
      </c>
    </row>
    <row r="20" spans="1:9" x14ac:dyDescent="0.25">
      <c r="C20" s="15" t="s">
        <v>24</v>
      </c>
      <c r="F20" s="5">
        <f>+I20*H20</f>
        <v>272776</v>
      </c>
      <c r="G20" s="4" t="s">
        <v>23</v>
      </c>
      <c r="H20">
        <v>0.4</v>
      </c>
      <c r="I20" s="5">
        <f>67000*G21+70000*5.32</f>
        <v>681940</v>
      </c>
    </row>
    <row r="21" spans="1:9" x14ac:dyDescent="0.25">
      <c r="G21" s="1">
        <v>4.62</v>
      </c>
    </row>
    <row r="23" spans="1:9" x14ac:dyDescent="0.25">
      <c r="F23" s="5">
        <f>+I23*H23</f>
        <v>452940</v>
      </c>
      <c r="G23" s="4" t="s">
        <v>22</v>
      </c>
      <c r="H23">
        <v>0.6</v>
      </c>
      <c r="I23" s="5">
        <f>70000*(5.52)+67000*(G24-0.15)</f>
        <v>754900</v>
      </c>
    </row>
    <row r="24" spans="1:9" x14ac:dyDescent="0.25">
      <c r="G24" s="1">
        <v>5.65</v>
      </c>
      <c r="I24" s="5"/>
    </row>
    <row r="25" spans="1:9" x14ac:dyDescent="0.25">
      <c r="C25" s="3" t="s">
        <v>21</v>
      </c>
      <c r="E25" s="5">
        <f>+F23+F27</f>
        <v>721936</v>
      </c>
    </row>
    <row r="26" spans="1:9" x14ac:dyDescent="0.25">
      <c r="C26" s="15" t="s">
        <v>25</v>
      </c>
    </row>
    <row r="27" spans="1:9" x14ac:dyDescent="0.25">
      <c r="C27" s="16" t="s">
        <v>26</v>
      </c>
      <c r="F27" s="5">
        <f>+I27*H27</f>
        <v>268996</v>
      </c>
      <c r="G27" s="4" t="s">
        <v>23</v>
      </c>
      <c r="H27">
        <v>0.4</v>
      </c>
      <c r="I27" s="5">
        <f>70000*(5.52)+67000*(G28-0.35)</f>
        <v>672490</v>
      </c>
    </row>
    <row r="28" spans="1:9" x14ac:dyDescent="0.25">
      <c r="G28" s="1">
        <v>4.62</v>
      </c>
    </row>
    <row r="32" spans="1:9" x14ac:dyDescent="0.25">
      <c r="E32" s="1"/>
      <c r="G32" s="1"/>
    </row>
    <row r="36" spans="2:9" x14ac:dyDescent="0.25">
      <c r="E36" s="1"/>
      <c r="G36" s="1"/>
    </row>
    <row r="37" spans="2:9" x14ac:dyDescent="0.25">
      <c r="H37" t="s">
        <v>28</v>
      </c>
    </row>
    <row r="38" spans="2:9" x14ac:dyDescent="0.25">
      <c r="H38" t="s">
        <v>27</v>
      </c>
    </row>
    <row r="43" spans="2:9" x14ac:dyDescent="0.25">
      <c r="I43" s="14"/>
    </row>
    <row r="44" spans="2:9" x14ac:dyDescent="0.25">
      <c r="I44" s="14"/>
    </row>
    <row r="45" spans="2:9" x14ac:dyDescent="0.25">
      <c r="I45" s="14"/>
    </row>
    <row r="46" spans="2:9" x14ac:dyDescent="0.25">
      <c r="I46" s="14"/>
    </row>
    <row r="47" spans="2:9" x14ac:dyDescent="0.25">
      <c r="C47" t="s">
        <v>29</v>
      </c>
      <c r="D47" t="s">
        <v>31</v>
      </c>
      <c r="E47" t="s">
        <v>30</v>
      </c>
      <c r="F47" t="s">
        <v>32</v>
      </c>
    </row>
    <row r="48" spans="2:9" x14ac:dyDescent="0.25">
      <c r="B48">
        <v>70000</v>
      </c>
      <c r="C48">
        <v>5.52</v>
      </c>
      <c r="D48">
        <v>-0.2</v>
      </c>
      <c r="E48">
        <v>5.65</v>
      </c>
      <c r="F48">
        <f>+E48-C48+D48</f>
        <v>-6.999999999999923E-2</v>
      </c>
      <c r="G48">
        <f>+B48*F48</f>
        <v>-4899.9999999999463</v>
      </c>
      <c r="I48">
        <f>+B48*C48</f>
        <v>386399.99999999994</v>
      </c>
    </row>
    <row r="49" spans="2:9" x14ac:dyDescent="0.25">
      <c r="B49">
        <v>67000</v>
      </c>
      <c r="C49">
        <v>5.52</v>
      </c>
      <c r="D49">
        <v>-0.15</v>
      </c>
      <c r="E49">
        <v>5.65</v>
      </c>
      <c r="F49">
        <f>+E49-C49+D49</f>
        <v>-1.9999999999999213E-2</v>
      </c>
      <c r="G49">
        <f>+B49*F49</f>
        <v>-1339.9999999999472</v>
      </c>
      <c r="I49">
        <f>+B49*C49</f>
        <v>369840</v>
      </c>
    </row>
    <row r="50" spans="2:9" x14ac:dyDescent="0.25">
      <c r="I50">
        <f>SUM(I48:I49)</f>
        <v>756240</v>
      </c>
    </row>
    <row r="51" spans="2:9" x14ac:dyDescent="0.25">
      <c r="C51" t="s">
        <v>29</v>
      </c>
      <c r="D51" t="s">
        <v>31</v>
      </c>
      <c r="E51" t="s">
        <v>30</v>
      </c>
      <c r="F51" t="s">
        <v>32</v>
      </c>
    </row>
    <row r="52" spans="2:9" x14ac:dyDescent="0.25">
      <c r="B52">
        <v>70000</v>
      </c>
      <c r="C52">
        <v>5.52</v>
      </c>
      <c r="D52">
        <v>-0.2</v>
      </c>
      <c r="E52">
        <v>4.62</v>
      </c>
      <c r="F52">
        <f>+E52-C52+D52</f>
        <v>-1.0999999999999994</v>
      </c>
      <c r="G52">
        <f>+B52*F52</f>
        <v>-76999.999999999956</v>
      </c>
      <c r="I52">
        <f>+B52*C52</f>
        <v>386399.99999999994</v>
      </c>
    </row>
    <row r="53" spans="2:9" x14ac:dyDescent="0.25">
      <c r="B53">
        <v>67000</v>
      </c>
      <c r="C53">
        <v>5.52</v>
      </c>
      <c r="D53">
        <v>-0.35</v>
      </c>
      <c r="E53">
        <v>4.62</v>
      </c>
      <c r="F53">
        <f>+E53-C53+D53</f>
        <v>-1.2499999999999996</v>
      </c>
      <c r="G53">
        <f>+B53*F53</f>
        <v>-83749.999999999971</v>
      </c>
      <c r="I53">
        <f>+B53*E53</f>
        <v>309540</v>
      </c>
    </row>
    <row r="54" spans="2:9" x14ac:dyDescent="0.25">
      <c r="G54">
        <f>SUM(G52:G53)</f>
        <v>-160749.99999999994</v>
      </c>
      <c r="I54">
        <f>SUM(I52:I53)</f>
        <v>695940</v>
      </c>
    </row>
  </sheetData>
  <hyperlinks>
    <hyperlink ref="C20" r:id="rId1" xr:uid="{6558DFE7-B4F6-4294-9845-68DBB36FD768}"/>
    <hyperlink ref="C26" r:id="rId2" xr:uid="{7D1A2A62-906B-4F05-ADA5-A0CC8C6AB703}"/>
    <hyperlink ref="C19" r:id="rId3" xr:uid="{6CD786F7-5788-447C-AF7A-EB88E4C3D6EA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Ranch stocking decision</vt:lpstr>
      <vt:lpstr>Ejemplo 2 EMV</vt:lpstr>
      <vt:lpstr>corn farmer 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 Ricardo (AMS SC Markets CoE)</dc:creator>
  <cp:lastModifiedBy>mariana</cp:lastModifiedBy>
  <dcterms:created xsi:type="dcterms:W3CDTF">2023-01-23T01:38:13Z</dcterms:created>
  <dcterms:modified xsi:type="dcterms:W3CDTF">2023-03-22T23:41:42Z</dcterms:modified>
</cp:coreProperties>
</file>