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4\"/>
    </mc:Choice>
  </mc:AlternateContent>
  <xr:revisionPtr revIDLastSave="0" documentId="13_ncr:1_{BF7B406F-48B7-4CB2-B3DE-2EC97A85D7C2}" xr6:coauthVersionLast="47" xr6:coauthVersionMax="47" xr10:uidLastSave="{00000000-0000-0000-0000-000000000000}"/>
  <bookViews>
    <workbookView xWindow="-120" yWindow="-120" windowWidth="29040" windowHeight="15840" activeTab="4" xr2:uid="{EF6A0CBE-8298-4B7B-ACCA-869545E000E7}"/>
  </bookViews>
  <sheets>
    <sheet name="ex1" sheetId="1" r:id="rId1"/>
    <sheet name="ex2g" sheetId="2" r:id="rId2"/>
    <sheet name="ex3g" sheetId="3" r:id="rId3"/>
    <sheet name="ex4" sheetId="4" r:id="rId4"/>
    <sheet name="ex5g" sheetId="5" r:id="rId5"/>
    <sheet name="ex6g" sheetId="6" r:id="rId6"/>
    <sheet name="ex7g" sheetId="7" r:id="rId7"/>
    <sheet name="ex8" sheetId="8" r:id="rId8"/>
    <sheet name="ex9g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9" l="1"/>
  <c r="J32" i="7"/>
  <c r="J28" i="7"/>
  <c r="H30" i="7"/>
  <c r="F32" i="7"/>
  <c r="E32" i="7"/>
  <c r="G32" i="7"/>
  <c r="H32" i="7" s="1"/>
  <c r="D32" i="7"/>
  <c r="J20" i="9"/>
  <c r="H23" i="9"/>
  <c r="C21" i="9"/>
  <c r="E23" i="9"/>
  <c r="F23" i="9"/>
  <c r="G23" i="9"/>
  <c r="G22" i="9"/>
  <c r="F22" i="9"/>
  <c r="E22" i="9"/>
  <c r="D22" i="9"/>
  <c r="C15" i="9"/>
  <c r="E15" i="9" s="1"/>
  <c r="D15" i="9"/>
  <c r="G15" i="9"/>
  <c r="D16" i="9"/>
  <c r="G16" i="9"/>
  <c r="D17" i="9"/>
  <c r="G17" i="9"/>
  <c r="I14" i="9"/>
  <c r="H14" i="9"/>
  <c r="G14" i="9"/>
  <c r="L11" i="9"/>
  <c r="F14" i="9"/>
  <c r="E14" i="9"/>
  <c r="C14" i="9"/>
  <c r="I13" i="9"/>
  <c r="D14" i="9"/>
  <c r="D13" i="9"/>
  <c r="F22" i="8"/>
  <c r="J18" i="8"/>
  <c r="N17" i="8"/>
  <c r="L17" i="8"/>
  <c r="M17" i="8"/>
  <c r="D18" i="8"/>
  <c r="D22" i="8" s="1"/>
  <c r="G18" i="8"/>
  <c r="G22" i="8" s="1"/>
  <c r="F18" i="8"/>
  <c r="C17" i="8"/>
  <c r="C20" i="8" s="1"/>
  <c r="J14" i="7"/>
  <c r="H17" i="7"/>
  <c r="H15" i="7"/>
  <c r="F17" i="7"/>
  <c r="G17" i="7"/>
  <c r="E17" i="7"/>
  <c r="D15" i="7"/>
  <c r="C15" i="7"/>
  <c r="I13" i="6"/>
  <c r="E16" i="6"/>
  <c r="F16" i="6"/>
  <c r="G16" i="6"/>
  <c r="D16" i="6"/>
  <c r="C14" i="6"/>
  <c r="G14" i="5"/>
  <c r="F15" i="5"/>
  <c r="F14" i="5"/>
  <c r="E14" i="5"/>
  <c r="C14" i="5"/>
  <c r="D11" i="5"/>
  <c r="C11" i="5"/>
  <c r="F10" i="3"/>
  <c r="D11" i="3"/>
  <c r="C11" i="3"/>
  <c r="H13" i="2"/>
  <c r="F20" i="2"/>
  <c r="F18" i="2"/>
  <c r="F17" i="2"/>
  <c r="D10" i="2"/>
  <c r="E10" i="2"/>
  <c r="F10" i="2"/>
  <c r="C10" i="2"/>
  <c r="H9" i="2" s="1"/>
  <c r="C13" i="1"/>
  <c r="E10" i="1"/>
  <c r="F10" i="1"/>
  <c r="G10" i="1"/>
  <c r="D10" i="1"/>
  <c r="C10" i="1"/>
  <c r="F15" i="9" l="1"/>
  <c r="H15" i="9" s="1"/>
  <c r="I15" i="9" s="1"/>
  <c r="C16" i="9" s="1"/>
  <c r="E16" i="9" l="1"/>
  <c r="F16" i="9" s="1"/>
  <c r="H16" i="9" s="1"/>
  <c r="I16" i="9" l="1"/>
  <c r="C17" i="9" s="1"/>
  <c r="E17" i="9" l="1"/>
  <c r="F17" i="9" s="1"/>
  <c r="H17" i="9" s="1"/>
  <c r="I17" i="9" l="1"/>
</calcChain>
</file>

<file path=xl/sharedStrings.xml><?xml version="1.0" encoding="utf-8"?>
<sst xmlns="http://schemas.openxmlformats.org/spreadsheetml/2006/main" count="74" uniqueCount="37">
  <si>
    <t>i</t>
  </si>
  <si>
    <t>VP</t>
  </si>
  <si>
    <t>tasa</t>
  </si>
  <si>
    <t>VPN</t>
  </si>
  <si>
    <t>al ser positivo, se realiza la inversión</t>
  </si>
  <si>
    <t>a)</t>
  </si>
  <si>
    <t>b)</t>
  </si>
  <si>
    <t>SUMA</t>
  </si>
  <si>
    <t>inv</t>
  </si>
  <si>
    <t>4 (vencim)</t>
  </si>
  <si>
    <t>flujo</t>
  </si>
  <si>
    <t>3000 al 5%</t>
  </si>
  <si>
    <t>1000 al 12%</t>
  </si>
  <si>
    <t>VP SUMA</t>
  </si>
  <si>
    <t>http://www.enciclopediafinanciera.com/ejercicios/ejercicio-de-VPN-y-TIR-1.htm</t>
  </si>
  <si>
    <t>leelo</t>
  </si>
  <si>
    <t>14% de interés que te lo acaban de pagar en 4 años</t>
  </si>
  <si>
    <t>1 pz</t>
  </si>
  <si>
    <t>saldo i</t>
  </si>
  <si>
    <t>interes</t>
  </si>
  <si>
    <t>pago cap</t>
  </si>
  <si>
    <t>saldo f</t>
  </si>
  <si>
    <t>https://es.scribd.com/document/410065870/Ejercicios-Valor-Presente-Neto-docx#</t>
  </si>
  <si>
    <t>pago int</t>
  </si>
  <si>
    <t>periodo</t>
  </si>
  <si>
    <t>Saldo inicial</t>
  </si>
  <si>
    <t>Intereses</t>
  </si>
  <si>
    <t>Tasa Interés</t>
  </si>
  <si>
    <t>Pago intereses</t>
  </si>
  <si>
    <t>Pago capital</t>
  </si>
  <si>
    <t>Pago total</t>
  </si>
  <si>
    <t>Saldo final</t>
  </si>
  <si>
    <t>A</t>
  </si>
  <si>
    <t>sí conviene la inv</t>
  </si>
  <si>
    <t>VPN 1</t>
  </si>
  <si>
    <t>VPN 2</t>
  </si>
  <si>
    <t>no conviene el 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</si>
</sst>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2" fillId="2" borderId="0" xfId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3" borderId="0" xfId="2"/>
    <xf numFmtId="0" fontId="3" fillId="0" borderId="0" xfId="3"/>
  </cellXfs>
  <cellStyles count="4">
    <cellStyle name="40% - Accent1" xfId="2" builtinId="31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283937</xdr:colOff>
      <xdr:row>0</xdr:row>
      <xdr:rowOff>137810</xdr:rowOff>
    </xdr:from>
    <xdr:to>
      <xdr:col>11</xdr:col>
      <xdr:colOff>40532</xdr:colOff>
      <xdr:row>6</xdr:row>
      <xdr:rowOff>21345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DFAB5A-3A4F-0A0E-C0F9-81786D00A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937" y="137810"/>
          <a:ext cx="6444361" cy="10265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417479</xdr:colOff>
      <xdr:row>0</xdr:row>
      <xdr:rowOff>121597</xdr:rowOff>
    </xdr:from>
    <xdr:to>
      <xdr:col>11</xdr:col>
      <xdr:colOff>160300</xdr:colOff>
      <xdr:row>6</xdr:row>
      <xdr:rowOff>88062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9D9462-802B-1904-856F-0247B1479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479" y="121597"/>
          <a:ext cx="6430587" cy="1109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220807</xdr:colOff>
      <xdr:row>0</xdr:row>
      <xdr:rowOff>90921</xdr:rowOff>
    </xdr:from>
    <xdr:to>
      <xdr:col>12</xdr:col>
      <xdr:colOff>321374</xdr:colOff>
      <xdr:row>6</xdr:row>
      <xdr:rowOff>47624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31E63F-2817-663B-73E1-F08168924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807" y="90921"/>
          <a:ext cx="7426158" cy="10997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508421</xdr:colOff>
      <xdr:row>11</xdr:row>
      <xdr:rowOff>40531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16257B-F62F-C8DC-13FE-320567274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979" y="190500"/>
          <a:ext cx="5980229" cy="19455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166134</xdr:colOff>
      <xdr:row>0</xdr:row>
      <xdr:rowOff>134218</xdr:rowOff>
    </xdr:from>
    <xdr:to>
      <xdr:col>13</xdr:col>
      <xdr:colOff>47937</xdr:colOff>
      <xdr:row>7</xdr:row>
      <xdr:rowOff>125557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4786A0-8AA6-C369-B823-971C73E6E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134" y="134218"/>
          <a:ext cx="7817860" cy="13248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132341</xdr:colOff>
      <xdr:row>9</xdr:row>
      <xdr:rowOff>133143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BEF08-5720-5856-D4CB-D46C73CCB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671" y="190500"/>
          <a:ext cx="6219048" cy="16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13</xdr:col>
      <xdr:colOff>33706</xdr:colOff>
      <xdr:row>10</xdr:row>
      <xdr:rowOff>175461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A79521-7FC5-32C0-D29F-D2ED96175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606" y="190500"/>
          <a:ext cx="7372968" cy="1889961"/>
        </a:xfrm>
        <a:prstGeom prst="rect">
          <a:avLst/>
        </a:prstGeom>
      </xdr:spPr>
    </xdr:pic>
    <xdr:clientData/>
  </xdr:twoCellAnchor>
  <xdr:twoCellAnchor editAs="oneCell">
    <xdr:from>
      <xdr:col>1</xdr:col>
      <xdr:colOff>97573</xdr:colOff>
      <xdr:row>19</xdr:row>
      <xdr:rowOff>90383</xdr:rowOff>
    </xdr:from>
    <xdr:to>
      <xdr:col>10</xdr:col>
      <xdr:colOff>261044</xdr:colOff>
      <xdr:row>24</xdr:row>
      <xdr:rowOff>122486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D09553-1173-76AF-8884-03B7D7355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6244" y="3709883"/>
          <a:ext cx="5641507" cy="9846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520450</xdr:colOff>
      <xdr:row>0</xdr:row>
      <xdr:rowOff>153329</xdr:rowOff>
    </xdr:from>
    <xdr:to>
      <xdr:col>12</xdr:col>
      <xdr:colOff>220286</xdr:colOff>
      <xdr:row>12</xdr:row>
      <xdr:rowOff>74341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2A7C4A-3088-944A-68AD-B1ED4D6C7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450" y="153329"/>
          <a:ext cx="7003885" cy="220701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153076</xdr:rowOff>
    </xdr:from>
    <xdr:to>
      <xdr:col>15</xdr:col>
      <xdr:colOff>307800</xdr:colOff>
      <xdr:row>8</xdr:row>
      <xdr:rowOff>28304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9B1724-0FC7-9081-E26C-4DC223AC8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153076"/>
          <a:ext cx="9082706" cy="13992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enciclopediafinanciera.com/ejercicios/ejercicio-de-VPN-y-TIR-1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5AD9-5D41-4E56-AE62-D58425FCC946}">
  <dimension ref="A8:G13"/>
  <sheetViews>
    <sheetView zoomScale="235" zoomScaleNormal="235" workbookViewId="0">
      <selection activeCell="A16" sqref="A16"/>
    </sheetView>
  </sheetViews>
  <sheetFormatPr defaultRowHeight="15" x14ac:dyDescent="0.25"/>
  <sheetData>
    <row r="8" spans="1:7" x14ac:dyDescent="0.25">
      <c r="C8">
        <v>0</v>
      </c>
      <c r="D8">
        <v>1</v>
      </c>
      <c r="E8">
        <v>2</v>
      </c>
      <c r="F8">
        <v>3</v>
      </c>
      <c r="G8">
        <v>4</v>
      </c>
    </row>
    <row r="9" spans="1:7" x14ac:dyDescent="0.25">
      <c r="B9" t="s">
        <v>0</v>
      </c>
      <c r="C9">
        <v>1000000</v>
      </c>
      <c r="D9">
        <v>320000</v>
      </c>
      <c r="E9">
        <v>320000</v>
      </c>
      <c r="F9">
        <v>320000</v>
      </c>
      <c r="G9">
        <v>320000</v>
      </c>
    </row>
    <row r="10" spans="1:7" x14ac:dyDescent="0.25">
      <c r="B10" t="s">
        <v>1</v>
      </c>
      <c r="C10">
        <f>C9</f>
        <v>1000000</v>
      </c>
      <c r="D10">
        <f>D9/((1+$B$11)^(D8))</f>
        <v>290204.68499188335</v>
      </c>
      <c r="E10">
        <f t="shared" ref="E10:G10" si="0">E9/((1+$B$11)^(E8))</f>
        <v>263183.62247261952</v>
      </c>
      <c r="F10">
        <f t="shared" si="0"/>
        <v>238678.50079590402</v>
      </c>
      <c r="G10">
        <f t="shared" si="0"/>
        <v>216455.05980565722</v>
      </c>
    </row>
    <row r="11" spans="1:7" x14ac:dyDescent="0.25">
      <c r="A11" t="s">
        <v>2</v>
      </c>
      <c r="B11" s="1">
        <v>0.10267</v>
      </c>
    </row>
    <row r="13" spans="1:7" x14ac:dyDescent="0.25">
      <c r="B13" t="s">
        <v>3</v>
      </c>
      <c r="C13" s="2">
        <f>-C10+SUM(D10:G10)</f>
        <v>8521.8680660640821</v>
      </c>
      <c r="D13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0B0A-E888-4B9F-A84E-5F51132D66A0}">
  <dimension ref="A8:J27"/>
  <sheetViews>
    <sheetView zoomScale="235" zoomScaleNormal="235" workbookViewId="0">
      <selection activeCell="A23" sqref="A23"/>
    </sheetView>
  </sheetViews>
  <sheetFormatPr defaultRowHeight="15" x14ac:dyDescent="0.25"/>
  <sheetData>
    <row r="8" spans="1:8" x14ac:dyDescent="0.25">
      <c r="A8" t="s">
        <v>5</v>
      </c>
      <c r="C8">
        <v>0</v>
      </c>
      <c r="D8">
        <v>1</v>
      </c>
      <c r="E8">
        <v>2</v>
      </c>
      <c r="F8">
        <v>3</v>
      </c>
      <c r="G8" t="s">
        <v>7</v>
      </c>
      <c r="H8" t="s">
        <v>3</v>
      </c>
    </row>
    <row r="9" spans="1:8" x14ac:dyDescent="0.25">
      <c r="B9" t="s">
        <v>0</v>
      </c>
      <c r="C9">
        <v>8000</v>
      </c>
      <c r="D9">
        <v>1000</v>
      </c>
      <c r="E9">
        <v>3000</v>
      </c>
      <c r="F9">
        <v>5000</v>
      </c>
      <c r="H9" s="2">
        <f>-C10+SUM(D10:F10)</f>
        <v>374.36981057482808</v>
      </c>
    </row>
    <row r="10" spans="1:8" x14ac:dyDescent="0.25">
      <c r="A10" t="s">
        <v>2</v>
      </c>
      <c r="B10" s="3">
        <v>0.03</v>
      </c>
      <c r="C10">
        <f>C9/((1+$B$10)^(C8))</f>
        <v>8000</v>
      </c>
      <c r="D10">
        <f t="shared" ref="D10:F10" si="0">D9/((1+$B$10)^(D8))</f>
        <v>970.87378640776694</v>
      </c>
      <c r="E10">
        <f t="shared" si="0"/>
        <v>2827.7877274012631</v>
      </c>
      <c r="F10">
        <f t="shared" si="0"/>
        <v>4575.708296765798</v>
      </c>
    </row>
    <row r="12" spans="1:8" x14ac:dyDescent="0.25">
      <c r="A12" t="s">
        <v>6</v>
      </c>
      <c r="C12">
        <v>0</v>
      </c>
      <c r="D12">
        <v>1</v>
      </c>
      <c r="E12">
        <v>2</v>
      </c>
      <c r="F12">
        <v>3</v>
      </c>
      <c r="G12" t="s">
        <v>9</v>
      </c>
      <c r="H12" t="s">
        <v>3</v>
      </c>
    </row>
    <row r="13" spans="1:8" x14ac:dyDescent="0.25">
      <c r="B13" s="3" t="s">
        <v>8</v>
      </c>
      <c r="C13">
        <v>8000</v>
      </c>
      <c r="H13" s="2">
        <f>-C13+F20</f>
        <v>483.36318220378962</v>
      </c>
    </row>
    <row r="14" spans="1:8" x14ac:dyDescent="0.25">
      <c r="B14" s="3"/>
      <c r="C14" s="3">
        <v>0.03</v>
      </c>
      <c r="E14" s="3"/>
      <c r="F14" s="3"/>
    </row>
    <row r="15" spans="1:8" x14ac:dyDescent="0.25">
      <c r="B15" s="3" t="s">
        <v>1</v>
      </c>
    </row>
    <row r="16" spans="1:8" x14ac:dyDescent="0.25">
      <c r="B16" s="3" t="s">
        <v>10</v>
      </c>
      <c r="F16">
        <v>5000</v>
      </c>
    </row>
    <row r="17" spans="1:10" x14ac:dyDescent="0.25">
      <c r="F17">
        <f>3000*(1+5%)</f>
        <v>3150</v>
      </c>
      <c r="G17" t="s">
        <v>11</v>
      </c>
    </row>
    <row r="18" spans="1:10" x14ac:dyDescent="0.25">
      <c r="F18" s="4">
        <f>D9*(1+0.12)</f>
        <v>1120</v>
      </c>
      <c r="G18" t="s">
        <v>12</v>
      </c>
    </row>
    <row r="19" spans="1:10" x14ac:dyDescent="0.25">
      <c r="E19" s="3"/>
    </row>
    <row r="20" spans="1:10" x14ac:dyDescent="0.25">
      <c r="B20" t="s">
        <v>1</v>
      </c>
      <c r="F20" s="2">
        <f>(F16+F17+F18)/((1+3%)^(3))</f>
        <v>8483.3631822037896</v>
      </c>
    </row>
    <row r="22" spans="1:10" x14ac:dyDescent="0.25">
      <c r="D22" s="5"/>
      <c r="F22" s="5"/>
      <c r="H22" s="5"/>
      <c r="J22" s="5"/>
    </row>
    <row r="23" spans="1:10" x14ac:dyDescent="0.25">
      <c r="A23" s="8" t="s">
        <v>14</v>
      </c>
      <c r="D23" s="3"/>
      <c r="F23" s="3"/>
      <c r="H23" s="3"/>
      <c r="J23" s="3"/>
    </row>
    <row r="24" spans="1:10" x14ac:dyDescent="0.25">
      <c r="D24" s="3"/>
      <c r="E24" s="3"/>
      <c r="F24" s="3"/>
      <c r="I24" s="4"/>
      <c r="J24" s="3"/>
    </row>
    <row r="26" spans="1:10" x14ac:dyDescent="0.25">
      <c r="I26" s="3"/>
    </row>
    <row r="27" spans="1:10" x14ac:dyDescent="0.25">
      <c r="D27" s="3"/>
      <c r="E27" s="3"/>
      <c r="F27" s="3"/>
    </row>
  </sheetData>
  <hyperlinks>
    <hyperlink ref="A23" r:id="rId1" xr:uid="{9527F13D-02E4-4A6B-AA1D-636024E6D09E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EA77-88D1-49E1-B1B4-AAEBCFB243D9}">
  <dimension ref="A9:F11"/>
  <sheetViews>
    <sheetView zoomScale="220" zoomScaleNormal="220" workbookViewId="0">
      <selection activeCell="F10" sqref="F10"/>
    </sheetView>
  </sheetViews>
  <sheetFormatPr defaultRowHeight="15" x14ac:dyDescent="0.25"/>
  <sheetData>
    <row r="9" spans="1:6" x14ac:dyDescent="0.25">
      <c r="A9" s="3">
        <v>0.08</v>
      </c>
      <c r="B9">
        <v>0</v>
      </c>
      <c r="C9">
        <v>1</v>
      </c>
      <c r="D9">
        <v>2</v>
      </c>
      <c r="F9" t="s">
        <v>3</v>
      </c>
    </row>
    <row r="10" spans="1:6" x14ac:dyDescent="0.25">
      <c r="B10">
        <v>440000</v>
      </c>
      <c r="C10">
        <v>2770000</v>
      </c>
      <c r="D10">
        <v>-2000000</v>
      </c>
      <c r="F10" s="2">
        <f>-B10+SUM(C11:D11)</f>
        <v>410137.17421124852</v>
      </c>
    </row>
    <row r="11" spans="1:6" x14ac:dyDescent="0.25">
      <c r="A11" s="3" t="s">
        <v>1</v>
      </c>
      <c r="C11">
        <f>C10/((1+$A$9)^(C9))</f>
        <v>2564814.8148148148</v>
      </c>
      <c r="D11">
        <f>D10/((1+$A$9)^(D9))</f>
        <v>-1714677.6406035663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FC55-9E33-47F0-ABBC-DA8EE95001EA}">
  <dimension ref="A1"/>
  <sheetViews>
    <sheetView zoomScale="235" zoomScaleNormal="235" workbookViewId="0">
      <selection activeCell="B13" sqref="B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338A-7EC8-44AD-A38F-00E2CAFDC4E9}">
  <dimension ref="A10:G15"/>
  <sheetViews>
    <sheetView tabSelected="1" zoomScale="220" zoomScaleNormal="220" workbookViewId="0">
      <selection activeCell="G12" sqref="G12"/>
    </sheetView>
  </sheetViews>
  <sheetFormatPr defaultRowHeight="15" x14ac:dyDescent="0.25"/>
  <sheetData>
    <row r="10" spans="1:7" x14ac:dyDescent="0.25">
      <c r="A10" s="3">
        <v>0.08</v>
      </c>
      <c r="C10" s="3">
        <v>0.4</v>
      </c>
      <c r="D10" s="3">
        <v>0.6</v>
      </c>
    </row>
    <row r="11" spans="1:7" x14ac:dyDescent="0.25">
      <c r="B11">
        <v>80000</v>
      </c>
      <c r="C11">
        <f>B11*C10</f>
        <v>32000</v>
      </c>
      <c r="D11">
        <f>B11*D10</f>
        <v>48000</v>
      </c>
    </row>
    <row r="13" spans="1:7" x14ac:dyDescent="0.25">
      <c r="C13">
        <v>0</v>
      </c>
      <c r="D13">
        <v>1</v>
      </c>
      <c r="E13">
        <v>2</v>
      </c>
      <c r="F13" t="s">
        <v>13</v>
      </c>
      <c r="G13" t="s">
        <v>3</v>
      </c>
    </row>
    <row r="14" spans="1:7" x14ac:dyDescent="0.25">
      <c r="B14" t="s">
        <v>0</v>
      </c>
      <c r="C14">
        <f>C11</f>
        <v>32000</v>
      </c>
      <c r="E14">
        <f>D11</f>
        <v>48000</v>
      </c>
      <c r="F14">
        <f>C14+E14/((1+A10)^(E13))</f>
        <v>73152.263374485599</v>
      </c>
      <c r="G14" s="2">
        <f>-F14+F15</f>
        <v>28699.58847736624</v>
      </c>
    </row>
    <row r="15" spans="1:7" x14ac:dyDescent="0.25">
      <c r="B15" t="s">
        <v>10</v>
      </c>
      <c r="D15">
        <v>110000</v>
      </c>
      <c r="F15">
        <f>D15/((1+A10)^(D13))</f>
        <v>101851.85185185184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3743-43EC-458F-B166-98F33BE978B6}">
  <dimension ref="B12:I16"/>
  <sheetViews>
    <sheetView zoomScale="205" zoomScaleNormal="205" workbookViewId="0">
      <selection activeCell="I13" sqref="I13"/>
    </sheetView>
  </sheetViews>
  <sheetFormatPr defaultRowHeight="15" x14ac:dyDescent="0.25"/>
  <sheetData>
    <row r="12" spans="2:9" x14ac:dyDescent="0.25">
      <c r="B12" s="3">
        <v>0.1</v>
      </c>
      <c r="C12">
        <v>0</v>
      </c>
      <c r="D12">
        <v>1</v>
      </c>
      <c r="E12">
        <v>2</v>
      </c>
      <c r="F12">
        <v>3</v>
      </c>
      <c r="G12">
        <v>4</v>
      </c>
      <c r="I12" t="s">
        <v>3</v>
      </c>
    </row>
    <row r="13" spans="2:9" x14ac:dyDescent="0.25">
      <c r="B13" s="3" t="s">
        <v>0</v>
      </c>
      <c r="C13">
        <v>50000</v>
      </c>
      <c r="I13" s="2">
        <f>-C14+SUM(D16:G16)</f>
        <v>38122.396011201388</v>
      </c>
    </row>
    <row r="14" spans="2:9" x14ac:dyDescent="0.25">
      <c r="B14" t="s">
        <v>1</v>
      </c>
      <c r="C14">
        <f>C13</f>
        <v>50000</v>
      </c>
    </row>
    <row r="15" spans="2:9" x14ac:dyDescent="0.25">
      <c r="B15" t="s">
        <v>10</v>
      </c>
      <c r="D15">
        <v>20000</v>
      </c>
      <c r="E15">
        <v>40000</v>
      </c>
      <c r="F15">
        <v>40000</v>
      </c>
      <c r="G15">
        <v>10000</v>
      </c>
    </row>
    <row r="16" spans="2:9" x14ac:dyDescent="0.25">
      <c r="B16" t="s">
        <v>1</v>
      </c>
      <c r="D16">
        <f>D15/((1+$B$12)^(D12))</f>
        <v>18181.81818181818</v>
      </c>
      <c r="E16">
        <f t="shared" ref="E16:G16" si="0">E15/((1+$B$12)^(E12))</f>
        <v>33057.851239669413</v>
      </c>
      <c r="F16">
        <f t="shared" si="0"/>
        <v>30052.592036063103</v>
      </c>
      <c r="G16">
        <f t="shared" si="0"/>
        <v>6830.1345536507051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B476D-71A6-432D-BE85-C4F412D29398}">
  <dimension ref="A13:K33"/>
  <sheetViews>
    <sheetView zoomScale="205" zoomScaleNormal="205" workbookViewId="0">
      <selection activeCell="K31" sqref="K31"/>
    </sheetView>
  </sheetViews>
  <sheetFormatPr defaultRowHeight="15" x14ac:dyDescent="0.25"/>
  <sheetData>
    <row r="13" spans="2:10" x14ac:dyDescent="0.25">
      <c r="B13" s="3">
        <v>0.1</v>
      </c>
      <c r="C13">
        <v>0</v>
      </c>
      <c r="D13">
        <v>1</v>
      </c>
      <c r="E13">
        <v>2</v>
      </c>
      <c r="F13">
        <v>3</v>
      </c>
      <c r="G13">
        <v>4</v>
      </c>
      <c r="H13" t="s">
        <v>7</v>
      </c>
      <c r="J13" t="s">
        <v>3</v>
      </c>
    </row>
    <row r="14" spans="2:10" x14ac:dyDescent="0.25">
      <c r="B14" t="s">
        <v>0</v>
      </c>
      <c r="C14">
        <v>60000000</v>
      </c>
      <c r="D14">
        <v>5000000</v>
      </c>
      <c r="J14" s="2">
        <f>-H15+H17</f>
        <v>4499009.630489707</v>
      </c>
    </row>
    <row r="15" spans="2:10" x14ac:dyDescent="0.25">
      <c r="B15" t="s">
        <v>1</v>
      </c>
      <c r="C15">
        <f>C14</f>
        <v>60000000</v>
      </c>
      <c r="D15">
        <f>D14/((1+B13)^(D13))</f>
        <v>4545454.5454545449</v>
      </c>
      <c r="H15">
        <f>SUM(C15:D15)</f>
        <v>64545454.545454547</v>
      </c>
    </row>
    <row r="16" spans="2:10" x14ac:dyDescent="0.25">
      <c r="B16" t="s">
        <v>10</v>
      </c>
      <c r="E16">
        <v>4800000</v>
      </c>
      <c r="F16">
        <v>4800000</v>
      </c>
      <c r="G16">
        <v>90000000</v>
      </c>
    </row>
    <row r="17" spans="1:11" x14ac:dyDescent="0.25">
      <c r="B17" t="s">
        <v>1</v>
      </c>
      <c r="E17">
        <f>E16/((1+$B$13)^(E13))</f>
        <v>3966942.1487603299</v>
      </c>
      <c r="F17">
        <f t="shared" ref="F17:G17" si="0">F16/((1+$B$13)^(F13))</f>
        <v>3606311.044327572</v>
      </c>
      <c r="G17">
        <f t="shared" si="0"/>
        <v>61471210.982856348</v>
      </c>
      <c r="H17">
        <f>SUM(E17:G17)</f>
        <v>69044464.175944254</v>
      </c>
    </row>
    <row r="19" spans="1:11" x14ac:dyDescent="0.25">
      <c r="B19" t="s">
        <v>15</v>
      </c>
    </row>
    <row r="27" spans="1:11" x14ac:dyDescent="0.25">
      <c r="B27" t="s">
        <v>34</v>
      </c>
      <c r="C27">
        <v>0</v>
      </c>
      <c r="D27">
        <v>1</v>
      </c>
      <c r="E27">
        <v>2</v>
      </c>
      <c r="F27">
        <v>3</v>
      </c>
      <c r="G27">
        <v>4</v>
      </c>
      <c r="H27">
        <v>5</v>
      </c>
      <c r="J27" t="s">
        <v>34</v>
      </c>
    </row>
    <row r="28" spans="1:11" x14ac:dyDescent="0.25">
      <c r="B28" t="s">
        <v>0</v>
      </c>
      <c r="C28">
        <v>75</v>
      </c>
      <c r="J28" s="2">
        <f>-C28+H30</f>
        <v>-6.9416802966246962</v>
      </c>
      <c r="K28" t="s">
        <v>36</v>
      </c>
    </row>
    <row r="29" spans="1:11" x14ac:dyDescent="0.25">
      <c r="B29" t="s">
        <v>10</v>
      </c>
      <c r="H29">
        <v>100</v>
      </c>
    </row>
    <row r="30" spans="1:11" x14ac:dyDescent="0.25">
      <c r="H30">
        <f>H29/(1+A31)^(H27)</f>
        <v>68.058319703375304</v>
      </c>
    </row>
    <row r="31" spans="1:11" x14ac:dyDescent="0.25">
      <c r="A31" s="3">
        <v>0.08</v>
      </c>
      <c r="B31" t="s">
        <v>35</v>
      </c>
      <c r="C31">
        <v>0</v>
      </c>
      <c r="D31">
        <v>1</v>
      </c>
      <c r="E31">
        <v>2</v>
      </c>
      <c r="F31">
        <v>3</v>
      </c>
      <c r="G31">
        <v>4</v>
      </c>
      <c r="H31">
        <v>5</v>
      </c>
      <c r="J31" t="s">
        <v>35</v>
      </c>
    </row>
    <row r="32" spans="1:11" x14ac:dyDescent="0.25">
      <c r="B32" t="s">
        <v>0</v>
      </c>
      <c r="C32">
        <v>75</v>
      </c>
      <c r="D32">
        <f>C32*(1+$A$31)</f>
        <v>81</v>
      </c>
      <c r="E32">
        <f>D32*(1+$A$31)</f>
        <v>87.48</v>
      </c>
      <c r="F32">
        <f>E32*(1+$A$31)</f>
        <v>94.478400000000008</v>
      </c>
      <c r="G32">
        <f t="shared" ref="E32:H32" si="1">F32*(1+$A$31)</f>
        <v>102.03667200000001</v>
      </c>
      <c r="H32">
        <f t="shared" si="1"/>
        <v>110.19960576000001</v>
      </c>
      <c r="J32" s="2">
        <f>-C32+SUM(D32:H32)</f>
        <v>400.19467776000005</v>
      </c>
    </row>
    <row r="33" spans="2:2" x14ac:dyDescent="0.25">
      <c r="B33" t="s">
        <v>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8063-F1D6-4AF8-AC60-645FFDBB3617}">
  <dimension ref="A15:N26"/>
  <sheetViews>
    <sheetView zoomScale="205" zoomScaleNormal="205" workbookViewId="0">
      <selection activeCell="F14" sqref="F14"/>
    </sheetView>
  </sheetViews>
  <sheetFormatPr defaultRowHeight="15" x14ac:dyDescent="0.25"/>
  <sheetData>
    <row r="15" spans="2:14" x14ac:dyDescent="0.25">
      <c r="B15" t="s">
        <v>16</v>
      </c>
    </row>
    <row r="16" spans="2:14" x14ac:dyDescent="0.25">
      <c r="B16" t="s">
        <v>17</v>
      </c>
      <c r="C16">
        <v>200</v>
      </c>
      <c r="J16" t="s">
        <v>18</v>
      </c>
      <c r="K16" t="s">
        <v>19</v>
      </c>
      <c r="L16" t="s">
        <v>23</v>
      </c>
      <c r="M16" t="s">
        <v>20</v>
      </c>
      <c r="N16" t="s">
        <v>21</v>
      </c>
    </row>
    <row r="17" spans="1:14" x14ac:dyDescent="0.25">
      <c r="A17" s="3">
        <v>0.05</v>
      </c>
      <c r="B17">
        <v>50</v>
      </c>
      <c r="C17">
        <f>B17*C16</f>
        <v>10000</v>
      </c>
      <c r="D17">
        <v>10</v>
      </c>
      <c r="F17">
        <v>20</v>
      </c>
      <c r="G17">
        <v>20</v>
      </c>
      <c r="I17">
        <v>1</v>
      </c>
      <c r="J17">
        <v>10000</v>
      </c>
      <c r="K17" s="3">
        <v>0.14000000000000001</v>
      </c>
      <c r="L17" s="4">
        <f>M17*K17</f>
        <v>280</v>
      </c>
      <c r="M17">
        <f>10*200</f>
        <v>2000</v>
      </c>
      <c r="N17">
        <f>J17-L17-M17</f>
        <v>7720</v>
      </c>
    </row>
    <row r="18" spans="1:14" x14ac:dyDescent="0.25">
      <c r="D18">
        <f>D17*C16</f>
        <v>2000</v>
      </c>
      <c r="F18">
        <f>F17*C16</f>
        <v>4000</v>
      </c>
      <c r="G18">
        <f>G17*C16</f>
        <v>4000</v>
      </c>
      <c r="I18">
        <v>2</v>
      </c>
      <c r="J18">
        <f>N17</f>
        <v>7720</v>
      </c>
      <c r="K18" s="3">
        <v>0.14000000000000001</v>
      </c>
    </row>
    <row r="19" spans="1:14" x14ac:dyDescent="0.25">
      <c r="C19">
        <v>0</v>
      </c>
      <c r="D19">
        <v>1</v>
      </c>
      <c r="E19">
        <v>2</v>
      </c>
      <c r="F19">
        <v>3</v>
      </c>
      <c r="G19">
        <v>4</v>
      </c>
      <c r="I19">
        <v>3</v>
      </c>
    </row>
    <row r="20" spans="1:14" x14ac:dyDescent="0.25">
      <c r="B20" t="s">
        <v>0</v>
      </c>
      <c r="C20">
        <f>C17</f>
        <v>10000</v>
      </c>
      <c r="I20">
        <v>4</v>
      </c>
    </row>
    <row r="21" spans="1:14" x14ac:dyDescent="0.25">
      <c r="B21" t="s">
        <v>1</v>
      </c>
    </row>
    <row r="22" spans="1:14" x14ac:dyDescent="0.25">
      <c r="B22" t="s">
        <v>10</v>
      </c>
      <c r="D22">
        <f>D18*(1+0.14)</f>
        <v>2280.0000000000005</v>
      </c>
      <c r="F22">
        <f>F18*(1+0.14)^(2)</f>
        <v>5198.4000000000015</v>
      </c>
      <c r="G22">
        <f>G18*(1+0.14)</f>
        <v>4560.0000000000009</v>
      </c>
    </row>
    <row r="26" spans="1:14" x14ac:dyDescent="0.25">
      <c r="B26" t="s">
        <v>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01322-AEBB-493A-A8A6-50AE82AF1940}">
  <dimension ref="A11:L23"/>
  <sheetViews>
    <sheetView zoomScale="160" zoomScaleNormal="160" workbookViewId="0">
      <selection activeCell="D24" sqref="D24"/>
    </sheetView>
  </sheetViews>
  <sheetFormatPr defaultRowHeight="15" x14ac:dyDescent="0.25"/>
  <sheetData>
    <row r="11" spans="1:12" x14ac:dyDescent="0.25">
      <c r="A11" s="3">
        <v>0.14000000000000001</v>
      </c>
      <c r="K11" t="s">
        <v>32</v>
      </c>
      <c r="L11">
        <f>C13/4</f>
        <v>2500</v>
      </c>
    </row>
    <row r="12" spans="1:12" ht="29.25" customHeight="1" x14ac:dyDescent="0.25">
      <c r="B12" s="6" t="s">
        <v>24</v>
      </c>
      <c r="C12" s="6" t="s">
        <v>25</v>
      </c>
      <c r="D12" s="6" t="s">
        <v>27</v>
      </c>
      <c r="E12" s="6" t="s">
        <v>26</v>
      </c>
      <c r="F12" s="6" t="s">
        <v>28</v>
      </c>
      <c r="G12" s="6" t="s">
        <v>29</v>
      </c>
      <c r="H12" s="6" t="s">
        <v>30</v>
      </c>
      <c r="I12" s="6" t="s">
        <v>31</v>
      </c>
    </row>
    <row r="13" spans="1:12" x14ac:dyDescent="0.25">
      <c r="B13">
        <v>0</v>
      </c>
      <c r="C13">
        <v>10000</v>
      </c>
      <c r="D13" s="3">
        <f>$A$11</f>
        <v>0.14000000000000001</v>
      </c>
      <c r="E13">
        <v>0</v>
      </c>
      <c r="F13">
        <v>0</v>
      </c>
      <c r="G13">
        <v>0</v>
      </c>
      <c r="H13">
        <v>0</v>
      </c>
      <c r="I13">
        <f>C13-H13</f>
        <v>10000</v>
      </c>
    </row>
    <row r="14" spans="1:12" x14ac:dyDescent="0.25">
      <c r="B14">
        <v>1</v>
      </c>
      <c r="C14">
        <f>I13</f>
        <v>10000</v>
      </c>
      <c r="D14" s="3">
        <f t="shared" ref="D14:D17" si="0">$A$11</f>
        <v>0.14000000000000001</v>
      </c>
      <c r="E14">
        <f>C14*D14</f>
        <v>1400.0000000000002</v>
      </c>
      <c r="F14">
        <f>E14</f>
        <v>1400.0000000000002</v>
      </c>
      <c r="G14">
        <f>$L$11</f>
        <v>2500</v>
      </c>
      <c r="H14" s="2">
        <f>SUM(F14:G14)</f>
        <v>3900</v>
      </c>
      <c r="I14">
        <f>C14+E14-H14</f>
        <v>7500</v>
      </c>
    </row>
    <row r="15" spans="1:12" x14ac:dyDescent="0.25">
      <c r="B15">
        <v>2</v>
      </c>
      <c r="C15">
        <f t="shared" ref="C15:C17" si="1">I14</f>
        <v>7500</v>
      </c>
      <c r="D15" s="3">
        <f t="shared" si="0"/>
        <v>0.14000000000000001</v>
      </c>
      <c r="E15">
        <f t="shared" ref="E15:E17" si="2">C15*D15</f>
        <v>1050</v>
      </c>
      <c r="F15">
        <f t="shared" ref="F15:F17" si="3">E15</f>
        <v>1050</v>
      </c>
      <c r="G15">
        <f t="shared" ref="G15:G17" si="4">$L$11</f>
        <v>2500</v>
      </c>
      <c r="H15" s="2">
        <f t="shared" ref="H15:H17" si="5">SUM(F15:G15)</f>
        <v>3550</v>
      </c>
      <c r="I15">
        <f t="shared" ref="I15:I17" si="6">C15+E15-H15</f>
        <v>5000</v>
      </c>
    </row>
    <row r="16" spans="1:12" x14ac:dyDescent="0.25">
      <c r="B16">
        <v>3</v>
      </c>
      <c r="C16">
        <f t="shared" si="1"/>
        <v>5000</v>
      </c>
      <c r="D16" s="3">
        <f t="shared" si="0"/>
        <v>0.14000000000000001</v>
      </c>
      <c r="E16">
        <f t="shared" si="2"/>
        <v>700.00000000000011</v>
      </c>
      <c r="F16">
        <f t="shared" si="3"/>
        <v>700.00000000000011</v>
      </c>
      <c r="G16">
        <f t="shared" si="4"/>
        <v>2500</v>
      </c>
      <c r="H16" s="2">
        <f t="shared" si="5"/>
        <v>3200</v>
      </c>
      <c r="I16">
        <f t="shared" si="6"/>
        <v>2500</v>
      </c>
    </row>
    <row r="17" spans="1:11" x14ac:dyDescent="0.25">
      <c r="B17">
        <v>4</v>
      </c>
      <c r="C17">
        <f t="shared" si="1"/>
        <v>2500</v>
      </c>
      <c r="D17" s="3">
        <f t="shared" si="0"/>
        <v>0.14000000000000001</v>
      </c>
      <c r="E17">
        <f t="shared" si="2"/>
        <v>350.00000000000006</v>
      </c>
      <c r="F17">
        <f t="shared" si="3"/>
        <v>350.00000000000006</v>
      </c>
      <c r="G17">
        <f t="shared" si="4"/>
        <v>2500</v>
      </c>
      <c r="H17" s="2">
        <f t="shared" si="5"/>
        <v>2850</v>
      </c>
      <c r="I17">
        <f t="shared" si="6"/>
        <v>0</v>
      </c>
    </row>
    <row r="19" spans="1:11" x14ac:dyDescent="0.25">
      <c r="A19" s="3">
        <v>0.05</v>
      </c>
      <c r="C19">
        <v>0</v>
      </c>
      <c r="D19">
        <v>1</v>
      </c>
      <c r="E19">
        <v>2</v>
      </c>
      <c r="F19">
        <v>3</v>
      </c>
      <c r="G19">
        <v>4</v>
      </c>
      <c r="H19" t="s">
        <v>7</v>
      </c>
      <c r="J19" t="s">
        <v>3</v>
      </c>
    </row>
    <row r="20" spans="1:11" x14ac:dyDescent="0.25">
      <c r="B20" s="7" t="s">
        <v>0</v>
      </c>
      <c r="C20" s="7">
        <v>10000</v>
      </c>
      <c r="D20" s="7"/>
      <c r="E20" s="7"/>
      <c r="F20" s="7"/>
      <c r="G20" s="7"/>
      <c r="H20" s="7"/>
      <c r="J20" s="2">
        <f>-C21+H23</f>
        <v>2043.2227312693776</v>
      </c>
      <c r="K20" t="s">
        <v>33</v>
      </c>
    </row>
    <row r="21" spans="1:11" x14ac:dyDescent="0.25">
      <c r="B21" t="s">
        <v>1</v>
      </c>
      <c r="C21">
        <f>C20</f>
        <v>10000</v>
      </c>
    </row>
    <row r="22" spans="1:11" x14ac:dyDescent="0.25">
      <c r="B22" s="7" t="s">
        <v>10</v>
      </c>
      <c r="C22" s="7"/>
      <c r="D22" s="7">
        <f>H14</f>
        <v>3900</v>
      </c>
      <c r="E22" s="7">
        <f>H15</f>
        <v>3550</v>
      </c>
      <c r="F22" s="7">
        <f>H16</f>
        <v>3200</v>
      </c>
      <c r="G22" s="7">
        <f>H17</f>
        <v>2850</v>
      </c>
      <c r="H22" s="7"/>
    </row>
    <row r="23" spans="1:11" x14ac:dyDescent="0.25">
      <c r="B23" t="s">
        <v>1</v>
      </c>
      <c r="D23">
        <f>D22/((1+$A$19)^(D19))</f>
        <v>3714.2857142857142</v>
      </c>
      <c r="E23">
        <f>E22/((1+$A$19)^(E19))</f>
        <v>3219.9546485260771</v>
      </c>
      <c r="F23">
        <f t="shared" ref="E23:G23" si="7">F22/((1+$A$19)^(F19))</f>
        <v>2764.280315300723</v>
      </c>
      <c r="G23">
        <f t="shared" si="7"/>
        <v>2344.7020531568637</v>
      </c>
      <c r="H23">
        <f>SUM(D23:G23)</f>
        <v>12043.222731269378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ex1</vt:lpstr>
      <vt:lpstr>ex2g</vt:lpstr>
      <vt:lpstr>ex3g</vt:lpstr>
      <vt:lpstr>ex4</vt:lpstr>
      <vt:lpstr>ex5g</vt:lpstr>
      <vt:lpstr>ex6g</vt:lpstr>
      <vt:lpstr>ex7g</vt:lpstr>
      <vt:lpstr>ex8</vt:lpstr>
      <vt:lpstr>ex9g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2023-03-05T17:33:05Z</dcterms:created>
  <dcterms:modified xsi:type="dcterms:W3CDTF">2023-03-06T00:29:21Z</dcterms:modified>
</cp:coreProperties>
</file>