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360驱动大师目录\"/>
    </mc:Choice>
  </mc:AlternateContent>
  <bookViews>
    <workbookView xWindow="0" yWindow="0" windowWidth="18645" windowHeight="7065"/>
  </bookViews>
  <sheets>
    <sheet name="总渠道" sheetId="5" r:id="rId1"/>
    <sheet name="单价扣量" sheetId="6" r:id="rId2"/>
    <sheet name="信用手记" sheetId="1" r:id="rId3"/>
    <sheet name="掘金导航" sheetId="2" r:id="rId4"/>
    <sheet name="堆金域" sheetId="3" r:id="rId5"/>
    <sheet name="易贷联盟" sheetId="4" r:id="rId6"/>
    <sheet name="无敌钱包" sheetId="7" r:id="rId7"/>
  </sheets>
  <calcPr calcId="162913"/>
</workbook>
</file>

<file path=xl/calcChain.xml><?xml version="1.0" encoding="utf-8"?>
<calcChain xmlns="http://schemas.openxmlformats.org/spreadsheetml/2006/main">
  <c r="L10" i="5" l="1"/>
  <c r="L4" i="5"/>
  <c r="L5" i="5"/>
  <c r="L6" i="5"/>
  <c r="L7" i="5"/>
  <c r="L3" i="5"/>
  <c r="L9" i="5"/>
  <c r="L11" i="5"/>
  <c r="G11" i="5"/>
  <c r="F11" i="5"/>
  <c r="E11" i="5"/>
  <c r="D11" i="5"/>
  <c r="C11" i="5"/>
  <c r="B11" i="5"/>
  <c r="K2" i="7"/>
  <c r="K3" i="7"/>
  <c r="J2" i="7"/>
  <c r="J3" i="7"/>
  <c r="I2" i="7"/>
  <c r="I3" i="7"/>
  <c r="H2" i="7"/>
  <c r="H3" i="7"/>
  <c r="C2" i="7"/>
  <c r="D2" i="7"/>
  <c r="E2" i="7"/>
  <c r="F2" i="7"/>
  <c r="G2" i="7"/>
  <c r="L2" i="7"/>
  <c r="M2" i="7"/>
  <c r="B2" i="7"/>
  <c r="B2" i="1"/>
  <c r="M3" i="7"/>
  <c r="M5" i="4"/>
  <c r="M4" i="4"/>
  <c r="L3" i="7"/>
  <c r="L5" i="4"/>
  <c r="L4" i="3"/>
  <c r="L5" i="3"/>
  <c r="M5" i="5" s="1"/>
  <c r="L3" i="3"/>
  <c r="L4" i="4"/>
  <c r="L3" i="4"/>
  <c r="L4" i="2"/>
  <c r="L5" i="2"/>
  <c r="L3" i="2"/>
  <c r="J4" i="4"/>
  <c r="J3" i="4"/>
  <c r="K2" i="2"/>
  <c r="J3" i="3"/>
  <c r="I3" i="1"/>
  <c r="H3" i="4"/>
  <c r="B3" i="5"/>
  <c r="B4" i="5"/>
  <c r="B5" i="5"/>
  <c r="B6" i="5"/>
  <c r="B7" i="5"/>
  <c r="B8" i="5"/>
  <c r="B9" i="5"/>
  <c r="B10" i="5"/>
  <c r="M6" i="5"/>
  <c r="M7" i="5"/>
  <c r="M8" i="5"/>
  <c r="M9" i="5"/>
  <c r="L8" i="5"/>
  <c r="H11" i="1"/>
  <c r="M11" i="5" l="1"/>
  <c r="M3" i="5"/>
  <c r="M4" i="5"/>
  <c r="B2" i="5"/>
  <c r="K11" i="5"/>
  <c r="J11" i="5"/>
  <c r="I11" i="5"/>
  <c r="H11" i="5"/>
  <c r="K5" i="4"/>
  <c r="J5" i="4"/>
  <c r="I5" i="4"/>
  <c r="H5" i="4"/>
  <c r="M5" i="3"/>
  <c r="K5" i="3"/>
  <c r="J5" i="3"/>
  <c r="I5" i="3"/>
  <c r="H5" i="3"/>
  <c r="M5" i="2"/>
  <c r="K5" i="2"/>
  <c r="J5" i="2"/>
  <c r="I5" i="2"/>
  <c r="H5" i="2"/>
  <c r="M11" i="1"/>
  <c r="L11" i="1"/>
  <c r="K11" i="1"/>
  <c r="J11" i="1"/>
  <c r="I11" i="1"/>
  <c r="K4" i="4"/>
  <c r="I4" i="4"/>
  <c r="H4" i="4"/>
  <c r="L2" i="4"/>
  <c r="K3" i="4"/>
  <c r="I3" i="4"/>
  <c r="G2" i="4"/>
  <c r="F2" i="4"/>
  <c r="E2" i="4"/>
  <c r="I2" i="4" s="1"/>
  <c r="D2" i="4"/>
  <c r="C2" i="4"/>
  <c r="B2" i="4"/>
  <c r="M4" i="3"/>
  <c r="K4" i="3"/>
  <c r="J4" i="3"/>
  <c r="I4" i="3"/>
  <c r="H4" i="3"/>
  <c r="L2" i="3"/>
  <c r="K3" i="3"/>
  <c r="I3" i="3"/>
  <c r="H3" i="3"/>
  <c r="J2" i="3"/>
  <c r="G2" i="3"/>
  <c r="F2" i="3"/>
  <c r="E2" i="3"/>
  <c r="D2" i="3"/>
  <c r="H2" i="3" s="1"/>
  <c r="C2" i="3"/>
  <c r="B2" i="3"/>
  <c r="M4" i="2"/>
  <c r="K4" i="2"/>
  <c r="J4" i="2"/>
  <c r="I4" i="2"/>
  <c r="H4" i="2"/>
  <c r="K3" i="2"/>
  <c r="J3" i="2"/>
  <c r="I3" i="2"/>
  <c r="H3" i="2"/>
  <c r="G2" i="2"/>
  <c r="J2" i="2" s="1"/>
  <c r="F2" i="2"/>
  <c r="E2" i="2"/>
  <c r="D2" i="2"/>
  <c r="H2" i="2" s="1"/>
  <c r="C2" i="2"/>
  <c r="B2" i="2"/>
  <c r="L10" i="1"/>
  <c r="K10" i="1"/>
  <c r="J10" i="1"/>
  <c r="I10" i="1"/>
  <c r="H10" i="1"/>
  <c r="L9" i="1"/>
  <c r="M9" i="1" s="1"/>
  <c r="K9" i="1"/>
  <c r="J9" i="1"/>
  <c r="I9" i="1"/>
  <c r="H9" i="1"/>
  <c r="L8" i="1"/>
  <c r="M8" i="1" s="1"/>
  <c r="K8" i="1"/>
  <c r="J8" i="1"/>
  <c r="I8" i="1"/>
  <c r="H8" i="1"/>
  <c r="L7" i="1"/>
  <c r="M7" i="1" s="1"/>
  <c r="K7" i="1"/>
  <c r="J7" i="1"/>
  <c r="I7" i="1"/>
  <c r="H7" i="1"/>
  <c r="L6" i="1"/>
  <c r="M6" i="1" s="1"/>
  <c r="K6" i="1"/>
  <c r="J6" i="1"/>
  <c r="I6" i="1"/>
  <c r="H6" i="1"/>
  <c r="L5" i="1"/>
  <c r="M5" i="1" s="1"/>
  <c r="K5" i="1"/>
  <c r="J5" i="1"/>
  <c r="I5" i="1"/>
  <c r="H5" i="1"/>
  <c r="L4" i="1"/>
  <c r="M4" i="1" s="1"/>
  <c r="K4" i="1"/>
  <c r="J4" i="1"/>
  <c r="I4" i="1"/>
  <c r="H4" i="1"/>
  <c r="L3" i="1"/>
  <c r="K3" i="1"/>
  <c r="J3" i="1"/>
  <c r="H3" i="1"/>
  <c r="J2" i="1"/>
  <c r="G2" i="1"/>
  <c r="F2" i="1"/>
  <c r="E2" i="1"/>
  <c r="D2" i="1"/>
  <c r="H2" i="1" s="1"/>
  <c r="C2" i="1"/>
  <c r="G10" i="5"/>
  <c r="K10" i="5" s="1"/>
  <c r="F10" i="5"/>
  <c r="E10" i="5"/>
  <c r="I10" i="5" s="1"/>
  <c r="D10" i="5"/>
  <c r="H10" i="5" s="1"/>
  <c r="C10" i="5"/>
  <c r="J9" i="5"/>
  <c r="G9" i="5"/>
  <c r="F9" i="5"/>
  <c r="E9" i="5"/>
  <c r="D9" i="5"/>
  <c r="H9" i="5" s="1"/>
  <c r="C9" i="5"/>
  <c r="G8" i="5"/>
  <c r="K8" i="5" s="1"/>
  <c r="F8" i="5"/>
  <c r="E8" i="5"/>
  <c r="I8" i="5" s="1"/>
  <c r="D8" i="5"/>
  <c r="H8" i="5" s="1"/>
  <c r="C8" i="5"/>
  <c r="J7" i="5"/>
  <c r="G7" i="5"/>
  <c r="G2" i="5" s="1"/>
  <c r="F7" i="5"/>
  <c r="E7" i="5"/>
  <c r="I7" i="5" s="1"/>
  <c r="D7" i="5"/>
  <c r="H7" i="5" s="1"/>
  <c r="C7" i="5"/>
  <c r="G6" i="5"/>
  <c r="K6" i="5" s="1"/>
  <c r="F6" i="5"/>
  <c r="E6" i="5"/>
  <c r="I6" i="5" s="1"/>
  <c r="D6" i="5"/>
  <c r="H6" i="5" s="1"/>
  <c r="C6" i="5"/>
  <c r="J5" i="5"/>
  <c r="G5" i="5"/>
  <c r="K5" i="5" s="1"/>
  <c r="F5" i="5"/>
  <c r="E5" i="5"/>
  <c r="I5" i="5" s="1"/>
  <c r="D5" i="5"/>
  <c r="H5" i="5" s="1"/>
  <c r="C5" i="5"/>
  <c r="G4" i="5"/>
  <c r="K4" i="5" s="1"/>
  <c r="F4" i="5"/>
  <c r="E4" i="5"/>
  <c r="D4" i="5"/>
  <c r="D2" i="5" s="1"/>
  <c r="C4" i="5"/>
  <c r="J3" i="5"/>
  <c r="G3" i="5"/>
  <c r="K3" i="5" s="1"/>
  <c r="F3" i="5"/>
  <c r="E3" i="5"/>
  <c r="I3" i="5" s="1"/>
  <c r="D3" i="5"/>
  <c r="H3" i="5" s="1"/>
  <c r="C3" i="5"/>
  <c r="F2" i="5"/>
  <c r="C2" i="5"/>
  <c r="M10" i="1" l="1"/>
  <c r="M10" i="5"/>
  <c r="L2" i="1"/>
  <c r="L2" i="5" s="1"/>
  <c r="M2" i="5" s="1"/>
  <c r="M2" i="4"/>
  <c r="J2" i="4"/>
  <c r="H2" i="4"/>
  <c r="M2" i="3"/>
  <c r="I2" i="3"/>
  <c r="E2" i="5"/>
  <c r="I2" i="5" s="1"/>
  <c r="I9" i="5"/>
  <c r="H2" i="5"/>
  <c r="K9" i="5"/>
  <c r="L2" i="2"/>
  <c r="I2" i="2"/>
  <c r="I2" i="1"/>
  <c r="K2" i="5"/>
  <c r="M2" i="2"/>
  <c r="K7" i="5"/>
  <c r="K2" i="1"/>
  <c r="M3" i="1"/>
  <c r="M3" i="2"/>
  <c r="K2" i="3"/>
  <c r="M3" i="3"/>
  <c r="K2" i="4"/>
  <c r="M3" i="4"/>
  <c r="H4" i="5"/>
  <c r="J4" i="5"/>
  <c r="J6" i="5"/>
  <c r="J8" i="5"/>
  <c r="J10" i="5"/>
  <c r="I4" i="5"/>
  <c r="M2" i="1" l="1"/>
  <c r="J2" i="5"/>
</calcChain>
</file>

<file path=xl/sharedStrings.xml><?xml version="1.0" encoding="utf-8"?>
<sst xmlns="http://schemas.openxmlformats.org/spreadsheetml/2006/main" count="93" uniqueCount="25">
  <si>
    <t>日期</t>
  </si>
  <si>
    <t>注册数</t>
  </si>
  <si>
    <t>申请认证数</t>
  </si>
  <si>
    <t>完成认证数</t>
  </si>
  <si>
    <t>通过数</t>
  </si>
  <si>
    <t>拒绝数</t>
  </si>
  <si>
    <t>下款量</t>
  </si>
  <si>
    <t>认证通过率</t>
  </si>
  <si>
    <t>机审通过率</t>
  </si>
  <si>
    <t>人工通过率</t>
  </si>
  <si>
    <t>下款率</t>
  </si>
  <si>
    <t>成本</t>
  </si>
  <si>
    <t>单客成本</t>
  </si>
  <si>
    <t>总计</t>
  </si>
  <si>
    <t>-</t>
  </si>
  <si>
    <t>CPA</t>
  </si>
  <si>
    <t>扣量</t>
  </si>
  <si>
    <t>费用 相关</t>
  </si>
  <si>
    <t>信用手记</t>
  </si>
  <si>
    <t>掘金导航</t>
  </si>
  <si>
    <t>堆金域</t>
  </si>
  <si>
    <t>易贷联盟</t>
  </si>
  <si>
    <t>提交借款</t>
  </si>
  <si>
    <t>总计</t>
    <phoneticPr fontId="4" type="noConversion"/>
  </si>
  <si>
    <t>无敌钱包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</si>
</sst>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9"/>
      <color theme="1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9E9E9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58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vertical="center" wrapText="1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1" applyNumberFormat="1" applyFont="1">
      <alignment vertical="center"/>
    </xf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workbookViewId="0">
      <selection activeCell="E10" sqref="E10"/>
    </sheetView>
  </sheetViews>
  <sheetFormatPr defaultColWidth="8.75" defaultRowHeight="13.5" x14ac:dyDescent="0.15"/>
  <cols>
    <col min="8" max="8" width="16" customWidth="1"/>
    <col min="9" max="9" width="11.25" customWidth="1"/>
    <col min="10" max="10" width="15.125" customWidth="1"/>
    <col min="11" max="11" width="12.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t="s">
        <v>13</v>
      </c>
      <c r="B2">
        <f>SUM(B3:B12)</f>
        <v>1862</v>
      </c>
      <c r="C2">
        <f t="shared" ref="B2:F2" si="0">SUM(C3:C12)</f>
        <v>1221</v>
      </c>
      <c r="D2">
        <f t="shared" si="0"/>
        <v>1111</v>
      </c>
      <c r="E2">
        <f t="shared" si="0"/>
        <v>136</v>
      </c>
      <c r="F2">
        <f t="shared" si="0"/>
        <v>975</v>
      </c>
      <c r="G2">
        <f>SUM(G3:G12)</f>
        <v>54</v>
      </c>
      <c r="H2" s="1">
        <f>D2/B2</f>
        <v>0.59667024704618687</v>
      </c>
      <c r="I2" s="1">
        <f>E2/D2</f>
        <v>0.12241224122412241</v>
      </c>
      <c r="J2" s="3">
        <f>G2/E2</f>
        <v>0.39705882352941174</v>
      </c>
      <c r="K2" s="1">
        <f>G2/B2</f>
        <v>2.9001074113856069E-2</v>
      </c>
      <c r="L2" s="4">
        <f>信用手记!L2+掘金导航!L2+堆金域!L2+易贷联盟!L2</f>
        <v>17126.3</v>
      </c>
      <c r="M2" s="4">
        <f>IF(G2=0,L2,L2/G2)</f>
        <v>317.15370370370368</v>
      </c>
    </row>
    <row r="3" spans="1:13" x14ac:dyDescent="0.15">
      <c r="A3" s="2">
        <v>43516</v>
      </c>
      <c r="B3">
        <f>信用手记!B3</f>
        <v>21</v>
      </c>
      <c r="C3">
        <f>信用手记!C3</f>
        <v>15</v>
      </c>
      <c r="D3">
        <f>信用手记!D3</f>
        <v>15</v>
      </c>
      <c r="E3">
        <f>信用手记!E3</f>
        <v>1</v>
      </c>
      <c r="F3">
        <f>信用手记!F3</f>
        <v>14</v>
      </c>
      <c r="G3">
        <f>信用手记!G3</f>
        <v>1</v>
      </c>
      <c r="H3" s="1">
        <f t="shared" ref="H3:H9" si="1">D3/B3</f>
        <v>0.7142857142857143</v>
      </c>
      <c r="I3" s="1">
        <f t="shared" ref="I3:I9" si="2">E3/D3</f>
        <v>6.6666666666666666E-2</v>
      </c>
      <c r="J3" s="3">
        <f t="shared" ref="J3:J9" si="3">G3/E3</f>
        <v>1</v>
      </c>
      <c r="K3" s="1">
        <f t="shared" ref="K3:K9" si="4">G3/B3</f>
        <v>4.7619047619047616E-2</v>
      </c>
      <c r="L3" s="4">
        <f>信用手记!L3</f>
        <v>315</v>
      </c>
      <c r="M3" s="4">
        <f t="shared" ref="M3:M11" si="5">IF(G3=0,L3,L3/G3)</f>
        <v>315</v>
      </c>
    </row>
    <row r="4" spans="1:13" x14ac:dyDescent="0.15">
      <c r="A4" s="2">
        <v>43517</v>
      </c>
      <c r="B4">
        <f>信用手记!B4</f>
        <v>202</v>
      </c>
      <c r="C4">
        <f>信用手记!C4</f>
        <v>123</v>
      </c>
      <c r="D4">
        <f>信用手记!D4</f>
        <v>113</v>
      </c>
      <c r="E4">
        <f>信用手记!E4</f>
        <v>17</v>
      </c>
      <c r="F4">
        <f>信用手记!F4</f>
        <v>96</v>
      </c>
      <c r="G4">
        <f>信用手记!G4</f>
        <v>1</v>
      </c>
      <c r="H4" s="1">
        <f t="shared" si="1"/>
        <v>0.55940594059405946</v>
      </c>
      <c r="I4" s="1">
        <f t="shared" si="2"/>
        <v>0.15044247787610621</v>
      </c>
      <c r="J4" s="3">
        <f t="shared" si="3"/>
        <v>5.8823529411764705E-2</v>
      </c>
      <c r="K4" s="1">
        <f t="shared" si="4"/>
        <v>4.9504950495049506E-3</v>
      </c>
      <c r="L4" s="4">
        <f>信用手记!L4</f>
        <v>3030</v>
      </c>
      <c r="M4" s="4">
        <f t="shared" si="5"/>
        <v>3030</v>
      </c>
    </row>
    <row r="5" spans="1:13" x14ac:dyDescent="0.15">
      <c r="A5" s="2">
        <v>43518</v>
      </c>
      <c r="B5">
        <f>信用手记!B5</f>
        <v>130</v>
      </c>
      <c r="C5">
        <f>信用手记!C5</f>
        <v>92</v>
      </c>
      <c r="D5">
        <f>信用手记!D5</f>
        <v>86</v>
      </c>
      <c r="E5">
        <f>信用手记!E5</f>
        <v>12</v>
      </c>
      <c r="F5">
        <f>信用手记!F5</f>
        <v>74</v>
      </c>
      <c r="G5">
        <f>信用手记!G5</f>
        <v>9</v>
      </c>
      <c r="H5" s="1">
        <f t="shared" si="1"/>
        <v>0.66153846153846152</v>
      </c>
      <c r="I5" s="1">
        <f t="shared" si="2"/>
        <v>0.13953488372093023</v>
      </c>
      <c r="J5" s="3">
        <f t="shared" si="3"/>
        <v>0.75</v>
      </c>
      <c r="K5" s="1">
        <f t="shared" si="4"/>
        <v>6.9230769230769235E-2</v>
      </c>
      <c r="L5" s="4">
        <f>信用手记!L5</f>
        <v>1950</v>
      </c>
      <c r="M5" s="4">
        <f t="shared" si="5"/>
        <v>216.66666666666666</v>
      </c>
    </row>
    <row r="6" spans="1:13" x14ac:dyDescent="0.15">
      <c r="A6" s="2">
        <v>43519</v>
      </c>
      <c r="B6">
        <f>信用手记!B6</f>
        <v>13</v>
      </c>
      <c r="C6">
        <f>信用手记!C6</f>
        <v>11</v>
      </c>
      <c r="D6">
        <f>信用手记!D6</f>
        <v>11</v>
      </c>
      <c r="E6">
        <f>信用手记!E6</f>
        <v>4</v>
      </c>
      <c r="F6">
        <f>信用手记!F6</f>
        <v>7</v>
      </c>
      <c r="G6">
        <f>信用手记!G6</f>
        <v>7</v>
      </c>
      <c r="H6" s="1">
        <f t="shared" si="1"/>
        <v>0.84615384615384615</v>
      </c>
      <c r="I6" s="1">
        <f t="shared" si="2"/>
        <v>0.36363636363636365</v>
      </c>
      <c r="J6" s="3">
        <f t="shared" si="3"/>
        <v>1.75</v>
      </c>
      <c r="K6" s="1">
        <f t="shared" si="4"/>
        <v>0.53846153846153844</v>
      </c>
      <c r="L6" s="4">
        <f>信用手记!L6</f>
        <v>146.25</v>
      </c>
      <c r="M6" s="4">
        <f t="shared" si="5"/>
        <v>20.892857142857142</v>
      </c>
    </row>
    <row r="7" spans="1:13" x14ac:dyDescent="0.15">
      <c r="A7" s="2">
        <v>43520</v>
      </c>
      <c r="B7">
        <f>信用手记!B7</f>
        <v>2</v>
      </c>
      <c r="C7">
        <f>信用手记!C7</f>
        <v>0</v>
      </c>
      <c r="D7">
        <f>信用手记!D7</f>
        <v>0</v>
      </c>
      <c r="E7">
        <f>信用手记!E7</f>
        <v>0</v>
      </c>
      <c r="F7">
        <f>信用手记!F7</f>
        <v>0</v>
      </c>
      <c r="G7">
        <f>信用手记!G7</f>
        <v>1</v>
      </c>
      <c r="H7" s="1">
        <f t="shared" si="1"/>
        <v>0</v>
      </c>
      <c r="I7" s="1" t="e">
        <f t="shared" si="2"/>
        <v>#DIV/0!</v>
      </c>
      <c r="J7" s="3" t="e">
        <f t="shared" si="3"/>
        <v>#DIV/0!</v>
      </c>
      <c r="K7" s="1">
        <f t="shared" si="4"/>
        <v>0.5</v>
      </c>
      <c r="L7" s="4">
        <f>信用手记!L7</f>
        <v>22.5</v>
      </c>
      <c r="M7" s="4">
        <f t="shared" si="5"/>
        <v>22.5</v>
      </c>
    </row>
    <row r="8" spans="1:13" x14ac:dyDescent="0.15">
      <c r="A8" s="2">
        <v>43521</v>
      </c>
      <c r="B8">
        <f>信用手记!B8</f>
        <v>32</v>
      </c>
      <c r="C8">
        <f>信用手记!C8</f>
        <v>25</v>
      </c>
      <c r="D8">
        <f>信用手记!D8</f>
        <v>25</v>
      </c>
      <c r="E8">
        <f>信用手记!E8</f>
        <v>2</v>
      </c>
      <c r="F8">
        <f>信用手记!F8</f>
        <v>23</v>
      </c>
      <c r="G8">
        <f>信用手记!G8</f>
        <v>0</v>
      </c>
      <c r="H8" s="1">
        <f t="shared" si="1"/>
        <v>0.78125</v>
      </c>
      <c r="I8" s="1">
        <f t="shared" si="2"/>
        <v>0.08</v>
      </c>
      <c r="J8" s="3">
        <f t="shared" si="3"/>
        <v>0</v>
      </c>
      <c r="K8" s="1">
        <f t="shared" si="4"/>
        <v>0</v>
      </c>
      <c r="L8" s="4">
        <f>信用手记!L8+掘金导航!L8+堆金域!L8+易贷联盟!L8</f>
        <v>360</v>
      </c>
      <c r="M8" s="4">
        <f t="shared" si="5"/>
        <v>360</v>
      </c>
    </row>
    <row r="9" spans="1:13" x14ac:dyDescent="0.15">
      <c r="A9" s="2">
        <v>43522</v>
      </c>
      <c r="B9">
        <f>信用手记!B9+掘金导航!B3+掘金导航!B3+堆金域!B3+易贷联盟!B3</f>
        <v>196</v>
      </c>
      <c r="C9">
        <f>信用手记!C9+掘金导航!C3+掘金导航!C3+堆金域!C3+易贷联盟!C3</f>
        <v>143</v>
      </c>
      <c r="D9">
        <f>信用手记!D9+掘金导航!D3+掘金导航!D3+堆金域!D3+易贷联盟!D3</f>
        <v>130</v>
      </c>
      <c r="E9">
        <f>信用手记!E9+掘金导航!E3+掘金导航!E3+堆金域!E3+易贷联盟!E3</f>
        <v>17</v>
      </c>
      <c r="F9">
        <f>信用手记!F9+掘金导航!F3+掘金导航!F3+堆金域!F3+易贷联盟!F3</f>
        <v>113</v>
      </c>
      <c r="G9">
        <f>信用手记!G9+掘金导航!G3+掘金导航!G3+堆金域!G3+易贷联盟!G3</f>
        <v>4</v>
      </c>
      <c r="H9" s="1">
        <f t="shared" si="1"/>
        <v>0.66326530612244894</v>
      </c>
      <c r="I9" s="1">
        <f t="shared" si="2"/>
        <v>0.13076923076923078</v>
      </c>
      <c r="J9" s="3">
        <f t="shared" si="3"/>
        <v>0.23529411764705882</v>
      </c>
      <c r="K9" s="1">
        <f t="shared" si="4"/>
        <v>2.0408163265306121E-2</v>
      </c>
      <c r="L9" s="4">
        <f>信用手记!$L$9+掘金导航!$L$3+堆金域!L$3+易贷联盟!$L$3</f>
        <v>2196.1</v>
      </c>
      <c r="M9" s="4">
        <f t="shared" si="5"/>
        <v>549.02499999999998</v>
      </c>
    </row>
    <row r="10" spans="1:13" x14ac:dyDescent="0.15">
      <c r="A10" s="2">
        <v>43523</v>
      </c>
      <c r="B10">
        <f>信用手记!B10+掘金导航!B4+掘金导航!B4+堆金域!B4+易贷联盟!B4</f>
        <v>275</v>
      </c>
      <c r="C10">
        <f>信用手记!C10+掘金导航!C4+掘金导航!C4+堆金域!C4+易贷联盟!C4</f>
        <v>167</v>
      </c>
      <c r="D10">
        <f>信用手记!D10+掘金导航!D4+掘金导航!D4+堆金域!D4+易贷联盟!D4</f>
        <v>151</v>
      </c>
      <c r="E10">
        <f>信用手记!E10+掘金导航!E4+掘金导航!E4+堆金域!E4+易贷联盟!E4</f>
        <v>14</v>
      </c>
      <c r="F10">
        <f>信用手记!F10+掘金导航!F4+掘金导航!F4+堆金域!F4+易贷联盟!F4</f>
        <v>137</v>
      </c>
      <c r="G10">
        <f>信用手记!G10+掘金导航!G4+掘金导航!G4+堆金域!G4+易贷联盟!G4</f>
        <v>4</v>
      </c>
      <c r="H10" s="1">
        <f>D10/B10</f>
        <v>0.54909090909090907</v>
      </c>
      <c r="I10" s="1">
        <f>E10/D10</f>
        <v>9.2715231788079472E-2</v>
      </c>
      <c r="J10" s="3">
        <f>G10/E10</f>
        <v>0.2857142857142857</v>
      </c>
      <c r="K10" s="1">
        <f>G10/B10</f>
        <v>1.4545454545454545E-2</v>
      </c>
      <c r="L10" s="4">
        <f>信用手记!$L$10+掘金导航!$L$4+堆金域!L$4+易贷联盟!$L$4</f>
        <v>3092.8</v>
      </c>
      <c r="M10" s="4">
        <f t="shared" si="5"/>
        <v>773.2</v>
      </c>
    </row>
    <row r="11" spans="1:13" x14ac:dyDescent="0.15">
      <c r="A11" s="2">
        <v>43524</v>
      </c>
      <c r="B11">
        <f>信用手记!B11+掘金导航!B5+掘金导航!B5+堆金域!B5+易贷联盟!B5+无敌钱包!B3</f>
        <v>991</v>
      </c>
      <c r="C11">
        <f>信用手记!C11+掘金导航!C5+掘金导航!C5+堆金域!C5+易贷联盟!C5+无敌钱包!C3</f>
        <v>645</v>
      </c>
      <c r="D11">
        <f>信用手记!D11+掘金导航!D5+掘金导航!D5+堆金域!D5+易贷联盟!D5+无敌钱包!D3</f>
        <v>580</v>
      </c>
      <c r="E11">
        <f>信用手记!E11+掘金导航!E5+掘金导航!E5+堆金域!E5+易贷联盟!E5+无敌钱包!E3</f>
        <v>69</v>
      </c>
      <c r="F11">
        <f>信用手记!F11+掘金导航!F5+掘金导航!F5+堆金域!F5+易贷联盟!F5+无敌钱包!F3</f>
        <v>511</v>
      </c>
      <c r="G11">
        <f>信用手记!G11+掘金导航!G5+掘金导航!G5+堆金域!G5+易贷联盟!G5+无敌钱包!G3</f>
        <v>27</v>
      </c>
      <c r="H11" s="8">
        <f>D11/B11</f>
        <v>0.58526740665993948</v>
      </c>
      <c r="I11" s="8">
        <f>E11/D11</f>
        <v>0.11896551724137931</v>
      </c>
      <c r="J11" s="9">
        <f>G11/E11</f>
        <v>0.39130434782608697</v>
      </c>
      <c r="K11" s="8">
        <f>G11/B11</f>
        <v>2.7245206861755803E-2</v>
      </c>
      <c r="L11" s="4">
        <f>信用手记!$L$11+掘金导航!$L$5+堆金域!$L$5+易贷联盟!$L$5+无敌钱包!L3</f>
        <v>11113.65</v>
      </c>
      <c r="M11" s="4">
        <f t="shared" si="5"/>
        <v>411.61666666666667</v>
      </c>
    </row>
    <row r="27" spans="12:12" x14ac:dyDescent="0.15">
      <c r="L27" t="s">
        <v>14</v>
      </c>
    </row>
  </sheetData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C6" sqref="C6"/>
    </sheetView>
  </sheetViews>
  <sheetFormatPr defaultColWidth="8.75" defaultRowHeight="13.5" x14ac:dyDescent="0.15"/>
  <sheetData>
    <row r="1" spans="1:4" x14ac:dyDescent="0.15">
      <c r="B1" t="s">
        <v>15</v>
      </c>
      <c r="C1" t="s">
        <v>16</v>
      </c>
      <c r="D1" t="s">
        <v>17</v>
      </c>
    </row>
    <row r="2" spans="1:4" x14ac:dyDescent="0.15">
      <c r="A2" t="s">
        <v>18</v>
      </c>
      <c r="B2">
        <v>15</v>
      </c>
      <c r="C2" s="6">
        <v>0.25</v>
      </c>
      <c r="D2">
        <v>10000</v>
      </c>
    </row>
    <row r="3" spans="1:4" x14ac:dyDescent="0.15">
      <c r="A3" t="s">
        <v>19</v>
      </c>
      <c r="B3">
        <v>17</v>
      </c>
      <c r="C3" s="6">
        <v>0.2</v>
      </c>
      <c r="D3">
        <v>3000</v>
      </c>
    </row>
    <row r="4" spans="1:4" x14ac:dyDescent="0.15">
      <c r="A4" t="s">
        <v>20</v>
      </c>
      <c r="B4">
        <v>15</v>
      </c>
      <c r="C4" s="6">
        <v>0.2</v>
      </c>
      <c r="D4">
        <v>5000</v>
      </c>
    </row>
    <row r="5" spans="1:4" x14ac:dyDescent="0.15">
      <c r="A5" t="s">
        <v>21</v>
      </c>
      <c r="B5">
        <v>15</v>
      </c>
      <c r="C5" s="6">
        <v>0.1</v>
      </c>
      <c r="D5">
        <v>3000</v>
      </c>
    </row>
    <row r="6" spans="1:4" x14ac:dyDescent="0.15">
      <c r="A6" s="7" t="s">
        <v>24</v>
      </c>
      <c r="B6">
        <v>14</v>
      </c>
      <c r="C6" s="6">
        <v>0.2</v>
      </c>
      <c r="D6">
        <v>4760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"/>
  <sheetViews>
    <sheetView workbookViewId="0">
      <selection activeCell="B2" sqref="B2"/>
    </sheetView>
  </sheetViews>
  <sheetFormatPr defaultColWidth="8.75" defaultRowHeight="13.5" x14ac:dyDescent="0.15"/>
  <cols>
    <col min="8" max="8" width="12.875"/>
    <col min="9" max="9" width="9.625" customWidth="1"/>
    <col min="10" max="11" width="8.5" customWidth="1"/>
    <col min="12" max="12" width="7.5" bestFit="1" customWidth="1"/>
    <col min="13" max="13" width="9.5" customWidth="1"/>
  </cols>
  <sheetData>
    <row r="1" spans="1:20" x14ac:dyDescent="0.15">
      <c r="A1" t="s">
        <v>0</v>
      </c>
      <c r="B1" t="s">
        <v>1</v>
      </c>
      <c r="C1" t="s">
        <v>3</v>
      </c>
      <c r="D1" t="s">
        <v>22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15">
      <c r="A2" t="s">
        <v>13</v>
      </c>
      <c r="B2">
        <f>SUM(B3:B12)</f>
        <v>907</v>
      </c>
      <c r="C2">
        <f t="shared" ref="B2:G2" si="0">SUM(C3:C12)</f>
        <v>576</v>
      </c>
      <c r="D2">
        <f t="shared" si="0"/>
        <v>519</v>
      </c>
      <c r="E2">
        <f t="shared" si="0"/>
        <v>62</v>
      </c>
      <c r="F2">
        <f t="shared" si="0"/>
        <v>457</v>
      </c>
      <c r="G2">
        <f t="shared" si="0"/>
        <v>36</v>
      </c>
      <c r="H2" s="1">
        <f>D2/B2</f>
        <v>0.57221609702315324</v>
      </c>
      <c r="I2" s="1">
        <f>E2/D2</f>
        <v>0.11946050096339114</v>
      </c>
      <c r="J2" s="3">
        <f t="shared" ref="J2:J8" si="1">G2/E2</f>
        <v>0.58064516129032262</v>
      </c>
      <c r="K2" s="1">
        <f t="shared" ref="K2:K8" si="2">G2/B2</f>
        <v>3.9691289966923927E-2</v>
      </c>
      <c r="L2" s="4">
        <f>SUM(L3:L12)</f>
        <v>11527.5</v>
      </c>
      <c r="M2" s="4">
        <f>IF(G2=0,L2,L2/G2)</f>
        <v>320.20833333333331</v>
      </c>
      <c r="T2" s="6"/>
    </row>
    <row r="3" spans="1:20" x14ac:dyDescent="0.15">
      <c r="A3" s="2">
        <v>43516</v>
      </c>
      <c r="B3" s="5">
        <v>21</v>
      </c>
      <c r="C3" s="5">
        <v>15</v>
      </c>
      <c r="D3" s="5">
        <v>15</v>
      </c>
      <c r="E3" s="5">
        <v>1</v>
      </c>
      <c r="F3" s="5">
        <v>14</v>
      </c>
      <c r="G3" s="5">
        <v>1</v>
      </c>
      <c r="H3" s="1">
        <f t="shared" ref="H3:H8" si="3">D3/B3</f>
        <v>0.7142857142857143</v>
      </c>
      <c r="I3" s="1">
        <f>E3/D3</f>
        <v>6.6666666666666666E-2</v>
      </c>
      <c r="J3" s="3">
        <f t="shared" si="1"/>
        <v>1</v>
      </c>
      <c r="K3" s="1">
        <f t="shared" si="2"/>
        <v>4.7619047619047616E-2</v>
      </c>
      <c r="L3" s="4">
        <f>B3*单价扣量!$B$2</f>
        <v>315</v>
      </c>
      <c r="M3" s="4">
        <f t="shared" ref="M3:M9" si="4">IF(G3=0,L3,L3/G3)</f>
        <v>315</v>
      </c>
    </row>
    <row r="4" spans="1:20" x14ac:dyDescent="0.15">
      <c r="A4" s="2">
        <v>43517</v>
      </c>
      <c r="B4" s="5">
        <v>202</v>
      </c>
      <c r="C4" s="5">
        <v>123</v>
      </c>
      <c r="D4" s="5">
        <v>113</v>
      </c>
      <c r="E4" s="5">
        <v>17</v>
      </c>
      <c r="F4" s="5">
        <v>96</v>
      </c>
      <c r="G4" s="5">
        <v>1</v>
      </c>
      <c r="H4" s="1">
        <f t="shared" si="3"/>
        <v>0.55940594059405946</v>
      </c>
      <c r="I4" s="1">
        <f t="shared" ref="I3:I8" si="5">E4/D4</f>
        <v>0.15044247787610621</v>
      </c>
      <c r="J4" s="3">
        <f t="shared" si="1"/>
        <v>5.8823529411764705E-2</v>
      </c>
      <c r="K4" s="1">
        <f t="shared" si="2"/>
        <v>4.9504950495049506E-3</v>
      </c>
      <c r="L4" s="4">
        <f>B4*单价扣量!$B$2</f>
        <v>3030</v>
      </c>
      <c r="M4" s="4">
        <f t="shared" si="4"/>
        <v>3030</v>
      </c>
    </row>
    <row r="5" spans="1:20" ht="12" customHeight="1" x14ac:dyDescent="0.15">
      <c r="A5" s="2">
        <v>43518</v>
      </c>
      <c r="B5" s="5">
        <v>130</v>
      </c>
      <c r="C5" s="5">
        <v>92</v>
      </c>
      <c r="D5" s="5">
        <v>86</v>
      </c>
      <c r="E5" s="5">
        <v>12</v>
      </c>
      <c r="F5" s="5">
        <v>74</v>
      </c>
      <c r="G5" s="5">
        <v>9</v>
      </c>
      <c r="H5" s="1">
        <f t="shared" si="3"/>
        <v>0.66153846153846152</v>
      </c>
      <c r="I5" s="1">
        <f t="shared" si="5"/>
        <v>0.13953488372093023</v>
      </c>
      <c r="J5" s="3">
        <f t="shared" si="1"/>
        <v>0.75</v>
      </c>
      <c r="K5" s="1">
        <f t="shared" si="2"/>
        <v>6.9230769230769235E-2</v>
      </c>
      <c r="L5" s="4">
        <f>B5*单价扣量!$B$2</f>
        <v>1950</v>
      </c>
      <c r="M5" s="4">
        <f t="shared" si="4"/>
        <v>216.66666666666666</v>
      </c>
    </row>
    <row r="6" spans="1:20" x14ac:dyDescent="0.15">
      <c r="A6" s="2">
        <v>43519</v>
      </c>
      <c r="B6" s="5">
        <v>13</v>
      </c>
      <c r="C6" s="5">
        <v>11</v>
      </c>
      <c r="D6" s="5">
        <v>11</v>
      </c>
      <c r="E6" s="5">
        <v>4</v>
      </c>
      <c r="F6" s="5">
        <v>7</v>
      </c>
      <c r="G6" s="5">
        <v>7</v>
      </c>
      <c r="H6" s="1">
        <f t="shared" si="3"/>
        <v>0.84615384615384615</v>
      </c>
      <c r="I6" s="1">
        <f t="shared" si="5"/>
        <v>0.36363636363636365</v>
      </c>
      <c r="J6" s="3">
        <f t="shared" si="1"/>
        <v>1.75</v>
      </c>
      <c r="K6" s="1">
        <f t="shared" si="2"/>
        <v>0.53846153846153844</v>
      </c>
      <c r="L6" s="4">
        <f>B6*单价扣量!$B$2*(1-单价扣量!$C$2)</f>
        <v>146.25</v>
      </c>
      <c r="M6" s="4">
        <f t="shared" si="4"/>
        <v>20.892857142857142</v>
      </c>
    </row>
    <row r="7" spans="1:20" x14ac:dyDescent="0.15">
      <c r="A7" s="2">
        <v>43520</v>
      </c>
      <c r="B7">
        <v>2</v>
      </c>
      <c r="C7">
        <v>0</v>
      </c>
      <c r="D7">
        <v>0</v>
      </c>
      <c r="E7">
        <v>0</v>
      </c>
      <c r="F7">
        <v>0</v>
      </c>
      <c r="G7">
        <v>1</v>
      </c>
      <c r="H7" s="1">
        <f t="shared" si="3"/>
        <v>0</v>
      </c>
      <c r="I7" s="1" t="e">
        <f t="shared" si="5"/>
        <v>#DIV/0!</v>
      </c>
      <c r="J7" s="3" t="e">
        <f t="shared" si="1"/>
        <v>#DIV/0!</v>
      </c>
      <c r="K7" s="1">
        <f t="shared" si="2"/>
        <v>0.5</v>
      </c>
      <c r="L7" s="4">
        <f>B7*单价扣量!$B$2*(1-单价扣量!$C$2)</f>
        <v>22.5</v>
      </c>
      <c r="M7" s="4">
        <f t="shared" si="4"/>
        <v>22.5</v>
      </c>
    </row>
    <row r="8" spans="1:20" x14ac:dyDescent="0.15">
      <c r="A8" s="2">
        <v>43521</v>
      </c>
      <c r="B8" s="5">
        <v>32</v>
      </c>
      <c r="C8" s="5">
        <v>25</v>
      </c>
      <c r="D8" s="5">
        <v>25</v>
      </c>
      <c r="E8" s="5">
        <v>2</v>
      </c>
      <c r="F8" s="5">
        <v>23</v>
      </c>
      <c r="G8" s="5">
        <v>0</v>
      </c>
      <c r="H8" s="1">
        <f t="shared" si="3"/>
        <v>0.78125</v>
      </c>
      <c r="I8" s="1">
        <f t="shared" si="5"/>
        <v>0.08</v>
      </c>
      <c r="J8" s="3">
        <f t="shared" si="1"/>
        <v>0</v>
      </c>
      <c r="K8" s="1">
        <f t="shared" si="2"/>
        <v>0</v>
      </c>
      <c r="L8" s="4">
        <f>B8*单价扣量!$B$2*(1-单价扣量!$C$2)</f>
        <v>360</v>
      </c>
      <c r="M8" s="4">
        <f t="shared" si="4"/>
        <v>360</v>
      </c>
    </row>
    <row r="9" spans="1:20" x14ac:dyDescent="0.15">
      <c r="A9" s="2">
        <v>43522</v>
      </c>
      <c r="B9" s="5">
        <v>62</v>
      </c>
      <c r="C9" s="5">
        <v>41</v>
      </c>
      <c r="D9" s="5">
        <v>38</v>
      </c>
      <c r="E9" s="5">
        <v>3</v>
      </c>
      <c r="F9" s="5">
        <v>35</v>
      </c>
      <c r="G9">
        <v>2</v>
      </c>
      <c r="H9" s="1">
        <f>D9/B9</f>
        <v>0.61290322580645162</v>
      </c>
      <c r="I9" s="1">
        <f>E9/D9</f>
        <v>7.8947368421052627E-2</v>
      </c>
      <c r="J9" s="3">
        <f>G9/E9</f>
        <v>0.66666666666666663</v>
      </c>
      <c r="K9" s="1">
        <f>G9/B9</f>
        <v>3.2258064516129031E-2</v>
      </c>
      <c r="L9" s="4">
        <f>B9*单价扣量!$B$2*(1-单价扣量!$C$2)</f>
        <v>697.5</v>
      </c>
      <c r="M9" s="4">
        <f t="shared" si="4"/>
        <v>348.75</v>
      </c>
    </row>
    <row r="10" spans="1:20" x14ac:dyDescent="0.15">
      <c r="A10" s="2">
        <v>43523</v>
      </c>
      <c r="B10">
        <v>172</v>
      </c>
      <c r="C10">
        <v>94</v>
      </c>
      <c r="D10">
        <v>83</v>
      </c>
      <c r="E10">
        <v>6</v>
      </c>
      <c r="F10">
        <v>77</v>
      </c>
      <c r="G10">
        <v>2</v>
      </c>
      <c r="H10" s="1">
        <f>D10/B10</f>
        <v>0.48255813953488375</v>
      </c>
      <c r="I10" s="1">
        <f>E10/D10</f>
        <v>7.2289156626506021E-2</v>
      </c>
      <c r="J10" s="3">
        <f>G10/E10</f>
        <v>0.33333333333333331</v>
      </c>
      <c r="K10" s="1">
        <f>G10/B10</f>
        <v>1.1627906976744186E-2</v>
      </c>
      <c r="L10" s="4">
        <f>B10*单价扣量!$B$2*(1-单价扣量!$C$2)</f>
        <v>1935</v>
      </c>
      <c r="M10" s="4">
        <f>IF(G10=0,L10,L10/G10)</f>
        <v>967.5</v>
      </c>
    </row>
    <row r="11" spans="1:20" x14ac:dyDescent="0.15">
      <c r="A11" s="2">
        <v>43524</v>
      </c>
      <c r="B11" s="7">
        <v>273</v>
      </c>
      <c r="C11">
        <v>175</v>
      </c>
      <c r="D11">
        <v>148</v>
      </c>
      <c r="E11">
        <v>17</v>
      </c>
      <c r="F11">
        <v>131</v>
      </c>
      <c r="G11">
        <v>13</v>
      </c>
      <c r="H11" s="8">
        <f>D11/B11</f>
        <v>0.54212454212454209</v>
      </c>
      <c r="I11" s="8">
        <f>E11/D11</f>
        <v>0.11486486486486487</v>
      </c>
      <c r="J11" s="9">
        <f>G11/E11</f>
        <v>0.76470588235294112</v>
      </c>
      <c r="K11" s="8">
        <f>G11/B11</f>
        <v>4.7619047619047616E-2</v>
      </c>
      <c r="L11" s="4">
        <f>B11*单价扣量!$B$2*(1-单价扣量!$C$2)</f>
        <v>3071.25</v>
      </c>
      <c r="M11" s="4">
        <f>IF(G11=0,L11,L11/G11)</f>
        <v>236.25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"/>
  <sheetViews>
    <sheetView workbookViewId="0">
      <selection activeCell="L3" sqref="L3"/>
    </sheetView>
  </sheetViews>
  <sheetFormatPr defaultColWidth="8.75" defaultRowHeight="13.5" x14ac:dyDescent="0.15"/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15">
      <c r="A2" t="s">
        <v>13</v>
      </c>
      <c r="B2">
        <f t="shared" ref="B2:F2" si="0">SUM(B3:B12)</f>
        <v>98</v>
      </c>
      <c r="C2">
        <f t="shared" si="0"/>
        <v>55</v>
      </c>
      <c r="D2">
        <f t="shared" si="0"/>
        <v>51</v>
      </c>
      <c r="E2">
        <f t="shared" si="0"/>
        <v>9</v>
      </c>
      <c r="F2">
        <f t="shared" si="0"/>
        <v>42</v>
      </c>
      <c r="G2">
        <f>SUM(G3:G12)</f>
        <v>3</v>
      </c>
      <c r="H2" s="1">
        <f>D2/B2</f>
        <v>0.52040816326530615</v>
      </c>
      <c r="I2" s="1">
        <f>E2/D2</f>
        <v>0.17647058823529413</v>
      </c>
      <c r="J2" s="3">
        <f>G2/E2</f>
        <v>0.33333333333333331</v>
      </c>
      <c r="K2" s="1">
        <f>G2/B2</f>
        <v>3.0612244897959183E-2</v>
      </c>
      <c r="L2" s="4">
        <f>SUM(L3:L12)</f>
        <v>1332.8000000000002</v>
      </c>
      <c r="M2" s="4">
        <f>IF(G2=0,L2,L2/G2)</f>
        <v>444.26666666666671</v>
      </c>
      <c r="T2" s="6"/>
    </row>
    <row r="3" spans="1:20" x14ac:dyDescent="0.15">
      <c r="A3" s="2">
        <v>43522</v>
      </c>
      <c r="B3" s="5">
        <v>16</v>
      </c>
      <c r="C3" s="5">
        <v>11</v>
      </c>
      <c r="D3" s="5">
        <v>9</v>
      </c>
      <c r="E3" s="5">
        <v>3</v>
      </c>
      <c r="F3" s="5">
        <v>6</v>
      </c>
      <c r="G3" s="5">
        <v>0</v>
      </c>
      <c r="H3" s="1">
        <f>D3/B3</f>
        <v>0.5625</v>
      </c>
      <c r="I3" s="1">
        <f>E3/D3</f>
        <v>0.33333333333333331</v>
      </c>
      <c r="J3" s="3">
        <f>G3/E3</f>
        <v>0</v>
      </c>
      <c r="K3" s="1">
        <f>G3/B3</f>
        <v>0</v>
      </c>
      <c r="L3" s="4">
        <f>B3*单价扣量!$B$3*(1-单价扣量!$C$3)</f>
        <v>217.60000000000002</v>
      </c>
      <c r="M3" s="4">
        <f>IF(G3=0,L3,L3/G3)</f>
        <v>217.60000000000002</v>
      </c>
    </row>
    <row r="4" spans="1:20" x14ac:dyDescent="0.15">
      <c r="A4" s="2">
        <v>43523</v>
      </c>
      <c r="B4">
        <v>13</v>
      </c>
      <c r="C4">
        <v>8</v>
      </c>
      <c r="D4">
        <v>8</v>
      </c>
      <c r="E4">
        <v>2</v>
      </c>
      <c r="F4">
        <v>6</v>
      </c>
      <c r="G4">
        <v>0</v>
      </c>
      <c r="H4" s="1">
        <f>D4/B4</f>
        <v>0.61538461538461542</v>
      </c>
      <c r="I4" s="1">
        <f>E4/D4</f>
        <v>0.25</v>
      </c>
      <c r="J4" s="3">
        <f>G4/E4</f>
        <v>0</v>
      </c>
      <c r="K4" s="1">
        <f>G4/B4</f>
        <v>0</v>
      </c>
      <c r="L4" s="4">
        <f>B4*单价扣量!$B$3*(1-单价扣量!$C$3)</f>
        <v>176.8</v>
      </c>
      <c r="M4" s="4">
        <f>IF(G4=0,L4,L4/G4)</f>
        <v>176.8</v>
      </c>
    </row>
    <row r="5" spans="1:20" x14ac:dyDescent="0.15">
      <c r="A5" s="2">
        <v>43524</v>
      </c>
      <c r="B5" s="7">
        <v>69</v>
      </c>
      <c r="C5">
        <v>36</v>
      </c>
      <c r="D5">
        <v>34</v>
      </c>
      <c r="E5">
        <v>4</v>
      </c>
      <c r="F5">
        <v>30</v>
      </c>
      <c r="G5">
        <v>3</v>
      </c>
      <c r="H5" s="8">
        <f>D5/B5</f>
        <v>0.49275362318840582</v>
      </c>
      <c r="I5" s="8">
        <f>E5/D5</f>
        <v>0.11764705882352941</v>
      </c>
      <c r="J5" s="9">
        <f>G5/E5</f>
        <v>0.75</v>
      </c>
      <c r="K5" s="8">
        <f>G5/B5</f>
        <v>4.3478260869565216E-2</v>
      </c>
      <c r="L5" s="4">
        <f>B5*单价扣量!$B$3*(1-单价扣量!$C$3)</f>
        <v>938.40000000000009</v>
      </c>
      <c r="M5" s="4">
        <f>IF(G5=0,L5,L5/G5)</f>
        <v>312.8</v>
      </c>
    </row>
  </sheetData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"/>
  <sheetViews>
    <sheetView workbookViewId="0">
      <selection activeCell="I2" sqref="I2"/>
    </sheetView>
  </sheetViews>
  <sheetFormatPr defaultColWidth="8.75"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15">
      <c r="A2" t="s">
        <v>13</v>
      </c>
      <c r="B2">
        <f t="shared" ref="B2:F2" si="0">SUM(B3:B12)</f>
        <v>162</v>
      </c>
      <c r="C2">
        <f t="shared" si="0"/>
        <v>121</v>
      </c>
      <c r="D2">
        <f t="shared" si="0"/>
        <v>112</v>
      </c>
      <c r="E2">
        <f t="shared" si="0"/>
        <v>13</v>
      </c>
      <c r="F2">
        <f t="shared" si="0"/>
        <v>99</v>
      </c>
      <c r="G2">
        <f>SUM(G3:G12)</f>
        <v>6</v>
      </c>
      <c r="H2" s="1">
        <f>D2/B2</f>
        <v>0.69135802469135799</v>
      </c>
      <c r="I2" s="1">
        <f>E2/D2</f>
        <v>0.11607142857142858</v>
      </c>
      <c r="J2" s="3">
        <f>G2/E2</f>
        <v>0.46153846153846156</v>
      </c>
      <c r="K2" s="1">
        <f>G2/B2</f>
        <v>3.7037037037037035E-2</v>
      </c>
      <c r="L2" s="4">
        <f>SUM(L3:L12)</f>
        <v>1944</v>
      </c>
      <c r="M2" s="4">
        <f>IF(G2=0,L2,L2/G2)</f>
        <v>324</v>
      </c>
      <c r="P2" s="6"/>
    </row>
    <row r="3" spans="1:16" x14ac:dyDescent="0.15">
      <c r="A3" s="2">
        <v>43522</v>
      </c>
      <c r="B3" s="5">
        <v>64</v>
      </c>
      <c r="C3" s="5">
        <v>50</v>
      </c>
      <c r="D3" s="5">
        <v>45</v>
      </c>
      <c r="E3" s="5">
        <v>8</v>
      </c>
      <c r="F3" s="5">
        <v>37</v>
      </c>
      <c r="G3" s="5">
        <v>2</v>
      </c>
      <c r="H3" s="1">
        <f>D3/B3</f>
        <v>0.703125</v>
      </c>
      <c r="I3" s="1">
        <f>E3/D3</f>
        <v>0.17777777777777778</v>
      </c>
      <c r="J3" s="3">
        <f>G3/E3</f>
        <v>0.25</v>
      </c>
      <c r="K3" s="1">
        <f>G3/B3</f>
        <v>3.125E-2</v>
      </c>
      <c r="L3" s="4">
        <f>B3*单价扣量!$B$4*(1-单价扣量!$C$4)</f>
        <v>768</v>
      </c>
      <c r="M3" s="4">
        <f>IF(G3=0,L3,L3/G3)</f>
        <v>384</v>
      </c>
    </row>
    <row r="4" spans="1:16" x14ac:dyDescent="0.15">
      <c r="A4" s="2">
        <v>43523</v>
      </c>
      <c r="B4">
        <v>39</v>
      </c>
      <c r="C4">
        <v>29</v>
      </c>
      <c r="D4">
        <v>27</v>
      </c>
      <c r="E4">
        <v>4</v>
      </c>
      <c r="F4">
        <v>23</v>
      </c>
      <c r="G4">
        <v>2</v>
      </c>
      <c r="H4" s="1">
        <f>D4/B4</f>
        <v>0.69230769230769229</v>
      </c>
      <c r="I4" s="1">
        <f>E4/D4</f>
        <v>0.14814814814814814</v>
      </c>
      <c r="J4" s="3">
        <f>G4/E4</f>
        <v>0.5</v>
      </c>
      <c r="K4" s="1">
        <f>G4/B4</f>
        <v>5.128205128205128E-2</v>
      </c>
      <c r="L4" s="4">
        <f>B4*单价扣量!$B$4*(1-单价扣量!$C$4)</f>
        <v>468</v>
      </c>
      <c r="M4" s="4">
        <f>IF(G4=0,L4,L4/G4)</f>
        <v>234</v>
      </c>
    </row>
    <row r="5" spans="1:16" x14ac:dyDescent="0.15">
      <c r="A5" s="2">
        <v>43524</v>
      </c>
      <c r="B5" s="7">
        <v>59</v>
      </c>
      <c r="C5">
        <v>42</v>
      </c>
      <c r="D5">
        <v>40</v>
      </c>
      <c r="E5">
        <v>1</v>
      </c>
      <c r="F5">
        <v>39</v>
      </c>
      <c r="G5">
        <v>2</v>
      </c>
      <c r="H5" s="8">
        <f>D5/B5</f>
        <v>0.67796610169491522</v>
      </c>
      <c r="I5" s="8">
        <f>E5/D5</f>
        <v>2.5000000000000001E-2</v>
      </c>
      <c r="J5" s="9">
        <f>G5/E5</f>
        <v>2</v>
      </c>
      <c r="K5" s="8">
        <f>G5/B5</f>
        <v>3.3898305084745763E-2</v>
      </c>
      <c r="L5" s="4">
        <f>B5*单价扣量!$B$4*(1-单价扣量!$C$4)</f>
        <v>708</v>
      </c>
      <c r="M5" s="4">
        <f>IF(G5=0,L5,L5/G5)</f>
        <v>354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"/>
  <sheetViews>
    <sheetView workbookViewId="0">
      <selection activeCell="L5" sqref="L5"/>
    </sheetView>
  </sheetViews>
  <sheetFormatPr defaultColWidth="8.75" defaultRowHeight="13.5" x14ac:dyDescent="0.15"/>
  <cols>
    <col min="10" max="10" width="14.2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t="s">
        <v>13</v>
      </c>
      <c r="B2">
        <f t="shared" ref="B2:F2" si="0">SUM(B3:B12)</f>
        <v>172</v>
      </c>
      <c r="C2">
        <f t="shared" si="0"/>
        <v>124</v>
      </c>
      <c r="D2">
        <f t="shared" si="0"/>
        <v>109</v>
      </c>
      <c r="E2">
        <f t="shared" si="0"/>
        <v>6</v>
      </c>
      <c r="F2">
        <f t="shared" si="0"/>
        <v>103</v>
      </c>
      <c r="G2">
        <f>SUM(G3:G12)</f>
        <v>1</v>
      </c>
      <c r="H2" s="1">
        <f>D2/B2</f>
        <v>0.63372093023255816</v>
      </c>
      <c r="I2" s="1">
        <f>E2/D2</f>
        <v>5.5045871559633031E-2</v>
      </c>
      <c r="J2" s="3">
        <f>G2/E2</f>
        <v>0.16666666666666666</v>
      </c>
      <c r="K2" s="1">
        <f>G2/B2</f>
        <v>5.8139534883720929E-3</v>
      </c>
      <c r="L2" s="4">
        <f>SUM(L3:L12)</f>
        <v>2322</v>
      </c>
      <c r="M2" s="4">
        <f>IF(G2=0,L2,L2/G2)</f>
        <v>2322</v>
      </c>
    </row>
    <row r="3" spans="1:13" x14ac:dyDescent="0.15">
      <c r="A3" s="2">
        <v>43522</v>
      </c>
      <c r="B3">
        <v>38</v>
      </c>
      <c r="C3">
        <v>30</v>
      </c>
      <c r="D3">
        <v>29</v>
      </c>
      <c r="E3">
        <v>0</v>
      </c>
      <c r="F3">
        <v>29</v>
      </c>
      <c r="G3">
        <v>0</v>
      </c>
      <c r="H3" s="1">
        <f>D3/B3</f>
        <v>0.76315789473684215</v>
      </c>
      <c r="I3" s="1">
        <f>E3/D3</f>
        <v>0</v>
      </c>
      <c r="J3" s="3" t="e">
        <f>G3/E3</f>
        <v>#DIV/0!</v>
      </c>
      <c r="K3" s="1">
        <f>G3/B3</f>
        <v>0</v>
      </c>
      <c r="L3" s="4">
        <f>B3*单价扣量!$B$5*(1-单价扣量!$C$5)</f>
        <v>513</v>
      </c>
      <c r="M3" s="4">
        <f>IF(G3=0,L3,L3/G3)</f>
        <v>513</v>
      </c>
    </row>
    <row r="4" spans="1:13" x14ac:dyDescent="0.15">
      <c r="A4" s="2">
        <v>43523</v>
      </c>
      <c r="B4">
        <v>38</v>
      </c>
      <c r="C4">
        <v>28</v>
      </c>
      <c r="D4">
        <v>25</v>
      </c>
      <c r="E4">
        <v>0</v>
      </c>
      <c r="F4">
        <v>25</v>
      </c>
      <c r="G4">
        <v>0</v>
      </c>
      <c r="H4" s="1">
        <f>D4/B4</f>
        <v>0.65789473684210531</v>
      </c>
      <c r="I4" s="1">
        <f>E4/D4</f>
        <v>0</v>
      </c>
      <c r="J4" s="3" t="e">
        <f>G4/E4</f>
        <v>#DIV/0!</v>
      </c>
      <c r="K4" s="1">
        <f>G4/B4</f>
        <v>0</v>
      </c>
      <c r="L4" s="4">
        <f>B4*单价扣量!$B$5*(1-单价扣量!$C$5)</f>
        <v>513</v>
      </c>
      <c r="M4" s="4">
        <f>IF(G4=0,L4,L4/G4)</f>
        <v>513</v>
      </c>
    </row>
    <row r="5" spans="1:13" x14ac:dyDescent="0.15">
      <c r="A5" s="2">
        <v>43524</v>
      </c>
      <c r="B5" s="7">
        <v>96</v>
      </c>
      <c r="C5">
        <v>66</v>
      </c>
      <c r="D5">
        <v>55</v>
      </c>
      <c r="E5">
        <v>6</v>
      </c>
      <c r="F5">
        <v>49</v>
      </c>
      <c r="G5">
        <v>1</v>
      </c>
      <c r="H5" s="8">
        <f>D5/B5</f>
        <v>0.57291666666666663</v>
      </c>
      <c r="I5" s="8">
        <f>E5/D5</f>
        <v>0.10909090909090909</v>
      </c>
      <c r="J5" s="9">
        <f>G5/E5</f>
        <v>0.16666666666666666</v>
      </c>
      <c r="K5" s="8">
        <f>G5/B5</f>
        <v>1.0416666666666666E-2</v>
      </c>
      <c r="L5" s="4">
        <f>B5*单价扣量!$B$5*(1-单价扣量!$C$5)</f>
        <v>1296</v>
      </c>
      <c r="M5" s="4">
        <f>IF(G5=0,L5,L5/G5)</f>
        <v>1296</v>
      </c>
    </row>
  </sheetData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2" sqref="G12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s="7" t="s">
        <v>23</v>
      </c>
      <c r="B2" s="7">
        <f>SUM(B3:B3)</f>
        <v>425</v>
      </c>
      <c r="C2" s="7">
        <f t="shared" ref="C2:M2" si="0">SUM(C3:C3)</f>
        <v>290</v>
      </c>
      <c r="D2" s="7">
        <f t="shared" si="0"/>
        <v>269</v>
      </c>
      <c r="E2" s="7">
        <f t="shared" si="0"/>
        <v>37</v>
      </c>
      <c r="F2" s="7">
        <f t="shared" si="0"/>
        <v>232</v>
      </c>
      <c r="G2" s="7">
        <f t="shared" si="0"/>
        <v>5</v>
      </c>
      <c r="H2" s="11">
        <f>D2/B2</f>
        <v>0.63294117647058823</v>
      </c>
      <c r="I2" s="11">
        <f>E2/D2</f>
        <v>0.13754646840148699</v>
      </c>
      <c r="J2" s="11">
        <f>G2/E2</f>
        <v>0.13513513513513514</v>
      </c>
      <c r="K2" s="11">
        <f>G2/B2</f>
        <v>1.1764705882352941E-2</v>
      </c>
      <c r="L2" s="7">
        <f t="shared" si="0"/>
        <v>5100</v>
      </c>
      <c r="M2" s="7">
        <f t="shared" si="0"/>
        <v>1020</v>
      </c>
    </row>
    <row r="3" spans="1:13" x14ac:dyDescent="0.15">
      <c r="A3" s="2">
        <v>43524</v>
      </c>
      <c r="B3" s="7">
        <v>425</v>
      </c>
      <c r="C3">
        <v>290</v>
      </c>
      <c r="D3">
        <v>269</v>
      </c>
      <c r="E3">
        <v>37</v>
      </c>
      <c r="F3">
        <v>232</v>
      </c>
      <c r="G3">
        <v>5</v>
      </c>
      <c r="H3" s="10">
        <f>D3/B3</f>
        <v>0.63294117647058823</v>
      </c>
      <c r="I3" s="10">
        <f>E3/D3</f>
        <v>0.13754646840148699</v>
      </c>
      <c r="J3" s="10">
        <f>G3/E3</f>
        <v>0.13513513513513514</v>
      </c>
      <c r="K3" s="10">
        <f>G3/B3</f>
        <v>1.1764705882352941E-2</v>
      </c>
      <c r="L3">
        <f>B3*单价扣量!$B$5*(1-单价扣量!$C$6)</f>
        <v>5100</v>
      </c>
      <c r="M3">
        <f>IF(G3=0,L3,L3/G3)</f>
        <v>1020</v>
      </c>
    </row>
    <row r="4" spans="1:13" x14ac:dyDescent="0.15">
      <c r="H4" s="10"/>
      <c r="I4" s="10"/>
      <c r="J4" s="10"/>
      <c r="K4" s="10"/>
    </row>
    <row r="5" spans="1:13" x14ac:dyDescent="0.15">
      <c r="H5" s="10"/>
      <c r="I5" s="10"/>
      <c r="J5" s="10"/>
      <c r="K5" s="1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总渠道</vt:lpstr>
      <vt:lpstr>单价扣量</vt:lpstr>
      <vt:lpstr>信用手记</vt:lpstr>
      <vt:lpstr>掘金导航</vt:lpstr>
      <vt:lpstr>堆金域</vt:lpstr>
      <vt:lpstr>易贷联盟</vt:lpstr>
      <vt:lpstr>无敌钱包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zhangyufeng</dc:creator>
  <cp:lastModifiedBy>哆啦a梦</cp:lastModifiedBy>
  <dcterms:created xsi:type="dcterms:W3CDTF">2019-02-25T04:12:00Z</dcterms:created>
  <dcterms:modified xsi:type="dcterms:W3CDTF">2019-03-01T09:05:23Z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  <property fmtid="{D5CDD505-2E9C-101B-9397-08002B2CF9AE}" pid="3" name="KSORubyTemplateID" linkTarget="0">
    <vt:lpwstr>14</vt:lpwstr>
  </property>
</Properties>
</file>