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Git repos\projet_synthese_hiver_2018\"/>
    </mc:Choice>
  </mc:AlternateContent>
  <bookViews>
    <workbookView xWindow="0" yWindow="450" windowWidth="20490" windowHeight="9195" tabRatio="494" firstSheet="1" activeTab="2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7" i="6" l="1"/>
  <c r="B10" i="3"/>
  <c r="M26" i="6"/>
  <c r="N26" i="6"/>
  <c r="M30" i="6"/>
  <c r="N30" i="6"/>
  <c r="M36" i="6"/>
  <c r="N36" i="6"/>
  <c r="M40" i="6"/>
  <c r="N40" i="6"/>
  <c r="M42" i="6"/>
  <c r="N42" i="6"/>
  <c r="O24" i="3"/>
  <c r="P24" i="3"/>
  <c r="N26" i="3"/>
  <c r="M26" i="3"/>
  <c r="M28" i="3"/>
  <c r="N28" i="3"/>
  <c r="N30" i="3"/>
  <c r="M30" i="3"/>
  <c r="O32" i="3"/>
  <c r="P32" i="3"/>
  <c r="N34" i="3"/>
  <c r="M34" i="3"/>
  <c r="M36" i="3"/>
  <c r="N36" i="3"/>
  <c r="N38" i="3"/>
  <c r="M38" i="3"/>
  <c r="O40" i="3"/>
  <c r="P40" i="3"/>
  <c r="N42" i="3"/>
  <c r="M42" i="3"/>
  <c r="P9" i="3"/>
  <c r="M9" i="3" s="1"/>
  <c r="M34" i="6"/>
  <c r="N34" i="6"/>
  <c r="M27" i="6"/>
  <c r="N27" i="6"/>
  <c r="M29" i="6"/>
  <c r="N29" i="6"/>
  <c r="M31" i="6"/>
  <c r="N31" i="6"/>
  <c r="M33" i="6"/>
  <c r="N33" i="6"/>
  <c r="M35" i="6"/>
  <c r="N35" i="6"/>
  <c r="M37" i="6"/>
  <c r="N37" i="6"/>
  <c r="M39" i="6"/>
  <c r="N39" i="6"/>
  <c r="M41" i="6"/>
  <c r="N41" i="6"/>
  <c r="M43" i="6"/>
  <c r="N43" i="6"/>
  <c r="M28" i="6"/>
  <c r="N28" i="6"/>
  <c r="M32" i="6"/>
  <c r="N32" i="6"/>
  <c r="M38" i="6"/>
  <c r="N38" i="6"/>
  <c r="O25" i="3"/>
  <c r="P25" i="3"/>
  <c r="N27" i="3"/>
  <c r="M27" i="3"/>
  <c r="M29" i="3"/>
  <c r="N29" i="3"/>
  <c r="O31" i="3"/>
  <c r="P31" i="3"/>
  <c r="O33" i="3"/>
  <c r="P33" i="3"/>
  <c r="N35" i="3"/>
  <c r="M35" i="3"/>
  <c r="M37" i="3"/>
  <c r="N37" i="3"/>
  <c r="O39" i="3"/>
  <c r="P39" i="3"/>
  <c r="O41" i="3"/>
  <c r="P41" i="3"/>
  <c r="N43" i="3"/>
  <c r="M43" i="3"/>
  <c r="M25" i="6"/>
  <c r="N25" i="6"/>
  <c r="P16" i="6"/>
  <c r="N16" i="6" s="1"/>
  <c r="P15" i="6"/>
  <c r="M15" i="6" s="1"/>
  <c r="P14" i="6"/>
  <c r="N14" i="6" s="1"/>
  <c r="P13" i="6"/>
  <c r="M13" i="6" s="1"/>
  <c r="M24" i="6"/>
  <c r="N24" i="6"/>
  <c r="M23" i="6"/>
  <c r="N23" i="6"/>
  <c r="M22" i="6"/>
  <c r="N22" i="6"/>
  <c r="M20" i="6"/>
  <c r="N20" i="6"/>
  <c r="M21" i="6"/>
  <c r="N21" i="6"/>
  <c r="O23" i="3"/>
  <c r="P23" i="3"/>
  <c r="N22" i="3"/>
  <c r="M22" i="3"/>
  <c r="N21" i="3"/>
  <c r="M21" i="3"/>
  <c r="M20" i="3"/>
  <c r="N20" i="3"/>
  <c r="M19" i="6"/>
  <c r="N19" i="6"/>
  <c r="M16" i="6"/>
  <c r="M17" i="6"/>
  <c r="N17" i="6"/>
  <c r="M14" i="6"/>
  <c r="M18" i="6"/>
  <c r="N18" i="6"/>
  <c r="M10" i="3"/>
  <c r="N10" i="3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B11" i="6" l="1"/>
  <c r="B11" i="3"/>
  <c r="N24" i="3"/>
  <c r="M24" i="3"/>
  <c r="M41" i="3"/>
  <c r="N41" i="3"/>
  <c r="M33" i="3"/>
  <c r="N33" i="3"/>
  <c r="M25" i="3"/>
  <c r="N25" i="3"/>
  <c r="M40" i="3"/>
  <c r="N40" i="3"/>
  <c r="N32" i="3"/>
  <c r="M32" i="3"/>
  <c r="N39" i="3"/>
  <c r="M39" i="3"/>
  <c r="N31" i="3"/>
  <c r="M31" i="3"/>
  <c r="N15" i="6"/>
  <c r="N13" i="6"/>
  <c r="M23" i="3"/>
  <c r="N23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6"/>
  <c r="B12" i="3"/>
  <c r="M11" i="4"/>
  <c r="D11" i="4" s="1"/>
  <c r="N44" i="3"/>
  <c r="M44" i="6"/>
  <c r="M44" i="3"/>
  <c r="N44" i="6"/>
  <c r="N11" i="4"/>
  <c r="E11" i="4" s="1"/>
  <c r="AH21" i="1"/>
  <c r="AE13" i="1"/>
  <c r="AE15" i="1" s="1"/>
  <c r="B13" i="3"/>
  <c r="L45" i="1"/>
  <c r="B11" i="2"/>
  <c r="K44" i="2"/>
  <c r="B13" i="1"/>
  <c r="B14" i="6" s="1"/>
  <c r="B12" i="2" l="1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2" s="1"/>
  <c r="B19" i="6"/>
  <c r="B19" i="3"/>
  <c r="B20" i="6" l="1"/>
  <c r="B20" i="3"/>
  <c r="B20" i="1"/>
  <c r="B21" i="6" s="1"/>
  <c r="B21" i="1" l="1"/>
  <c r="B22" i="3" s="1"/>
  <c r="B21" i="3"/>
  <c r="B20" i="2"/>
  <c r="B22" i="1" l="1"/>
  <c r="B23" i="1" s="1"/>
  <c r="B21" i="2"/>
  <c r="B22" i="6"/>
  <c r="B23" i="6"/>
  <c r="B22" i="2"/>
  <c r="B23" i="3" l="1"/>
  <c r="B24" i="3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<sst xmlns="http://schemas.openxmlformats.org/spreadsheetml/2006/main" count="182" uniqueCount="92">
  <si>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</si>
  <si>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</si>
  <si>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</si>
  <si>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</si>
  <si>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</si>
  <si>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</si>
  <si>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</si>
  <si>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</si>
  <si>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</si>
  <si>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</si>
  <si>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</si>
  <si>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</si>
  <si>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</si>
  <si>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</si>
  <si>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</si>
  <si>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</si>
  <si>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</si>
  <si>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</si>
  <si>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</si>
  <si>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</si>
  <si>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</si>
  <si>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</si>
  <si>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</si>
  <si>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</si>
  <si>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</si>
  <si>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</si>
  <si>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</si>
  <si>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</si>
  <si>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</si>
  <si>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</si>
  <si>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</si>
  <si>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</si>
  <si>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</si>
  <si>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</si>
  <si>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</si>
  <si>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</si>
  <si>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</si>
  <si>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</si>
  <si>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</si>
  <si>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</si>
  <si>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</si>
  <si>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</si>
  <si>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</si>
  <si>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</si>
  <si>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</si>
  <si>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</si>
  <si>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</si>
  <si>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</si>
  <si>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</si>
  <si>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</si>
  <si>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</si>
  <si>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</si>
  <si>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</si>
  <si>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</si>
  <si>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</si>
  <si>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</si>
  <si>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</si>
  <si>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</si>
  <si>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</si>
  <si>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</si>
  <si>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</si>
  <si>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</si>
  <si>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</si>
  <si>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</si>
  <si>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</si>
  <si>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</si>
  <si>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</si>
  <si>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</si>
  <si>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</si>
  <si>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</si>
  <si>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</si>
  <si>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</si>
  <si>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</si>
  <si>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</si>
  <si>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</si>
  <si>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Laurier Lavoie-Giasson</t>
  </si>
  <si>
    <t>conception initiale de l'engin de jeu</t>
  </si>
  <si>
    <t>optimisation de l'engin physique et de la détection des collisions</t>
  </si>
  <si>
    <t>ajout de l'engin physique et des collisions sphère-sphère</t>
  </si>
  <si>
    <t>ajout d'une entité controlée par le joueur (Player)</t>
  </si>
  <si>
    <t>suppression des entités "bidon" de debug</t>
  </si>
  <si>
    <t>développement de l'entité Npc et de ses comportements</t>
  </si>
  <si>
    <t>développement de l'entité Moose et de ses comportements</t>
  </si>
  <si>
    <t>développement de l'entité Fox et de ses comportements</t>
  </si>
  <si>
    <t>développement de l'entité Rabbit et de ses comportements</t>
  </si>
  <si>
    <t>développement de l'entité Wolf et de ses comportements</t>
  </si>
  <si>
    <t>développement des items "Attachables"</t>
  </si>
  <si>
    <t>développement des arbres</t>
  </si>
  <si>
    <t>développement du pommier avec des Pommes</t>
  </si>
  <si>
    <t>développement de l'entité Pomme</t>
  </si>
  <si>
    <t>sprint 3</t>
  </si>
  <si>
    <t>développement du plancher à hauteur dynamique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</si>
</sst>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1901180192"/>
        <c:axId val="-1901184000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01180192"/>
        <c:axId val="-1901184000"/>
      </c:lineChart>
      <c:catAx>
        <c:axId val="-19011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1184000"/>
        <c:crosses val="autoZero"/>
        <c:auto val="1"/>
        <c:lblAlgn val="ctr"/>
        <c:lblOffset val="100"/>
        <c:noMultiLvlLbl val="0"/>
      </c:catAx>
      <c:valAx>
        <c:axId val="-19011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118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29.25</c:v>
                </c:pt>
                <c:pt idx="1">
                  <c:v>26.75</c:v>
                </c:pt>
                <c:pt idx="2">
                  <c:v>5.25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33.25</c:v>
                </c:pt>
                <c:pt idx="1">
                  <c:v>16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-1901191616"/>
        <c:axId val="-1901192160"/>
      </c:barChart>
      <c:catAx>
        <c:axId val="-19011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1192160"/>
        <c:crosses val="autoZero"/>
        <c:auto val="1"/>
        <c:lblAlgn val="ctr"/>
        <c:lblOffset val="100"/>
        <c:noMultiLvlLbl val="0"/>
      </c:catAx>
      <c:valAx>
        <c:axId val="-19011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119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3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G26" sqref="G26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75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19 tâches ont été définies totalisant 61 heures et 15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19</v>
      </c>
      <c r="V8" s="3" t="s">
        <v>19</v>
      </c>
      <c r="W8" s="3">
        <v>1</v>
      </c>
      <c r="X8" s="8">
        <v>0</v>
      </c>
      <c r="Y8" s="8">
        <f>MAX(G8:G42)</f>
        <v>0.41666666666666802</v>
      </c>
      <c r="Z8" s="3" t="s">
        <v>1</v>
      </c>
      <c r="AA8" s="3">
        <v>1</v>
      </c>
      <c r="AB8" s="22">
        <v>0</v>
      </c>
      <c r="AC8" s="4">
        <f>COUNTA(C8:C43)</f>
        <v>19</v>
      </c>
      <c r="AD8" s="9">
        <f>SUM(G8:G43)</f>
        <v>2.552083333333337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0.41666666666666802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2.552083333333337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0.125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61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76</v>
      </c>
      <c r="D12" s="19" t="s">
        <v>12</v>
      </c>
      <c r="E12" s="18" t="s">
        <v>19</v>
      </c>
      <c r="F12" s="18">
        <v>3</v>
      </c>
      <c r="G12" s="32">
        <v>0.41666666666666802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19</v>
      </c>
      <c r="AE12" s="4" t="str">
        <f>AD12 &amp; " " &amp; AC12 &amp; IF(AD12 &gt; 1, "s ont été définies", " a été définie")</f>
        <v>19 tâches ont été définies</v>
      </c>
    </row>
    <row r="13" spans="2:31" x14ac:dyDescent="0.25">
      <c r="B13" s="45">
        <f t="shared" si="5"/>
        <v>6</v>
      </c>
      <c r="C13" s="15" t="s">
        <v>78</v>
      </c>
      <c r="D13" s="16" t="s">
        <v>12</v>
      </c>
      <c r="E13" s="16" t="s">
        <v>19</v>
      </c>
      <c r="F13" s="16">
        <v>1</v>
      </c>
      <c r="G13" s="31">
        <v>7.2916666666666699E-2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61</v>
      </c>
      <c r="AE13" s="4" t="str">
        <f>AD13 &amp; " " &amp; AC13 &amp; IF(AD13 &gt; 1, "s", "")</f>
        <v>61 heures</v>
      </c>
    </row>
    <row r="14" spans="2:31" x14ac:dyDescent="0.25">
      <c r="B14" s="44">
        <f t="shared" si="5"/>
        <v>7</v>
      </c>
      <c r="C14" s="17" t="s">
        <v>77</v>
      </c>
      <c r="D14" s="19">
        <v>6</v>
      </c>
      <c r="E14" s="18" t="s">
        <v>19</v>
      </c>
      <c r="F14" s="18">
        <v>3</v>
      </c>
      <c r="G14" s="32">
        <v>0.125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25">
      <c r="B15" s="45">
        <f t="shared" si="5"/>
        <v>8</v>
      </c>
      <c r="C15" s="15" t="s">
        <v>79</v>
      </c>
      <c r="D15" s="16">
        <v>5</v>
      </c>
      <c r="E15" s="16" t="s">
        <v>19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61 heures et 15 minutes</v>
      </c>
    </row>
    <row r="16" spans="2:31" x14ac:dyDescent="0.25">
      <c r="B16" s="44">
        <f t="shared" si="5"/>
        <v>9</v>
      </c>
      <c r="C16" s="17" t="s">
        <v>80</v>
      </c>
      <c r="D16" s="18">
        <v>7</v>
      </c>
      <c r="E16" s="18" t="s">
        <v>19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81</v>
      </c>
      <c r="D17" s="16">
        <v>9</v>
      </c>
      <c r="E17" s="16" t="s">
        <v>19</v>
      </c>
      <c r="F17" s="16">
        <v>3</v>
      </c>
      <c r="G17" s="31">
        <v>0.41666666666666802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1.2187500000000027</v>
      </c>
      <c r="AE17" s="4">
        <f>AD17 * 24*60</f>
        <v>1755.0000000000039</v>
      </c>
      <c r="AF17" s="4">
        <f>DAY(AD17)*24+HOUR(AD17)</f>
        <v>29</v>
      </c>
      <c r="AG17" s="4">
        <f>MINUTE(AD17)</f>
        <v>15</v>
      </c>
      <c r="AH17" s="4" t="str">
        <f>AF17&amp;"h"&amp;TEXT(AG17,"00")</f>
        <v>29h15</v>
      </c>
      <c r="AJ17" s="4">
        <f>COUNTIF($H$8:$H$42,AC17)</f>
        <v>8</v>
      </c>
    </row>
    <row r="18" spans="2:36" x14ac:dyDescent="0.25">
      <c r="B18" s="44">
        <f t="shared" si="5"/>
        <v>11</v>
      </c>
      <c r="C18" s="15" t="s">
        <v>84</v>
      </c>
      <c r="D18" s="18">
        <v>9</v>
      </c>
      <c r="E18" s="18" t="s">
        <v>20</v>
      </c>
      <c r="F18" s="18">
        <v>2</v>
      </c>
      <c r="G18" s="32">
        <v>7.2916666666666699E-2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1.1145833333333346</v>
      </c>
      <c r="AE18" s="4">
        <f>AD18 * 24*60</f>
        <v>1605.0000000000018</v>
      </c>
      <c r="AF18" s="4">
        <f t="shared" ref="AF18:AF19" si="6">DAY(AD18)*24+HOUR(AD18)</f>
        <v>26</v>
      </c>
      <c r="AG18" s="4">
        <f t="shared" ref="AG18:AG19" si="7">MINUTE(AD18)</f>
        <v>45</v>
      </c>
      <c r="AH18" s="4" t="str">
        <f t="shared" ref="AH18:AH19" si="8">AF18&amp;"h"&amp;TEXT(AG18,"00")</f>
        <v>26h45</v>
      </c>
      <c r="AJ18" s="4">
        <f>COUNTIF($H$8:$H$42,AC18)</f>
        <v>8</v>
      </c>
    </row>
    <row r="19" spans="2:36" x14ac:dyDescent="0.25">
      <c r="B19" s="45">
        <f t="shared" si="5"/>
        <v>12</v>
      </c>
      <c r="C19" s="15" t="s">
        <v>82</v>
      </c>
      <c r="D19" s="16">
        <v>9</v>
      </c>
      <c r="E19" s="16" t="s">
        <v>19</v>
      </c>
      <c r="F19" s="16">
        <v>2</v>
      </c>
      <c r="G19" s="31">
        <v>7.2916666666666699E-2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0.21875000000000011</v>
      </c>
      <c r="AE19" s="4">
        <f>AD19 * 24*60</f>
        <v>315.00000000000017</v>
      </c>
      <c r="AF19" s="4">
        <f t="shared" si="6"/>
        <v>5</v>
      </c>
      <c r="AG19" s="4">
        <f t="shared" si="7"/>
        <v>15</v>
      </c>
      <c r="AH19" s="4" t="str">
        <f t="shared" si="8"/>
        <v>5h15</v>
      </c>
      <c r="AJ19" s="4">
        <f>COUNTIF($H$8:$H$42,AC19)</f>
        <v>3</v>
      </c>
    </row>
    <row r="20" spans="2:36" x14ac:dyDescent="0.25">
      <c r="B20" s="44">
        <f t="shared" si="5"/>
        <v>13</v>
      </c>
      <c r="C20" s="15" t="s">
        <v>83</v>
      </c>
      <c r="D20" s="19">
        <v>9</v>
      </c>
      <c r="E20" s="18" t="s">
        <v>19</v>
      </c>
      <c r="F20" s="18">
        <v>2</v>
      </c>
      <c r="G20" s="32">
        <v>7.2916666666666699E-2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85</v>
      </c>
      <c r="D21" s="16">
        <v>9</v>
      </c>
      <c r="E21" s="16" t="s">
        <v>19</v>
      </c>
      <c r="F21" s="16">
        <v>2</v>
      </c>
      <c r="G21" s="31">
        <v>7.2916666666666699E-2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2.5520833333333375</v>
      </c>
      <c r="AE21" s="4">
        <f t="shared" ref="AE21" si="9">AD21 * 24*60</f>
        <v>3675.0000000000059</v>
      </c>
      <c r="AF21" s="4">
        <f t="shared" ref="AF21" si="10">DAY(AD21)*24+HOUR(AD21)</f>
        <v>61</v>
      </c>
      <c r="AG21" s="4">
        <f t="shared" ref="AG21" si="11">MINUTE(AD21)</f>
        <v>15</v>
      </c>
      <c r="AH21" s="4" t="str">
        <f t="shared" ref="AH21" si="12">AF21&amp;"h"&amp;TEXT(AG21,"00")</f>
        <v>61h15</v>
      </c>
    </row>
    <row r="22" spans="2:36" x14ac:dyDescent="0.25">
      <c r="B22" s="44">
        <f t="shared" si="5"/>
        <v>15</v>
      </c>
      <c r="C22" s="17" t="s">
        <v>86</v>
      </c>
      <c r="D22" s="18" t="s">
        <v>12</v>
      </c>
      <c r="E22" s="18" t="s">
        <v>19</v>
      </c>
      <c r="F22" s="18">
        <v>2</v>
      </c>
      <c r="G22" s="32">
        <v>6.25E-2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87</v>
      </c>
      <c r="D23" s="16" t="s">
        <v>12</v>
      </c>
      <c r="E23" s="16" t="s">
        <v>19</v>
      </c>
      <c r="F23" s="16">
        <v>1</v>
      </c>
      <c r="G23" s="31">
        <v>7.2916666666666699E-2</v>
      </c>
      <c r="H23" s="41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>IF(LEN(C24)&lt;&gt;0,IF(OR(LEN(B23)=0,B23="^"),"^",B23+1),"")</f>
        <v>17</v>
      </c>
      <c r="C24" s="17" t="s">
        <v>89</v>
      </c>
      <c r="D24" s="19">
        <v>16</v>
      </c>
      <c r="E24" s="18" t="s">
        <v>20</v>
      </c>
      <c r="F24" s="18">
        <v>1</v>
      </c>
      <c r="G24" s="32">
        <v>7.2916666666666699E-2</v>
      </c>
      <c r="H24" s="42" t="s">
        <v>90</v>
      </c>
      <c r="L24" s="3" t="b">
        <f t="shared" ref="L24:P25" si="13">AND(NOT(ISBLANK($C24)),LEN(D24)=0)</f>
        <v>0</v>
      </c>
      <c r="M24" s="3" t="b">
        <f t="shared" si="13"/>
        <v>0</v>
      </c>
      <c r="N24" s="3" t="b">
        <f t="shared" si="13"/>
        <v>0</v>
      </c>
      <c r="O24" s="3" t="b">
        <f t="shared" si="13"/>
        <v>0</v>
      </c>
      <c r="P24" s="3" t="b">
        <f t="shared" si="13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>IF(LEN(C25)&lt;&gt;0,IF(OR(LEN(B24)=0,B24="^"),"^",B24+1),"")</f>
        <v>18</v>
      </c>
      <c r="C25" s="15" t="s">
        <v>88</v>
      </c>
      <c r="D25" s="16">
        <v>16</v>
      </c>
      <c r="E25" s="16" t="s">
        <v>20</v>
      </c>
      <c r="F25" s="16">
        <v>2</v>
      </c>
      <c r="G25" s="31">
        <v>7.2916666666666699E-2</v>
      </c>
      <c r="H25" s="41" t="s">
        <v>90</v>
      </c>
      <c r="L25" s="3" t="b">
        <f t="shared" si="13"/>
        <v>0</v>
      </c>
      <c r="M25" s="3" t="b">
        <f t="shared" si="13"/>
        <v>0</v>
      </c>
      <c r="N25" s="3" t="b">
        <f t="shared" si="13"/>
        <v>0</v>
      </c>
      <c r="O25" s="3" t="b">
        <f t="shared" si="13"/>
        <v>0</v>
      </c>
      <c r="P25" s="3" t="b">
        <f t="shared" si="13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91</v>
      </c>
      <c r="D26" s="19" t="s">
        <v>12</v>
      </c>
      <c r="E26" s="18" t="s">
        <v>19</v>
      </c>
      <c r="F26" s="18">
        <v>3</v>
      </c>
      <c r="G26" s="32">
        <v>0.33333333333333298</v>
      </c>
      <c r="H26" s="42" t="s">
        <v>2</v>
      </c>
      <c r="L26" s="3" t="b">
        <f t="shared" si="0"/>
        <v>0</v>
      </c>
      <c r="M26" s="3" t="b">
        <f t="shared" ref="M26:M42" si="14">AND(NOT(ISBLANK($C26)),LEN(E26)=0)</f>
        <v>0</v>
      </c>
      <c r="N26" s="3" t="b">
        <f t="shared" ref="N26:N42" si="15">AND(NOT(ISBLANK($C26)),LEN(F26)=0)</f>
        <v>0</v>
      </c>
      <c r="O26" s="3" t="b">
        <f t="shared" ref="O26:O42" si="16">AND(NOT(ISBLANK($C26)),LEN(G26)=0)</f>
        <v>0</v>
      </c>
      <c r="P26" s="3" t="b">
        <f t="shared" ref="P26:P42" si="17">AND(NOT(ISBLANK($C26)),LEN(H26)=0)</f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4"/>
        <v>0</v>
      </c>
      <c r="N27" s="3" t="b">
        <f t="shared" si="15"/>
        <v>0</v>
      </c>
      <c r="O27" s="3" t="b">
        <f t="shared" si="16"/>
        <v>0</v>
      </c>
      <c r="P27" s="3" t="b">
        <f t="shared" si="17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4"/>
        <v>0</v>
      </c>
      <c r="N28" s="3" t="b">
        <f t="shared" si="15"/>
        <v>0</v>
      </c>
      <c r="O28" s="3" t="b">
        <f t="shared" si="16"/>
        <v>0</v>
      </c>
      <c r="P28" s="3" t="b">
        <f t="shared" si="17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4"/>
        <v>0</v>
      </c>
      <c r="N29" s="3" t="b">
        <f t="shared" si="15"/>
        <v>0</v>
      </c>
      <c r="O29" s="3" t="b">
        <f t="shared" si="16"/>
        <v>0</v>
      </c>
      <c r="P29" s="3" t="b">
        <f t="shared" si="17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4"/>
        <v>0</v>
      </c>
      <c r="N30" s="3" t="b">
        <f t="shared" si="15"/>
        <v>0</v>
      </c>
      <c r="O30" s="3" t="b">
        <f t="shared" si="16"/>
        <v>0</v>
      </c>
      <c r="P30" s="3" t="b">
        <f t="shared" si="17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4"/>
        <v>0</v>
      </c>
      <c r="N31" s="3" t="b">
        <f t="shared" si="15"/>
        <v>0</v>
      </c>
      <c r="O31" s="3" t="b">
        <f t="shared" si="16"/>
        <v>0</v>
      </c>
      <c r="P31" s="3" t="b">
        <f t="shared" si="17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4"/>
        <v>0</v>
      </c>
      <c r="N32" s="3" t="b">
        <f t="shared" si="15"/>
        <v>0</v>
      </c>
      <c r="O32" s="3" t="b">
        <f t="shared" si="16"/>
        <v>0</v>
      </c>
      <c r="P32" s="3" t="b">
        <f t="shared" si="17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4"/>
        <v>0</v>
      </c>
      <c r="N33" s="3" t="b">
        <f t="shared" si="15"/>
        <v>0</v>
      </c>
      <c r="O33" s="3" t="b">
        <f t="shared" si="16"/>
        <v>0</v>
      </c>
      <c r="P33" s="3" t="b">
        <f t="shared" si="17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4"/>
        <v>0</v>
      </c>
      <c r="N34" s="3" t="b">
        <f t="shared" si="15"/>
        <v>0</v>
      </c>
      <c r="O34" s="3" t="b">
        <f t="shared" si="16"/>
        <v>0</v>
      </c>
      <c r="P34" s="3" t="b">
        <f t="shared" si="17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4"/>
        <v>0</v>
      </c>
      <c r="N35" s="3" t="b">
        <f t="shared" si="15"/>
        <v>0</v>
      </c>
      <c r="O35" s="3" t="b">
        <f t="shared" si="16"/>
        <v>0</v>
      </c>
      <c r="P35" s="3" t="b">
        <f t="shared" si="17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4"/>
        <v>0</v>
      </c>
      <c r="N36" s="3" t="b">
        <f t="shared" si="15"/>
        <v>0</v>
      </c>
      <c r="O36" s="3" t="b">
        <f t="shared" si="16"/>
        <v>0</v>
      </c>
      <c r="P36" s="3" t="b">
        <f t="shared" si="17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4"/>
        <v>0</v>
      </c>
      <c r="N37" s="3" t="b">
        <f t="shared" si="15"/>
        <v>0</v>
      </c>
      <c r="O37" s="3" t="b">
        <f t="shared" si="16"/>
        <v>0</v>
      </c>
      <c r="P37" s="3" t="b">
        <f t="shared" si="17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4"/>
        <v>0</v>
      </c>
      <c r="N38" s="3" t="b">
        <f t="shared" si="15"/>
        <v>0</v>
      </c>
      <c r="O38" s="3" t="b">
        <f t="shared" si="16"/>
        <v>0</v>
      </c>
      <c r="P38" s="3" t="b">
        <f t="shared" si="17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4"/>
        <v>0</v>
      </c>
      <c r="N39" s="3" t="b">
        <f t="shared" si="15"/>
        <v>0</v>
      </c>
      <c r="O39" s="3" t="b">
        <f t="shared" si="16"/>
        <v>0</v>
      </c>
      <c r="P39" s="3" t="b">
        <f t="shared" si="17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4"/>
        <v>0</v>
      </c>
      <c r="N40" s="3" t="b">
        <f t="shared" si="15"/>
        <v>0</v>
      </c>
      <c r="O40" s="3" t="b">
        <f t="shared" si="16"/>
        <v>0</v>
      </c>
      <c r="P40" s="3" t="b">
        <f t="shared" si="17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4"/>
        <v>0</v>
      </c>
      <c r="N41" s="3" t="b">
        <f t="shared" si="15"/>
        <v>0</v>
      </c>
      <c r="O41" s="3" t="b">
        <f t="shared" si="16"/>
        <v>0</v>
      </c>
      <c r="P41" s="3" t="b">
        <f t="shared" si="17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4"/>
        <v>0</v>
      </c>
      <c r="N42" s="3" t="b">
        <f t="shared" si="15"/>
        <v>0</v>
      </c>
      <c r="O42" s="3" t="b">
        <f t="shared" si="16"/>
        <v>0</v>
      </c>
      <c r="P42" s="3" t="b">
        <f t="shared" si="17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8">COUNTIF(M8:M42,TRUE)</f>
        <v>0</v>
      </c>
      <c r="N43" s="3">
        <f t="shared" si="18"/>
        <v>0</v>
      </c>
      <c r="O43" s="3">
        <f t="shared" si="18"/>
        <v>0</v>
      </c>
      <c r="P43" s="3">
        <f t="shared" si="18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21:H42 B12:B20 D19:H20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 B21:H21 B23:H23 B25:H25 B27:H27 B29:H29 B31:H31 B33:H33 B35:H35 B37:H37 B39:H39 B41:H41 B17 D19:H19">
    <cfRule type="expression" dxfId="70" priority="42">
      <formula>LEN($B9)=0</formula>
    </cfRule>
  </conditionalFormatting>
  <conditionalFormatting sqref="B8:H8 B10:H10 B12 B14 B16 B20 B22:H22 B24:H24 B26:H26 B28:H28 B30:H30 B32:H32 B34:H34 B36:H36 B38:H38 B40:H40 B42:H42 B18 D20:H20">
    <cfRule type="expression" dxfId="69" priority="18">
      <formula>LEN($B8)=0</formula>
    </cfRule>
  </conditionalFormatting>
  <conditionalFormatting sqref="C12:H17 D18:H18 C18:C20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 C18:C20">
    <cfRule type="expression" dxfId="58" priority="14">
      <formula>LEN($B13)=0</formula>
    </cfRule>
  </conditionalFormatting>
  <conditionalFormatting sqref="C12:H12 C14:H14 C16:H16 D18:H18">
    <cfRule type="expression" dxfId="57" priority="3">
      <formula>LEN($B12)=0</formula>
    </cfRule>
  </conditionalFormatting>
  <dataValidations xWindow="899" yWindow="31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42" sqref="G4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33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25</v>
      </c>
      <c r="E7" s="69" t="s">
        <v>10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1.3854166666666681</v>
      </c>
      <c r="R8" s="62">
        <f>Q8*24*60</f>
        <v>1995.000000000002</v>
      </c>
      <c r="T8" s="9">
        <f>SUM(E8:E42)</f>
        <v>1.3854166666666681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0.29166666666666702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1.3854166666666681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0.23958333333333301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33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2.0833333333333301E-2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initiale de l'engin de jeu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33</v>
      </c>
      <c r="U12" s="4" t="str">
        <f>T12 &amp; " " &amp; S12 &amp; IF(T12 &gt; 1, "s", "")</f>
        <v>33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ajout de l'engin physique et des collisions sphère-sphère</v>
      </c>
      <c r="D13" s="52" t="str">
        <f>IF(LEN('Sprint 1 - Planification'!H13)&lt;&gt;0,'Sprint 1 - Planification'!H13,"")</f>
        <v>Sprint 1</v>
      </c>
      <c r="E13" s="112">
        <v>0.41666666666666802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optimisation de l'engin physique et de la détection des collisions</v>
      </c>
      <c r="D14" s="56" t="str">
        <f>IF(LEN('Sprint 1 - Planification'!H14)&lt;&gt;0,'Sprint 1 - Planification'!H14,"")</f>
        <v>Sprint 1</v>
      </c>
      <c r="E14" s="118">
        <v>0.3125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33 heures et 15 minutes</v>
      </c>
      <c r="W14" s="4" t="str">
        <f>T12&amp;"h"&amp;TEXT(T13,"00")</f>
        <v>33h15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ajout d'une entité controlée par le joueur (Player)</v>
      </c>
      <c r="D15" s="52" t="str">
        <f>IF(LEN('Sprint 1 - Planification'!H15)&lt;&gt;0,'Sprint 1 - Planification'!H15,"")</f>
        <v>Sprint 1</v>
      </c>
      <c r="E15" s="112">
        <v>3.125E-2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suppression des entités "bidon" de debug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développement de l'entité Npc et de ses comportements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développement de l'entité Rabbit et de ses comportements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développement de l'entité Moose et de ses comportements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développement de l'entité Fox et de ses comportements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développement de l'entité Wolf et de ses comportements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développement des items "Attachables"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développement des arbres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développement de l'entité Pomme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développement du pommier avec des Pommes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développement du plancher à hauteur dynamique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H27" sqref="H27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14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34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0.66666666666667596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0.29166666666666702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0.66666666666667596</v>
      </c>
      <c r="T10" s="62">
        <f t="shared" ref="T10:T11" si="4">S10*24*60</f>
        <v>960.00000000001342</v>
      </c>
      <c r="V10" s="10">
        <f>V9</f>
        <v>0.66666666666667596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0.23958333333333301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16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2.0833333333333301E-2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16</v>
      </c>
      <c r="W13" s="4" t="str">
        <f>V13 &amp; " " &amp; U13 &amp; IF(V13 &gt; 1, "s", "")</f>
        <v>16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0.41666666666666802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0.3125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16 heures</v>
      </c>
      <c r="Y15" s="4" t="str">
        <f>V13&amp;"h"&amp;TEXT(V14,"00")</f>
        <v>16h00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3.125E-2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7</v>
      </c>
      <c r="W16" s="4" t="str">
        <f>IF(V16=0,"",IF(V16=1,"Une tâche est en retard!",CONCATENATE(V16," tâches sont en retard!")))</f>
        <v>7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développement du plancher à hauteur dynamique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0.66666666666667596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7</v>
      </c>
      <c r="N44" s="3">
        <f t="shared" ref="N44:O44" si="5">COUNTIF(N9:N43,TRUE)</f>
        <v>7</v>
      </c>
      <c r="O44" s="3">
        <f t="shared" si="5"/>
        <v>0</v>
      </c>
      <c r="P44" s="3">
        <f>COUNTIF(P9:P43,FALSE)</f>
        <v>7</v>
      </c>
      <c r="R44" s="8"/>
    </row>
    <row r="45" spans="2:18" x14ac:dyDescent="0.25">
      <c r="M45" s="3">
        <f>SUM(M44:O44)</f>
        <v>14</v>
      </c>
      <c r="R45" s="8"/>
    </row>
    <row r="46" spans="2:18" x14ac:dyDescent="0.25">
      <c r="M46" s="3" t="str">
        <f>IF(M45=0, "aucun champ", IF(M45=1, "1 champ", M45 &amp; " champs"))</f>
        <v>14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20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25</v>
      </c>
      <c r="E7" s="126" t="s">
        <v>37</v>
      </c>
      <c r="F7" s="127"/>
      <c r="G7" s="132" t="s">
        <v>10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0.29166666666666702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0.23958333333333301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2.0833333333333301E-2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initiale de l'engin de jeu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ajout de l'engin physique et des collisions sphère-sphère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0.41666666666666802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optimisation de l'engin physique et de la détection des collisions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0.3125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ajout d'une entité controlée par le joueur (Player)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3.125E-2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10</v>
      </c>
      <c r="W16" s="4" t="str">
        <f>IF(V16=0,"",IF(V16=1,"Une tâche n'a pas été terminée!",CONCATENATE(V16," tâches n'ont pas été terminé!")))</f>
        <v>10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suppression des entités "bidon" de debug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développement de l'entité Npc et de ses comportements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développement de l'entité Rabbit et de ses comportements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développement de l'entité Moose et de ses comportements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développement de l'entité Fox et de ses comportements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développement de l'entité Wolf et de ses comportements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développement des items "Attachables"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développement des arbres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développement de l'entité Pomme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développement du pommier avec des Pommes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développement du plancher à hauteur dynamique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0.66666666666667596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10</v>
      </c>
      <c r="N44" s="3">
        <f t="shared" ref="N44:O44" si="5">COUNTIF(N9:N43,TRUE)</f>
        <v>10</v>
      </c>
      <c r="O44" s="3">
        <f t="shared" si="5"/>
        <v>0</v>
      </c>
      <c r="P44" s="3">
        <f>COUNTIF(P9:P43,FALSE)</f>
        <v>10</v>
      </c>
      <c r="R44" s="8"/>
    </row>
    <row r="45" spans="2:18" x14ac:dyDescent="0.25">
      <c r="M45" s="3">
        <f>SUM(M44:O44)</f>
        <v>20</v>
      </c>
      <c r="R45" s="8"/>
    </row>
    <row r="46" spans="2:18" x14ac:dyDescent="0.25">
      <c r="M46" s="3" t="str">
        <f>IF(M45=0, "aucun champ", IF(M45=1, "1 champ", M45 &amp; " champs"))</f>
        <v>20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8</v>
      </c>
      <c r="D8" s="96">
        <f>M8</f>
        <v>8</v>
      </c>
      <c r="E8" s="97">
        <f>N8</f>
        <v>3</v>
      </c>
      <c r="F8" s="101">
        <f>O8</f>
        <v>19</v>
      </c>
      <c r="G8" s="1"/>
      <c r="H8" s="1"/>
      <c r="L8" s="1">
        <f>'Sprint 1 - Planification'!AJ17</f>
        <v>8</v>
      </c>
      <c r="M8" s="1">
        <f>'Sprint 1 - Planification'!AJ18</f>
        <v>8</v>
      </c>
      <c r="N8" s="1">
        <f>'Sprint 1 - Planification'!AJ19</f>
        <v>3</v>
      </c>
      <c r="O8" s="1">
        <f>SUM(L8:N8)</f>
        <v>19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29h15</v>
      </c>
      <c r="D9" s="99" t="str">
        <f t="shared" si="0"/>
        <v>26h45</v>
      </c>
      <c r="E9" s="100" t="str">
        <f t="shared" si="0"/>
        <v>5h15</v>
      </c>
      <c r="F9" s="102" t="str">
        <f t="shared" si="0"/>
        <v>61h15</v>
      </c>
      <c r="G9" s="1"/>
      <c r="H9" s="1"/>
      <c r="L9" s="1">
        <f>'Sprint 1 - Planification'!AD17</f>
        <v>1.2187500000000027</v>
      </c>
      <c r="M9" s="1">
        <f>'Sprint 1 - Planification'!AD18</f>
        <v>1.1145833333333346</v>
      </c>
      <c r="N9" s="1">
        <f>'Sprint 1 - Planification'!AD19</f>
        <v>0.21875000000000011</v>
      </c>
      <c r="O9" s="1">
        <f>SUM(L9:N9)</f>
        <v>2.5520833333333375</v>
      </c>
      <c r="P9" s="1" t="s">
        <v>66</v>
      </c>
      <c r="Q9" s="1">
        <f t="shared" ref="Q9:S10" si="1">DAY(L9)*24+HOUR(L9)+MINUTE(L9)/60</f>
        <v>29.25</v>
      </c>
      <c r="R9" s="1">
        <f t="shared" si="1"/>
        <v>26.75</v>
      </c>
      <c r="S9" s="1">
        <f t="shared" si="1"/>
        <v>5.25</v>
      </c>
      <c r="U9" s="2" t="s">
        <v>68</v>
      </c>
      <c r="V9" s="2">
        <f>COUNTIF('Sprint 1 - Planification'!E8:E42,"Essentielle")</f>
        <v>16</v>
      </c>
      <c r="X9" s="2" t="s">
        <v>70</v>
      </c>
      <c r="Y9" s="2">
        <f>COUNTIF('Sprint 1 - Planification'!F8:F42,1)</f>
        <v>7</v>
      </c>
    </row>
    <row r="10" spans="2:25" s="2" customFormat="1" ht="12.75" x14ac:dyDescent="0.25">
      <c r="B10" s="91" t="s">
        <v>63</v>
      </c>
      <c r="C10" s="95" t="str">
        <f t="shared" si="0"/>
        <v>33h15</v>
      </c>
      <c r="D10" s="96" t="str">
        <f t="shared" si="0"/>
        <v>16h00</v>
      </c>
      <c r="E10" s="97" t="str">
        <f t="shared" si="0"/>
        <v>0h00</v>
      </c>
      <c r="F10" s="101" t="str">
        <f t="shared" si="0"/>
        <v>49h15</v>
      </c>
      <c r="G10" s="1"/>
      <c r="H10" s="1"/>
      <c r="L10" s="1">
        <f>'Sprint 1 - Bilan'!T8</f>
        <v>1.3854166666666681</v>
      </c>
      <c r="M10" s="1">
        <f>'Sprint 2 - Bilan'!V9</f>
        <v>0.66666666666667596</v>
      </c>
      <c r="N10" s="1">
        <f>'Sprint 3 - Bilan'!V9</f>
        <v>0</v>
      </c>
      <c r="O10" s="1">
        <f>SUM(L10:N10)</f>
        <v>2.0520833333333441</v>
      </c>
      <c r="P10" s="1" t="s">
        <v>67</v>
      </c>
      <c r="Q10" s="1">
        <f t="shared" si="1"/>
        <v>33.25</v>
      </c>
      <c r="R10" s="1">
        <f t="shared" si="1"/>
        <v>16</v>
      </c>
      <c r="S10" s="1">
        <f t="shared" si="1"/>
        <v>0</v>
      </c>
      <c r="U10" s="2" t="s">
        <v>69</v>
      </c>
      <c r="V10" s="2">
        <f>COUNTIF('Sprint 1 - Planification'!E8:E42,"Optionnelle")</f>
        <v>3</v>
      </c>
      <c r="X10" s="2" t="s">
        <v>71</v>
      </c>
      <c r="Y10" s="2">
        <f>COUNTIF('Sprint 1 - Planification'!F8:F42,2)</f>
        <v>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7</v>
      </c>
      <c r="E11" s="106">
        <f>N11</f>
        <v>10</v>
      </c>
      <c r="F11" s="107">
        <f>O11</f>
        <v>10</v>
      </c>
      <c r="G11" s="1"/>
      <c r="H11" s="1"/>
      <c r="L11" s="1">
        <f>'Sprint 1 - Bilan'!T15</f>
        <v>0</v>
      </c>
      <c r="M11" s="1">
        <f>'Sprint 2 - Bilan'!V16</f>
        <v>7</v>
      </c>
      <c r="N11" s="1">
        <f>'Sprint 3 - Bilan'!V16</f>
        <v>10</v>
      </c>
      <c r="O11" s="1">
        <f>N11</f>
        <v>10</v>
      </c>
      <c r="P11" s="1"/>
      <c r="Q11" s="1"/>
      <c r="R11" s="1"/>
      <c r="S11" s="1"/>
      <c r="X11" s="2" t="s">
        <v>72</v>
      </c>
      <c r="Y11" s="2">
        <f>COUNTIF('Sprint 1 - Planification'!F8:F42,3)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Laurier</cp:lastModifiedBy>
  <dcterms:created xsi:type="dcterms:W3CDTF">2014-08-28T21:52:02Z</dcterms:created>
  <dcterms:modified xsi:type="dcterms:W3CDTF">2018-02-24T01:54:00Z</dcterms:modified>
</cp:coreProperties>
</file>