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K:\Personal\Documents\Raeyz\"/>
    </mc:Choice>
  </mc:AlternateContent>
  <bookViews>
    <workbookView xWindow="0" yWindow="0" windowWidth="22065" windowHeight="8895" firstSheet="1" activeTab="4"/>
  </bookViews>
  <sheets>
    <sheet name="Gameplay" sheetId="2" r:id="rId1"/>
    <sheet name="Monster" sheetId="4" r:id="rId2"/>
    <sheet name="Affinities &amp; Levels" sheetId="7" r:id="rId3"/>
    <sheet name="Affinities &amp; Levels 2" sheetId="5" r:id="rId4"/>
    <sheet name="Special" sheetId="1" r:id="rId5"/>
    <sheet name="Special Icons" sheetId="9" r:id="rId6"/>
    <sheet name="Whiteboard" sheetId="8" r:id="rId7"/>
  </sheets>
  <externalReferences>
    <externalReference r:id="rId8"/>
  </externalReferences>
  <calcPr calcId="152511" concurrentCalc="0"/>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 i="1" l="1"/>
  <c r="K8" i="7"/>
  <c r="K9" i="7"/>
  <c r="K10" i="7"/>
  <c r="N8" i="7"/>
  <c r="N9" i="7"/>
  <c r="N10" i="7"/>
  <c r="H8" i="7"/>
  <c r="H9" i="7"/>
  <c r="H10" i="7"/>
  <c r="E8" i="7"/>
  <c r="E9" i="7"/>
  <c r="E10" i="7"/>
  <c r="B8" i="7"/>
  <c r="B9" i="7"/>
  <c r="B10" i="7"/>
  <c r="R2" i="7"/>
  <c r="R3" i="7"/>
  <c r="R4" i="7"/>
  <c r="N2" i="7"/>
  <c r="N3" i="7"/>
  <c r="N4" i="7"/>
  <c r="K2" i="7"/>
  <c r="K3" i="7"/>
  <c r="K4" i="7"/>
  <c r="H2" i="7"/>
  <c r="H3" i="7"/>
  <c r="H4" i="7"/>
  <c r="E2" i="7"/>
  <c r="E3" i="7"/>
  <c r="E4" i="7"/>
  <c r="B2" i="7"/>
  <c r="B3" i="7"/>
  <c r="B4" i="7"/>
  <c r="K11" i="7"/>
  <c r="N11" i="7"/>
  <c r="H11" i="7"/>
  <c r="E11" i="7"/>
  <c r="B11" i="7"/>
  <c r="R5" i="7"/>
  <c r="N5" i="7"/>
  <c r="K5" i="7"/>
  <c r="H5" i="7"/>
  <c r="E5" i="7"/>
  <c r="B5" i="7"/>
  <c r="W9" i="4"/>
  <c r="Z5" i="4"/>
  <c r="W6" i="4"/>
  <c r="W7" i="4"/>
  <c r="W8" i="4"/>
  <c r="Z4" i="4"/>
  <c r="W2" i="4"/>
  <c r="W3" i="4"/>
  <c r="W4" i="4"/>
  <c r="W5" i="4"/>
  <c r="Z3"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2" i="1"/>
  <c r="L85" i="1"/>
  <c r="L72" i="1"/>
  <c r="L75" i="1"/>
  <c r="L83" i="1"/>
  <c r="L82" i="1"/>
  <c r="L81" i="1"/>
  <c r="L80" i="1"/>
  <c r="L84" i="1"/>
  <c r="L74" i="1"/>
  <c r="L73" i="1"/>
  <c r="L77" i="1"/>
  <c r="L79" i="1"/>
  <c r="L70" i="1"/>
  <c r="L76" i="1"/>
  <c r="L69" i="1"/>
  <c r="L78" i="1"/>
  <c r="L71" i="1"/>
  <c r="L47" i="1"/>
  <c r="L46" i="1"/>
  <c r="L45" i="1"/>
  <c r="L44" i="1"/>
  <c r="L43" i="1"/>
  <c r="L42" i="1"/>
  <c r="L41" i="1"/>
  <c r="L40" i="1"/>
  <c r="L39" i="1"/>
  <c r="L38" i="1"/>
  <c r="L37" i="1"/>
  <c r="L23" i="1"/>
  <c r="L21" i="1"/>
  <c r="L22" i="1"/>
  <c r="L20" i="1"/>
</calcChain>
</file>

<file path=xl/sharedStrings.xml><?xml version="1.0" encoding="utf-8"?>
<sst xmlns="http://schemas.openxmlformats.org/spreadsheetml/2006/main" count="2258" uniqueCount="1074">
  <si>
    <t>R</t>
  </si>
  <si>
    <t>A/R</t>
  </si>
  <si>
    <t>U</t>
  </si>
  <si>
    <t>A</t>
  </si>
  <si>
    <t>Boosts Def (Shield)/Stops atk</t>
  </si>
  <si>
    <t>??? Minefield?</t>
  </si>
  <si>
    <t>U?</t>
  </si>
  <si>
    <t>U/R</t>
  </si>
  <si>
    <t>U/A</t>
  </si>
  <si>
    <t>Summons</t>
  </si>
  <si>
    <t>????</t>
  </si>
  <si>
    <t>Thief-steal card from opponent</t>
  </si>
  <si>
    <t>Backstab</t>
  </si>
  <si>
    <t>???? Taming?</t>
  </si>
  <si>
    <t>---</t>
  </si>
  <si>
    <t>maybe dragon affinity? ---</t>
  </si>
  <si>
    <t>boneyard ---</t>
  </si>
  <si>
    <t>death ????</t>
  </si>
  <si>
    <t>Soul imprisonment</t>
  </si>
  <si>
    <t>Cannot be discarded/attack/defend/killed</t>
  </si>
  <si>
    <t>Revealing Darkness</t>
  </si>
  <si>
    <t>3 turns</t>
  </si>
  <si>
    <t>Mirror</t>
  </si>
  <si>
    <t>Dark Affinity</t>
  </si>
  <si>
    <t>All (Dark Affinity)</t>
  </si>
  <si>
    <t>[Increased Affect]</t>
  </si>
  <si>
    <t>Stats of opponent are reflected onto monster</t>
  </si>
  <si>
    <t>Boost</t>
  </si>
  <si>
    <t>Stat increase</t>
  </si>
  <si>
    <t>Saving Herald</t>
  </si>
  <si>
    <t>All (Light Affinity)</t>
  </si>
  <si>
    <t>[+1]</t>
  </si>
  <si>
    <t>+ 1 ATK</t>
  </si>
  <si>
    <t>Rallying Heart</t>
  </si>
  <si>
    <t>All</t>
  </si>
  <si>
    <t>n/a</t>
  </si>
  <si>
    <t>+ 1 DEF</t>
  </si>
  <si>
    <t>Cooling Hand</t>
  </si>
  <si>
    <t>All (No Fire)</t>
  </si>
  <si>
    <t>[Cannot use]</t>
  </si>
  <si>
    <t>Impervious Shadows</t>
  </si>
  <si>
    <t>Immunity</t>
  </si>
  <si>
    <t>Unaffected by atk and/or spells</t>
  </si>
  <si>
    <t>1 turn</t>
  </si>
  <si>
    <t>1 turn ATK</t>
  </si>
  <si>
    <t>Tera Plane</t>
  </si>
  <si>
    <t>Forest Affinity</t>
  </si>
  <si>
    <t>+ 3 DEF</t>
  </si>
  <si>
    <t>Arkanion's Armor</t>
  </si>
  <si>
    <t>Confusion</t>
  </si>
  <si>
    <t>% chance to target random monster</t>
  </si>
  <si>
    <t>Purifying Light</t>
  </si>
  <si>
    <t>+ 2 ATK</t>
  </si>
  <si>
    <t>Arcane Spear</t>
  </si>
  <si>
    <t>+ 3 DEF against fire only</t>
  </si>
  <si>
    <t>All (Fire Affinity)</t>
  </si>
  <si>
    <t>[+ 1]</t>
  </si>
  <si>
    <t>[+ 2]</t>
  </si>
  <si>
    <t>All (Death Affinity)</t>
  </si>
  <si>
    <t>Narizite Blade</t>
  </si>
  <si>
    <t>New Beginnings</t>
  </si>
  <si>
    <t>Reset</t>
  </si>
  <si>
    <t>Returns to previous state</t>
  </si>
  <si>
    <t>Whole Field (to deck)</t>
  </si>
  <si>
    <t>Non-Vegetarian</t>
  </si>
  <si>
    <t>All (Forest Affinity)</t>
  </si>
  <si>
    <t>[Immunity]</t>
  </si>
  <si>
    <t>InstaKill</t>
  </si>
  <si>
    <t>1 Monster</t>
  </si>
  <si>
    <t>Sends target to graveyard</t>
  </si>
  <si>
    <t>Digestion</t>
  </si>
  <si>
    <t>Drain</t>
  </si>
  <si>
    <t>- 1 ATK/DEF per turn</t>
  </si>
  <si>
    <t>UF</t>
  </si>
  <si>
    <t>Draccon Ensnarement</t>
  </si>
  <si>
    <t>Dragon</t>
  </si>
  <si>
    <t>Dragon Affinity</t>
  </si>
  <si>
    <t>2 turns</t>
  </si>
  <si>
    <t>summons 1 random dragon</t>
  </si>
  <si>
    <t>All (Insect Affinity)</t>
  </si>
  <si>
    <t>Sticky Situation</t>
  </si>
  <si>
    <t>Insect Affinity</t>
  </si>
  <si>
    <t>1 turn ATKed monster</t>
  </si>
  <si>
    <t>[ATK override]</t>
  </si>
  <si>
    <t>Poseidon's Wrath</t>
  </si>
  <si>
    <t>Water Affinity</t>
  </si>
  <si>
    <t>+ 3 ATK</t>
  </si>
  <si>
    <t>Boost (cond)</t>
  </si>
  <si>
    <t>Queen of Hearts</t>
  </si>
  <si>
    <t>Heal</t>
  </si>
  <si>
    <t>Returns LP</t>
  </si>
  <si>
    <t>Disable</t>
  </si>
  <si>
    <t>+ 30 LP</t>
  </si>
  <si>
    <t>Price of Loyalty</t>
  </si>
  <si>
    <t>1 Monster &lt; 6</t>
  </si>
  <si>
    <t>Ultimate Sacrifice</t>
  </si>
  <si>
    <t>Desparate Measures</t>
  </si>
  <si>
    <t>1 ATKing Monster</t>
  </si>
  <si>
    <t>Will of Darkness</t>
  </si>
  <si>
    <t>+ 1 ATK per Dark Mon OF</t>
  </si>
  <si>
    <t>OF</t>
  </si>
  <si>
    <t>On Field</t>
  </si>
  <si>
    <t>Agent of Darkness</t>
  </si>
  <si>
    <t>Chronomancer</t>
  </si>
  <si>
    <t>Time</t>
  </si>
  <si>
    <t>Influences Time Limits</t>
  </si>
  <si>
    <t>Extends time limit + 3 turns</t>
  </si>
  <si>
    <t>+ 5 ATK (3 Dragon Mon OF)</t>
  </si>
  <si>
    <t>Ancient Forest</t>
  </si>
  <si>
    <t>Resurrect</t>
  </si>
  <si>
    <t>1st Dead Mon reborn in 5 turns (Returns to top of deck)</t>
  </si>
  <si>
    <t>Fleeting Bloom</t>
  </si>
  <si>
    <t>Revelations</t>
  </si>
  <si>
    <t>Reveal</t>
  </si>
  <si>
    <t>See next 5 cards in opp. Deck</t>
  </si>
  <si>
    <t>Time is Borrowed</t>
  </si>
  <si>
    <t>Useful Death</t>
  </si>
  <si>
    <t>Summon</t>
  </si>
  <si>
    <t>The Ursurper (#346)</t>
  </si>
  <si>
    <t>Helm Vyrilien</t>
  </si>
  <si>
    <t>Summons Vyrilien (#374) replacing 346</t>
  </si>
  <si>
    <t>Guardian Pixie</t>
  </si>
  <si>
    <t>+ 1 ATK/DEF</t>
  </si>
  <si>
    <t>Call to Arms</t>
  </si>
  <si>
    <t>Battlefield????</t>
  </si>
  <si>
    <t xml:space="preserve">Dancing with Wolves </t>
  </si>
  <si>
    <t>Valiant Rage</t>
  </si>
  <si>
    <t>+ 1 ATK for each fallen ally</t>
  </si>
  <si>
    <t>Ocean's Onslaught</t>
  </si>
  <si>
    <t>Shepherd</t>
  </si>
  <si>
    <t>Extends time limit + 1 turn</t>
  </si>
  <si>
    <t>With Time</t>
  </si>
  <si>
    <t>March of Victory</t>
  </si>
  <si>
    <t>all</t>
  </si>
  <si>
    <t>Directly ATK opp LP</t>
  </si>
  <si>
    <t>Heal -</t>
  </si>
  <si>
    <t>Daggerthorn</t>
  </si>
  <si>
    <t>Viridian Vines</t>
  </si>
  <si>
    <t>Straggling Snares</t>
  </si>
  <si>
    <t>- 4 ATK</t>
  </si>
  <si>
    <t>Judgement's Hand</t>
  </si>
  <si>
    <t># of Mon = to Dif. Of Mon in Graveyard</t>
  </si>
  <si>
    <t>Solitary Desolation</t>
  </si>
  <si>
    <t>All (Water Affinity)</t>
  </si>
  <si>
    <t>- 3 ATK/DEF</t>
  </si>
  <si>
    <t>Divine right of Kings/Royalty???? Random aux</t>
  </si>
  <si>
    <t>Roaring Lariat</t>
  </si>
  <si>
    <t>Whistling Edge</t>
  </si>
  <si>
    <t>Assassination</t>
  </si>
  <si>
    <t>Fire Affinity</t>
  </si>
  <si>
    <t>+ 2 DEF</t>
  </si>
  <si>
    <t>Tsunami Blade</t>
  </si>
  <si>
    <t>Piercing Light</t>
  </si>
  <si>
    <t>+2 ATK</t>
  </si>
  <si>
    <t>[+2 DEF instead]</t>
  </si>
  <si>
    <t>All (Wind Affinity)</t>
  </si>
  <si>
    <t>[+2 ATK]</t>
  </si>
  <si>
    <t>1 random Fire or Death type monster</t>
  </si>
  <si>
    <t>[+ 1 ATK]</t>
  </si>
  <si>
    <t>1 Turn</t>
  </si>
  <si>
    <r>
      <t>[-50</t>
    </r>
    <r>
      <rPr>
        <i/>
        <strike/>
        <sz val="16"/>
        <color theme="1"/>
        <rFont val="Calibri"/>
        <family val="2"/>
        <scheme val="minor"/>
      </rPr>
      <t>%]</t>
    </r>
  </si>
  <si>
    <t>-25% ATK</t>
  </si>
  <si>
    <t>Disapate</t>
  </si>
  <si>
    <t>puppet</t>
  </si>
  <si>
    <t>Cannot attack</t>
  </si>
  <si>
    <t>Earthshaker</t>
  </si>
  <si>
    <t>Toggles stances for all monsters</t>
  </si>
  <si>
    <t>Revives a monster fallen this turn</t>
  </si>
  <si>
    <t>Revived monsters get +5 ATK</t>
  </si>
  <si>
    <t xml:space="preserve">1 Random wind monster </t>
  </si>
  <si>
    <t>[Magic Immunity]</t>
  </si>
  <si>
    <t>Swap</t>
  </si>
  <si>
    <t>Swaps enemy stats</t>
  </si>
  <si>
    <t>[- 1 Turn disabled]</t>
  </si>
  <si>
    <t>1 random monster from deck per Myth</t>
  </si>
  <si>
    <t>Any random monster</t>
  </si>
  <si>
    <t>Vylerion 378</t>
  </si>
  <si>
    <t>Summon??</t>
  </si>
  <si>
    <t>+ 2 ATK/DEF</t>
  </si>
  <si>
    <t>-5 LP/mon sent to grave this turn</t>
  </si>
  <si>
    <t>Ally Mon &gt; 4</t>
  </si>
  <si>
    <t>Target &amp; 1 rand enemy mon &gt; 4</t>
  </si>
  <si>
    <t>Noxious Curse</t>
  </si>
  <si>
    <t>- 2 LP/turn both players</t>
  </si>
  <si>
    <t>1 random ice monster</t>
  </si>
  <si>
    <t>Taunt</t>
  </si>
  <si>
    <t>Forces mon &lt; asso mon card to atk this</t>
  </si>
  <si>
    <t>Dark/Light Affinity</t>
  </si>
  <si>
    <t>Dark +1 ATK/+ 2 DEF || Light opposite</t>
  </si>
  <si>
    <t>Ice Affinity</t>
  </si>
  <si>
    <t>1 random myth monster</t>
  </si>
  <si>
    <t>Tale of Osiris</t>
  </si>
  <si>
    <t>No traps card can activate</t>
  </si>
  <si>
    <t>From the Depths</t>
  </si>
  <si>
    <t>All (Dragon Affinity)</t>
  </si>
  <si>
    <t>- 2 ATK/DEF</t>
  </si>
  <si>
    <t>Frost's Kiss</t>
  </si>
  <si>
    <t>New mon OF cannot ATK</t>
  </si>
  <si>
    <t>All (Ice Affinity)</t>
  </si>
  <si>
    <t>Frozen for 2 turns</t>
  </si>
  <si>
    <t>Lvl &gt; 4</t>
  </si>
  <si>
    <t>Unawaken card, back to hand</t>
  </si>
  <si>
    <t xml:space="preserve">Heal - </t>
  </si>
  <si>
    <t>Dif in stats dealt as direct dmg to LP</t>
  </si>
  <si>
    <t>- 1 ATK/turn //can't kill/even if lose</t>
  </si>
  <si>
    <t>50/50 chance to draw card (U/Opp)</t>
  </si>
  <si>
    <t>special</t>
  </si>
  <si>
    <t>Barrage</t>
  </si>
  <si>
    <t>Avoid 1 ATK</t>
  </si>
  <si>
    <t>Destroys 1 special card</t>
  </si>
  <si>
    <t>Upper Ground</t>
  </si>
  <si>
    <t>Lvl &lt; 3</t>
  </si>
  <si>
    <t>Destroys Mon &lt; 8</t>
  </si>
  <si>
    <t>Necromancer</t>
  </si>
  <si>
    <t>Death Affinity</t>
  </si>
  <si>
    <t>1 any type Mon from graveyard</t>
  </si>
  <si>
    <t>+ 3 ATK if 3 death mon OF</t>
  </si>
  <si>
    <t>Monster Boneyard</t>
  </si>
  <si>
    <t>Home Invasion</t>
  </si>
  <si>
    <t>Hand</t>
  </si>
  <si>
    <t>Destroy 1 Mon in Opp Hand</t>
  </si>
  <si>
    <t>Total</t>
  </si>
  <si>
    <t>Affinities</t>
  </si>
  <si>
    <t>Fire</t>
  </si>
  <si>
    <t>Darkness</t>
  </si>
  <si>
    <t>Death</t>
  </si>
  <si>
    <t>Forest</t>
  </si>
  <si>
    <t>Ice</t>
  </si>
  <si>
    <t>Wind</t>
  </si>
  <si>
    <t>Light</t>
  </si>
  <si>
    <t>Water</t>
  </si>
  <si>
    <t>Myth</t>
  </si>
  <si>
    <t>Insect</t>
  </si>
  <si>
    <t>Death of a God</t>
  </si>
  <si>
    <t>Lvl 8</t>
  </si>
  <si>
    <t>Send Lvl 8 to graveyard</t>
  </si>
  <si>
    <t>Beseach</t>
  </si>
  <si>
    <t>1 Random dragon (OF&lt;good prob high)</t>
  </si>
  <si>
    <t>Draccon Guard</t>
  </si>
  <si>
    <t>[+ 2 per dragon OF]</t>
  </si>
  <si>
    <t>Consuming Inferno</t>
  </si>
  <si>
    <t>- 3 DEF</t>
  </si>
  <si>
    <t>Hero's Summit</t>
  </si>
  <si>
    <t>Mon cannot change stance 3 turns</t>
  </si>
  <si>
    <t>Upon killing opp Mon, +5LPs</t>
  </si>
  <si>
    <t>Dreamweaver</t>
  </si>
  <si>
    <t>Each player gets 1 free card</t>
  </si>
  <si>
    <t>2 rand Insect from grave to deck</t>
  </si>
  <si>
    <t>TYPE</t>
  </si>
  <si>
    <t>Summons Aux</t>
  </si>
  <si>
    <t>Breaching the Keep</t>
  </si>
  <si>
    <t>Def Post</t>
  </si>
  <si>
    <t>Destroys DEF mon OF</t>
  </si>
  <si>
    <t>Bard</t>
  </si>
  <si>
    <t>Dragon knight</t>
  </si>
  <si>
    <t>Dark/Wind Affinity</t>
  </si>
  <si>
    <t>[summon 1&gt;]</t>
  </si>
  <si>
    <t>Lvl&lt;5</t>
  </si>
  <si>
    <t xml:space="preserve">+ 3 DEF </t>
  </si>
  <si>
    <t>The Hunter</t>
  </si>
  <si>
    <t>[no]</t>
  </si>
  <si>
    <t>+ 3 ATK against Forest Mon</t>
  </si>
  <si>
    <t>Counts as 3 lvl for awakening a card</t>
  </si>
  <si>
    <t>Can only awaken with same type</t>
  </si>
  <si>
    <t>+ 20 LP to both</t>
  </si>
  <si>
    <t>Last Light</t>
  </si>
  <si>
    <t>Heavenly Sound</t>
  </si>
  <si>
    <t>Light Affinity</t>
  </si>
  <si>
    <t>1 Light Mon if no other mon OF</t>
  </si>
  <si>
    <t>Returns 1 special card to hand</t>
  </si>
  <si>
    <t>Only 1 Mon can ATK</t>
  </si>
  <si>
    <t>Can only be atked by less/= lvl</t>
  </si>
  <si>
    <t>Myth Affinity</t>
  </si>
  <si>
    <t>if more than 1 myth OF + 1 ATK</t>
  </si>
  <si>
    <t>Pantheon</t>
  </si>
  <si>
    <t>Treasure's Curse</t>
  </si>
  <si>
    <t>If opp steals card, send to my deck</t>
  </si>
  <si>
    <t>Defy the Gods</t>
  </si>
  <si>
    <t>S'gniwon (#287)</t>
  </si>
  <si>
    <t>+ 10 ATK 1 turn</t>
  </si>
  <si>
    <t>Fallen Comrade</t>
  </si>
  <si>
    <t>Remove status effects</t>
  </si>
  <si>
    <t>Last Day</t>
  </si>
  <si>
    <t>Wind/Water Affinity</t>
  </si>
  <si>
    <t>Only Water/Wind can be played 2 turns</t>
  </si>
  <si>
    <t>Resets time limits</t>
  </si>
  <si>
    <t>Bronze Evocation</t>
  </si>
  <si>
    <t>Tempest's Dance</t>
  </si>
  <si>
    <t>Serpents Coalescence</t>
  </si>
  <si>
    <t>Conjuration of the Generous Undead</t>
  </si>
  <si>
    <t>Breath of Bone</t>
  </si>
  <si>
    <t>Divine Deflection</t>
  </si>
  <si>
    <t>Evoker's Absorption</t>
  </si>
  <si>
    <t>Seven Seas</t>
  </si>
  <si>
    <t>Envenomed Rains</t>
  </si>
  <si>
    <t>Envenoming Blades</t>
  </si>
  <si>
    <t>Ancient Abjuration</t>
  </si>
  <si>
    <t>Torrential Tear</t>
  </si>
  <si>
    <t>Harmony Locus</t>
  </si>
  <si>
    <t>Rebirth's Revenge</t>
  </si>
  <si>
    <t>Storm's Evocation</t>
  </si>
  <si>
    <t>Inverted Strike</t>
  </si>
  <si>
    <t>Spectral Sigil</t>
  </si>
  <si>
    <t>Heaven's Might</t>
  </si>
  <si>
    <t>Mythic Bestiary</t>
  </si>
  <si>
    <t>Mariana Trench</t>
  </si>
  <si>
    <t>guy/duality</t>
  </si>
  <si>
    <t>King's Army</t>
  </si>
  <si>
    <t>Sunken Civilization</t>
  </si>
  <si>
    <t>Death's Echo</t>
  </si>
  <si>
    <t>Battle of Titans</t>
  </si>
  <si>
    <t>Frozen Friend</t>
  </si>
  <si>
    <t>Siren's Song</t>
  </si>
  <si>
    <t>Doomsday</t>
  </si>
  <si>
    <t>Black Market</t>
  </si>
  <si>
    <t>Stone Burial</t>
  </si>
  <si>
    <t>Ice Age</t>
  </si>
  <si>
    <t>Answered Prayer</t>
  </si>
  <si>
    <t>Artifact Disruption</t>
  </si>
  <si>
    <t>Nightmare Nexus</t>
  </si>
  <si>
    <t>Bifrucation</t>
  </si>
  <si>
    <t>Exuberant Hammer</t>
  </si>
  <si>
    <t>Viscous Poison</t>
  </si>
  <si>
    <t>Mercurial Wish</t>
  </si>
  <si>
    <t>Gluttony</t>
  </si>
  <si>
    <t>Spell Keeper</t>
  </si>
  <si>
    <t>Soul Consumption</t>
  </si>
  <si>
    <t>Hive Queen's Call</t>
  </si>
  <si>
    <t>Invigorating Armament</t>
  </si>
  <si>
    <t>Darkness Falls</t>
  </si>
  <si>
    <t>Bump in the Dark</t>
  </si>
  <si>
    <t>Imbuing Might</t>
  </si>
  <si>
    <t>Force of Will</t>
  </si>
  <si>
    <t>Like to Like</t>
  </si>
  <si>
    <t>Heart's Blessing</t>
  </si>
  <si>
    <t>Chilling Force</t>
  </si>
  <si>
    <t>Revokement</t>
  </si>
  <si>
    <t>Flectuating Control</t>
  </si>
  <si>
    <t>Level the Playing Field</t>
  </si>
  <si>
    <t>Restricting Melody</t>
  </si>
  <si>
    <t>Subzero Barrage</t>
  </si>
  <si>
    <t>Chronus</t>
  </si>
  <si>
    <t xml:space="preserve">Basic </t>
  </si>
  <si>
    <t>Omega</t>
  </si>
  <si>
    <t>Leviathan</t>
  </si>
  <si>
    <t>Player is dealt 5 cards at random from deck of 200.  Player may choose to discard any cards.  One monster card is selected to be played on the field.</t>
  </si>
  <si>
    <t>PREP</t>
  </si>
  <si>
    <t>1 Player chosen to start game.  This player enters PREP PHASE.  Other player enters WAITING PHASE.</t>
  </si>
  <si>
    <t>Player may discard, awaken, or play any number of cards from their hand.  Monster cards on the field can be assigned a target to attack from the opponent's inplay monster cards.  Any monster without a target enters defense.</t>
  </si>
  <si>
    <t>Ending PREP initiates BATTLE PHASE.</t>
  </si>
  <si>
    <t>BATTLE</t>
  </si>
  <si>
    <t>If a monster card has been assigned a target, it attacks.  If a monster card is in defense and there are no opposing monster cards after all monster cards have attacked, it will directly attack the opponent's LP.</t>
  </si>
  <si>
    <t>Conditions: 
- If both ATK = ^ ATK wins
- If both same ATK = both lose
- If one ATK and one DEF = ^ stat wins
        - If stats are same = ATK loses
- If both DEF = no effect</t>
  </si>
  <si>
    <t>Both players observe BATTLE outcome.  Phase ends when both players select "End Turn."  Player 2 enters PREP PHASE and Player 1 enters WAITING.</t>
  </si>
  <si>
    <t>WAITING</t>
  </si>
  <si>
    <t>Player waits.</t>
  </si>
  <si>
    <t>GAMEPLAY PHASES</t>
  </si>
  <si>
    <t>GAMEPLAY RULES</t>
  </si>
  <si>
    <t>AWAKENING</t>
  </si>
  <si>
    <t>Levels of sacrificed cards must be equivalent to or greater than the level of the card being AWOKEN.</t>
  </si>
  <si>
    <t>Sacrificed cards can come from the players hand or from the field.</t>
  </si>
  <si>
    <t>Leviathans can be AWOKEN 1 part at a time but cannot be played until all parts are AWOKEN.</t>
  </si>
  <si>
    <t>Leviathans (Lvl 8) must be AWOKEN using at least Omegas (Lvl 5+).</t>
  </si>
  <si>
    <t>ATTACKING</t>
  </si>
  <si>
    <t xml:space="preserve"> </t>
  </si>
  <si>
    <t>Monster cards can ATTACK any opposing monster cards regardless of position on the field.</t>
  </si>
  <si>
    <t>Multiple monster cards can ATTACK the same target, however each ATTACKS individually from left to right on the field (stats are not combined).</t>
  </si>
  <si>
    <t>If the target dies before all cards have ATTACKED it then the remaining monster cards enter DEFENSE.</t>
  </si>
  <si>
    <t>If a monster's ATTACK stat is higher than an opposing monster's ATK/DEF stat, the excess damage is not applied to the opposing player's LP.</t>
  </si>
  <si>
    <t>DEFENDING</t>
  </si>
  <si>
    <t>DEFENDING monsters will ATTACK the opposing player's LP if there are no opposing monsters left on the field.</t>
  </si>
  <si>
    <t>Monsters who have not ATTACKED during the BATTLE PHASE enter DEFENSE and will ATTACK the opposing player's LP if possible.</t>
  </si>
  <si>
    <t>LIFEPOINTS (LP)</t>
  </si>
  <si>
    <t>Each player begins with 200 LP.</t>
  </si>
  <si>
    <t>The player who reaches 0 LP first loses.</t>
  </si>
  <si>
    <t>Only monsters in DEFENSE can ATTACK a player's LP and only if there are no opposing monsters.</t>
  </si>
  <si>
    <t>LEVELS</t>
  </si>
  <si>
    <t>CARD#</t>
  </si>
  <si>
    <t>SPL#</t>
  </si>
  <si>
    <t>Name</t>
  </si>
  <si>
    <t>Affinity Bonus STAT</t>
  </si>
  <si>
    <t>Typle</t>
  </si>
  <si>
    <t>Details</t>
  </si>
  <si>
    <t>Code</t>
  </si>
  <si>
    <t>AUXILARY cards follow a monster card to the graveyard upon its death.</t>
  </si>
  <si>
    <t>Affinity</t>
  </si>
  <si>
    <t>ATK</t>
  </si>
  <si>
    <t>DEF</t>
  </si>
  <si>
    <t>Description</t>
  </si>
  <si>
    <t>Additional</t>
  </si>
  <si>
    <t>Achilles</t>
  </si>
  <si>
    <t>Level</t>
  </si>
  <si>
    <t>Aditya</t>
  </si>
  <si>
    <t>Adnama Lavode</t>
  </si>
  <si>
    <t>Aerian Eater</t>
  </si>
  <si>
    <t>Agan</t>
  </si>
  <si>
    <t>Age of Storms</t>
  </si>
  <si>
    <t>Aginism</t>
  </si>
  <si>
    <t>Aijiren</t>
  </si>
  <si>
    <t>Air Elemental</t>
  </si>
  <si>
    <t>Air Kiho</t>
  </si>
  <si>
    <t>Ajanivengeant</t>
  </si>
  <si>
    <t>Akantor</t>
  </si>
  <si>
    <t>Akoum Dra</t>
  </si>
  <si>
    <t>Al Djinn</t>
  </si>
  <si>
    <t>Alteil</t>
  </si>
  <si>
    <t>Amansazz</t>
  </si>
  <si>
    <t>Amazon Scout</t>
  </si>
  <si>
    <t>Andromeda</t>
  </si>
  <si>
    <t>Angelus</t>
  </si>
  <si>
    <t>Angra Mainryu</t>
  </si>
  <si>
    <t>AnubArak</t>
  </si>
  <si>
    <t>Anubis</t>
  </si>
  <si>
    <t>Apocalyptic Librarian</t>
  </si>
  <si>
    <t>Arcane</t>
  </si>
  <si>
    <t>Arcangel</t>
  </si>
  <si>
    <t>Arch Chimera</t>
  </si>
  <si>
    <t>Ardicolico</t>
  </si>
  <si>
    <t>Ares</t>
  </si>
  <si>
    <t>Arkaid the Arbiter</t>
  </si>
  <si>
    <t>Armaud Gaul</t>
  </si>
  <si>
    <t>Aroalxys</t>
  </si>
  <si>
    <t>Austringer</t>
  </si>
  <si>
    <t>Ayslozius</t>
  </si>
  <si>
    <t>Azarath</t>
  </si>
  <si>
    <t>Azazel</t>
  </si>
  <si>
    <t>Azopar</t>
  </si>
  <si>
    <t>Azriel</t>
  </si>
  <si>
    <t>Bael Kometani</t>
  </si>
  <si>
    <t>Bahamut</t>
  </si>
  <si>
    <t>Banshee</t>
  </si>
  <si>
    <t>Baphomet</t>
  </si>
  <si>
    <t>Bat Mite</t>
  </si>
  <si>
    <t>Beezlebub</t>
  </si>
  <si>
    <t>Behemoth</t>
  </si>
  <si>
    <t>Black Phoenix</t>
  </si>
  <si>
    <t>Blackwind Rider</t>
  </si>
  <si>
    <t>Blood Elemental</t>
  </si>
  <si>
    <t>Brine</t>
  </si>
  <si>
    <t>Brood Arsenal</t>
  </si>
  <si>
    <t>Byakko</t>
  </si>
  <si>
    <t>Byyperzo</t>
  </si>
  <si>
    <t>Calypso</t>
  </si>
  <si>
    <t>Cayah</t>
  </si>
  <si>
    <t>Cerberix</t>
  </si>
  <si>
    <t>Chaos Librarian</t>
  </si>
  <si>
    <t>Chaos</t>
  </si>
  <si>
    <t>Cheirotonus</t>
  </si>
  <si>
    <t>Chichus</t>
  </si>
  <si>
    <t>Conienies Kilara</t>
  </si>
  <si>
    <t>Coralle</t>
  </si>
  <si>
    <t>Core Hound</t>
  </si>
  <si>
    <t>Corvus Promaethon</t>
  </si>
  <si>
    <t>Crombhala</t>
  </si>
  <si>
    <t>Cronus</t>
  </si>
  <si>
    <t>Crypt Crawler</t>
  </si>
  <si>
    <t>Cthulhu</t>
  </si>
  <si>
    <t>Cu Chulainn</t>
  </si>
  <si>
    <t>Daarken</t>
  </si>
  <si>
    <t>Dajobas</t>
  </si>
  <si>
    <t>Dao</t>
  </si>
  <si>
    <t>Dark Chimera</t>
  </si>
  <si>
    <t>Dark Unicorn</t>
  </si>
  <si>
    <t>Death Bringer</t>
  </si>
  <si>
    <t>Death's Dog</t>
  </si>
  <si>
    <t>Deathdealer</t>
  </si>
  <si>
    <t>Deathwing</t>
  </si>
  <si>
    <t>Deligarisa</t>
  </si>
  <si>
    <t>Detniat</t>
  </si>
  <si>
    <t>Dionesis</t>
  </si>
  <si>
    <t>Dragon Rider</t>
  </si>
  <si>
    <t>Drak Undon</t>
  </si>
  <si>
    <t>Drapoel</t>
  </si>
  <si>
    <t>Dross Ripper</t>
  </si>
  <si>
    <t>Druaga</t>
  </si>
  <si>
    <t>Earth Elemental</t>
  </si>
  <si>
    <t>Earth Summoner</t>
  </si>
  <si>
    <t>Eastern Flare</t>
  </si>
  <si>
    <t>Ecafee</t>
  </si>
  <si>
    <t>El'zorn</t>
  </si>
  <si>
    <t>Elian</t>
  </si>
  <si>
    <t>Elienai</t>
  </si>
  <si>
    <t>Elnoire</t>
  </si>
  <si>
    <t>Emrakul Hatchling</t>
  </si>
  <si>
    <t>Enaus</t>
  </si>
  <si>
    <t>Enenra</t>
  </si>
  <si>
    <t>Enzoma</t>
  </si>
  <si>
    <t>Eris</t>
  </si>
  <si>
    <t>Ertacalti</t>
  </si>
  <si>
    <t>Esaeler</t>
  </si>
  <si>
    <t>Etik</t>
  </si>
  <si>
    <t>Exemplar</t>
  </si>
  <si>
    <t>Eyes of Envy</t>
  </si>
  <si>
    <t>Eylados</t>
  </si>
  <si>
    <t>Eyliskes</t>
  </si>
  <si>
    <t>Fangren Marauder</t>
  </si>
  <si>
    <t xml:space="preserve">Fate </t>
  </si>
  <si>
    <t>Feng Yi</t>
  </si>
  <si>
    <t>Fenrir</t>
  </si>
  <si>
    <t>Fire Elemental</t>
  </si>
  <si>
    <t>Fire Fairy</t>
  </si>
  <si>
    <t>Fire Golem</t>
  </si>
  <si>
    <t>Fire Lord Burninates</t>
  </si>
  <si>
    <t>Flaming Minotaur</t>
  </si>
  <si>
    <t>Flytrap</t>
  </si>
  <si>
    <t>Forest Berserker</t>
  </si>
  <si>
    <t>Forest Dryads</t>
  </si>
  <si>
    <t>Forest Spirit</t>
  </si>
  <si>
    <t>Frost Army</t>
  </si>
  <si>
    <t>Frost Spirit</t>
  </si>
  <si>
    <t>Frost</t>
  </si>
  <si>
    <t>Fuyunomi</t>
  </si>
  <si>
    <t>Gaison Naka</t>
  </si>
  <si>
    <t>Garih</t>
  </si>
  <si>
    <t>Ghost of the Arena</t>
  </si>
  <si>
    <t>Ghostare</t>
  </si>
  <si>
    <t>God of the Forest</t>
  </si>
  <si>
    <t>Gorilla King</t>
  </si>
  <si>
    <t>Gorislav</t>
  </si>
  <si>
    <t>Grand Amaterasu</t>
  </si>
  <si>
    <t>Great Basilisk</t>
  </si>
  <si>
    <t>Grimlock</t>
  </si>
  <si>
    <t>Grof</t>
  </si>
  <si>
    <t>Gruneath</t>
  </si>
  <si>
    <t>Guide of Depth</t>
  </si>
  <si>
    <t>Gwathnor</t>
  </si>
  <si>
    <t>Gwiber</t>
  </si>
  <si>
    <t>Hades</t>
  </si>
  <si>
    <t xml:space="preserve">Harpy Lord </t>
  </si>
  <si>
    <t>An envoy of darkness, the Aerian Eater forever seeks to quench the emptiness echoing in its soul.  It is said to be cursed for broken oaths of the past, but none dare to verify such as truth.</t>
  </si>
  <si>
    <t>The Age of Storms rages across the land, scorching the earth whereever it goes.  None know the source of its wrath, but all know to fear it.</t>
  </si>
  <si>
    <t>More than a boy's best friend.</t>
  </si>
  <si>
    <t xml:space="preserve">Aijiren, a pharaoh of old, refused to cede his rule.  Having found the key to true immortality, he now rules as a god over kings and queens.  He safeguards the true Book of Dead, using it to exact his might. </t>
  </si>
  <si>
    <t>Ajanivengeant is a savage born of the forest's rage.  He desires only to test his blade against the strongest opponents.  When he wanders the forest, the hunter becomes the hunted.</t>
  </si>
  <si>
    <t>This swordsman traded not only his soul, but that of his entire battalion in order to grasp powers forbidden to man.  Akantor now sits awaiting a challenger so that he might expand his power further still.</t>
  </si>
  <si>
    <t>Akoum Dra is believed to have been born from a dragon himself and as such is the only true dragon rider to have existed.  Entire armies feared the black shadow of death he cast upon the field of battle.</t>
  </si>
  <si>
    <t>Many believe Al Djinn to be a demon born from the hatred of mankind.  He wanders battle fields cleaving a path, feeding upon the bloodshed.  So long as war exists, he will continue to walk the earth.</t>
  </si>
  <si>
    <t>The colossus bringer of death.  It is said that Alteil carries a city upon his back where the souls of those he's culled are imprisoned for all eternity.</t>
  </si>
  <si>
    <t>Amansazz lays waste to all that it touches.  Its approach is heralded by a blackened sky on the horizon signalling the doom that nears.  It cannot be stopped.  The only option is to run.</t>
  </si>
  <si>
    <t>The deadly Amazon Scout is rarely seen.  The only sign of her presence is the arrows she leave behind in the heads of her victims.  The forest is her playground and you are trespassing.</t>
  </si>
  <si>
    <t>Andromeda is a spirit of the wind.  While appearing helpless, she is far from it.  Melkith and Daenairon are her constant companions that whisper in her ear all her opponents' secrets and weaknesses.</t>
  </si>
  <si>
    <t>Angelus is a human so valiant, he was gifted heavenly prestige.  Those who look upon him swear they can see the otherwordly glow of wings.  All who meet his blade swiftly find their earthly lives at an end.</t>
  </si>
  <si>
    <t>Anubis is the final judge of souls.  It is his measurement of the heart that determines whether one may pass on to the afterlife or be condemened to being consumed by Ammit and enternal restlessness.</t>
  </si>
  <si>
    <t>The chronologer of Death itself, the Apocalyptic Librarian is forever bound to the knowledge it holds.  Should the chains holding this creature be broken, even Death would have reason to fear.</t>
  </si>
  <si>
    <t>Arcane is the reason sailors fear the sea.  This dragon forgwent its wings for the endless depths of the ocean.  Those who are unfortunate to encounter it can only hope for a quick death.</t>
  </si>
  <si>
    <t>The pure emobidment of light, Arcangel carries the entire might of heaven.  Her gaze alone is enough to set the soul ablaze.  Many cannot even look upon her without feeling the weight of their sins.</t>
  </si>
  <si>
    <t>From the belly of the forest, this beast was born.  It stalks the woods in search of prey to sate its unquenchable hunger.  Its mindless ruthlessness certainly makes it a fearsome opponent.</t>
  </si>
  <si>
    <t>Ardicolico rules the glaciers and is as ancient as them.  The very ice bends to his will serving as both weapon and armor alike.</t>
  </si>
  <si>
    <t>The god of war himself, Ares feeds off the battles of mortal-kind.  Described as overwhelming, insatiable in battle, destructive, and man-slaughtering, Those associated with him are endowed with a savage, dangerous, or militarized quality.</t>
  </si>
  <si>
    <t>Arkaid the arbiter of Angels.  The antithesis of Arbiter Asra, she embodies the very will of heaven.  Those who oppose her face a judgement of their soul.  When paired with an angel's blessing,  her spear is just and none can oppose her</t>
  </si>
  <si>
    <t>A messenger of the shadows, Armaud Gaul delivers omens of death.  Whether it be by his blade or another, his very presence signals that the end is near.</t>
  </si>
  <si>
    <t>A dryad disillusioned and imbittered by the destruction of her home, Aroalxys abandoned her gentle nature and turned to that of a warrior.  None are welcome in her forest.</t>
  </si>
  <si>
    <t>The source of all western, eastern, northern, and southern winds, the Air Elemental holds absolute control over the weather, bending it to its will.  Born of the air itself, there is little that can threaten this creature.</t>
  </si>
  <si>
    <t>Arbiter Asra</t>
  </si>
  <si>
    <t>Arctic Chimera</t>
  </si>
  <si>
    <t>The cerebus of the north, the Arctic Chimera is a vicious beast that takes pleasure in the hunting and killing of its prey.  One would be wise not to disturb such a creature.</t>
  </si>
  <si>
    <t>The hero whose name gained immortality for his unimaginable feats.  His enemies quake upon hearing it.  His renowned infamy is not unearned.  It is best not to face him in combat if possible.  Those who dare challenge him will soon beg for mercy.</t>
  </si>
  <si>
    <t>Pray that you not be the one to wake her slumber.  Those dark of heart will falter under her gaze as vengeance is swiftly delivered upon any impure of heart who enter her domain.</t>
  </si>
  <si>
    <t>A beast whose origins are unknown.  Every millennia it awakens, recreating the earth and building it anew.  Made from the heart of the earth itself, there are few who can survive meeting this creature.</t>
  </si>
  <si>
    <t>Agan, a true guardian of the forest. Countless trespassers have fallen victim to its clever mind and fierce strength.  A wise traveller would do well not to underestimate it.</t>
  </si>
  <si>
    <t>Asako Shugenja was the originator and only true master of Air Kiho.  Many believe her to be legend.  Others pray to her as a goddess.  This priestess' martial arts and air spells are unparalleled.</t>
  </si>
  <si>
    <t>Angra Mainryu is renowned for his twin blades of flame.  So hot are his weapons that they cut through his opponents' blades and armour as if they were butter.  Wherever he fights, there is sure to be a trail of scorched bodies.</t>
  </si>
  <si>
    <t>Many believe this beast crawled up from the belly of the earth millenia ago.  The ancient scarab safeguards the slumbering Egyptian gods and goddesses.  None have ever made it passed his vigilant watch.</t>
  </si>
  <si>
    <t>Arbiter Asra is the soul's final judge on the battlefield.  Her blade is the gavel of fate to which there is no appeal.  She is not an opponent who can be fought.  She is the exceutioner prowling for prey. The antithesis of Arkaid the Arbiter.</t>
  </si>
  <si>
    <t>A warrior renown for his command of all nature of winged beast.  His profound bond with these creatures of flight was so strong it allowed him to see through their eyes giving him unparalleled vision of his battles.</t>
  </si>
  <si>
    <t>The heart of the forest itself, Ayslozius can take many forms but prefers that of the free roaming wolf.  It serves as keeper and protector encouraging life and bringing swift death to those seeking to harm.</t>
  </si>
  <si>
    <t>Once an angel of light, Azazel fell to earth.  Cast aside, he found fellowship with winged creatures of flight.  None but these avians are safe from his mercurial wrath.</t>
  </si>
  <si>
    <t>Born from a stone deep within an ocean trench, Azopar guards the secrets of these depths.  None know exactly what it is this creature is protecting, only that it's best to avoid it at all costs.</t>
  </si>
  <si>
    <t xml:space="preserve">Azriel--the result of an unstoppable force meeting an immovable one.  Decimation is all that remains, all of existence rocked by its echoes.  </t>
  </si>
  <si>
    <t>The Bael Kometani are insectoid mutations from deep within the belly of Isgraemal.  It is believed that they are the result of magic gone awry in defense of a city long forgotten--it's warriors fused and melded with the very creatures they had sought to destroy.</t>
  </si>
  <si>
    <t>Said to pull the very warmth from the air, this dark warrior exists solely to torment the souls of the living.  It has no allegiance, no master only an inexhaustable and unstoppable need to destroy.  The might of it's blade alone is said to be able to cleave a building in two.</t>
  </si>
  <si>
    <t xml:space="preserve">Terrifying veritable </t>
  </si>
  <si>
    <t>Possibly once a draconic warrior, this dark juggernaut is legendary for his armor which is said to be wrapped in a scintillating aura of light so brilliant that it was impossible to tell its color or material.  No manmade weapon can mar its surface let alone pierce it.</t>
  </si>
  <si>
    <t>Azraen</t>
  </si>
  <si>
    <t>Do not be lulled to complacency but its deceptive exterior.  The Enenra always travel in massive flocks often totalling in the thousands.  Be cautious for where there is one, many are to follow.</t>
  </si>
  <si>
    <t>A cautionary tale for all.</t>
  </si>
  <si>
    <t>Harpy Warrior</t>
  </si>
  <si>
    <t>Heartwood</t>
  </si>
  <si>
    <t>Hecton Sigma</t>
  </si>
  <si>
    <t>Hera</t>
  </si>
  <si>
    <t>Horus</t>
  </si>
  <si>
    <t>Ibmab</t>
  </si>
  <si>
    <t>Ice Gorgul</t>
  </si>
  <si>
    <t>Ice Queen</t>
  </si>
  <si>
    <t>Ice Wizard</t>
  </si>
  <si>
    <t>Ickthiasar</t>
  </si>
  <si>
    <t>Ider</t>
  </si>
  <si>
    <t>Il Tairu</t>
  </si>
  <si>
    <t>Illyrias</t>
  </si>
  <si>
    <t>Inferno Juggernaut</t>
  </si>
  <si>
    <t>Infinity Orb</t>
  </si>
  <si>
    <t>Iona</t>
  </si>
  <si>
    <t>Iraneous</t>
  </si>
  <si>
    <t>Isader</t>
  </si>
  <si>
    <t>Isdain</t>
  </si>
  <si>
    <t>Ishtar</t>
  </si>
  <si>
    <t>Iteru the Space Weaver</t>
  </si>
  <si>
    <t>Jack O Lantern</t>
  </si>
  <si>
    <t>Jallu</t>
  </si>
  <si>
    <t>Janiel</t>
  </si>
  <si>
    <t>Jungle Protector</t>
  </si>
  <si>
    <t>Kage</t>
  </si>
  <si>
    <t>Kattait</t>
  </si>
  <si>
    <t>Keeper of the Forest</t>
  </si>
  <si>
    <t>Karem'beyit</t>
  </si>
  <si>
    <t>+ (2 per Forest Mon OF)LP/turn</t>
  </si>
  <si>
    <t>Random special card to hand</t>
  </si>
  <si>
    <t>- 2 ATK (opp mon) per card u discard</t>
  </si>
  <si>
    <t>Kerembeyit</t>
  </si>
  <si>
    <t>Khelek'sul</t>
  </si>
  <si>
    <t>Kilara</t>
  </si>
  <si>
    <t>Kirtanis</t>
  </si>
  <si>
    <t>Kometani</t>
  </si>
  <si>
    <t>Konn</t>
  </si>
  <si>
    <t>Konosuk</t>
  </si>
  <si>
    <t>Kwoan Wakfu</t>
  </si>
  <si>
    <t>Kyler</t>
  </si>
  <si>
    <t>Kysduslr</t>
  </si>
  <si>
    <t>L'wokrad</t>
  </si>
  <si>
    <t>La Tirana</t>
  </si>
  <si>
    <t>Lady Death</t>
  </si>
  <si>
    <t>Lady Water</t>
  </si>
  <si>
    <t>Latirus</t>
  </si>
  <si>
    <t>Latsyr</t>
  </si>
  <si>
    <t>Lava Swimmer</t>
  </si>
  <si>
    <t>Legantsa</t>
  </si>
  <si>
    <t>Leucetius</t>
  </si>
  <si>
    <t>Liege of Tangle</t>
  </si>
  <si>
    <t>Light Shepherd</t>
  </si>
  <si>
    <t>Light Umbre</t>
  </si>
  <si>
    <t>Lizard Army</t>
  </si>
  <si>
    <t>Lovrec</t>
  </si>
  <si>
    <t>Lumichi</t>
  </si>
  <si>
    <t>Lumonius</t>
  </si>
  <si>
    <t>LungKnot</t>
  </si>
  <si>
    <t>M'raval</t>
  </si>
  <si>
    <t>Magma Mage</t>
  </si>
  <si>
    <t>Majsem</t>
  </si>
  <si>
    <t>Malfegor</t>
  </si>
  <si>
    <t>Mankind's Fate</t>
  </si>
  <si>
    <t>Marionette</t>
  </si>
  <si>
    <t>Markust</t>
  </si>
  <si>
    <t>Mera Griffin</t>
  </si>
  <si>
    <t xml:space="preserve">Mermaid </t>
  </si>
  <si>
    <t>Mjolner</t>
  </si>
  <si>
    <t>Monkey King</t>
  </si>
  <si>
    <t>Morrigan</t>
  </si>
  <si>
    <t>Mystic Shaman</t>
  </si>
  <si>
    <t>Naiad Woman</t>
  </si>
  <si>
    <t>Naka</t>
  </si>
  <si>
    <t>Nam d'Lo</t>
  </si>
  <si>
    <t>Nam Demra</t>
  </si>
  <si>
    <t>Namrem</t>
  </si>
  <si>
    <t>Necropolis Knight</t>
  </si>
  <si>
    <t>Nekark</t>
  </si>
  <si>
    <t>Nertnal</t>
  </si>
  <si>
    <t>Niffirg</t>
  </si>
  <si>
    <t>Nightmare Nemod</t>
  </si>
  <si>
    <t>Nightmare Waitch</t>
  </si>
  <si>
    <t>Nijuyr</t>
  </si>
  <si>
    <t>Nike</t>
  </si>
  <si>
    <t>Njoo</t>
  </si>
  <si>
    <t>Nosiop</t>
  </si>
  <si>
    <t>Noahkn</t>
  </si>
  <si>
    <t>Noth</t>
  </si>
  <si>
    <t>Novawuff</t>
  </si>
  <si>
    <t>Nyacin</t>
  </si>
  <si>
    <t>Oareiles</t>
  </si>
  <si>
    <t>Obunn Channelers</t>
  </si>
  <si>
    <t>Oennith</t>
  </si>
  <si>
    <t>Ohaguro Bettari</t>
  </si>
  <si>
    <t>Okenuth</t>
  </si>
  <si>
    <t>Onmora</t>
  </si>
  <si>
    <t>Ophiel the Fallen</t>
  </si>
  <si>
    <t xml:space="preserve">Orianas </t>
  </si>
  <si>
    <t>Ottpurdis</t>
  </si>
  <si>
    <t>Out of the Ether</t>
  </si>
  <si>
    <t>Owlorne</t>
  </si>
  <si>
    <t>Ozanius</t>
  </si>
  <si>
    <t>Peacock Spider</t>
  </si>
  <si>
    <t>Pele</t>
  </si>
  <si>
    <t>Pharoah Teefah</t>
  </si>
  <si>
    <t>Phoenix</t>
  </si>
  <si>
    <t>Pious Petrifous</t>
  </si>
  <si>
    <t>Poseidon</t>
  </si>
  <si>
    <t>Puppet Master</t>
  </si>
  <si>
    <t>Queen Solyas</t>
  </si>
  <si>
    <t>Quellious</t>
  </si>
  <si>
    <t>Quezcatli</t>
  </si>
  <si>
    <t>Radon Aurora</t>
  </si>
  <si>
    <t>Raebyd Det</t>
  </si>
  <si>
    <t>Ragnaros</t>
  </si>
  <si>
    <t>Ragorak</t>
  </si>
  <si>
    <t>Ragnerok</t>
  </si>
  <si>
    <t>Rakasht</t>
  </si>
  <si>
    <t>Ramses II</t>
  </si>
  <si>
    <t>Ra</t>
  </si>
  <si>
    <t>Raven Spirit</t>
  </si>
  <si>
    <t>Raygon</t>
  </si>
  <si>
    <t>Razor Fly</t>
  </si>
  <si>
    <t>Reclamer</t>
  </si>
  <si>
    <t>Regis Ryanos</t>
  </si>
  <si>
    <t>Reinhold</t>
  </si>
  <si>
    <t>Riahgnimalf</t>
  </si>
  <si>
    <t>Roc</t>
  </si>
  <si>
    <t>Romero</t>
  </si>
  <si>
    <t>Rotan Imretex</t>
  </si>
  <si>
    <t>Rudraskha</t>
  </si>
  <si>
    <t>Ryujin</t>
  </si>
  <si>
    <t>S'gniwon</t>
  </si>
  <si>
    <t>Sabatav</t>
  </si>
  <si>
    <t>Sage of Age</t>
  </si>
  <si>
    <t>Salafite</t>
  </si>
  <si>
    <t>Salaman</t>
  </si>
  <si>
    <t>Sandara</t>
  </si>
  <si>
    <t>Sankra</t>
  </si>
  <si>
    <t>Sarail</t>
  </si>
  <si>
    <t>Screecher</t>
  </si>
  <si>
    <t>Sedna</t>
  </si>
  <si>
    <t>Seiryuu</t>
  </si>
  <si>
    <t>Sekaciz</t>
  </si>
  <si>
    <t>Selcatnet</t>
  </si>
  <si>
    <t>Selena the Dark Witch</t>
  </si>
  <si>
    <t>Selscum</t>
  </si>
  <si>
    <t>Semalf</t>
  </si>
  <si>
    <t>Senobn</t>
  </si>
  <si>
    <t>Sephor</t>
  </si>
  <si>
    <t>Sey Eynam</t>
  </si>
  <si>
    <t>Seyegib</t>
  </si>
  <si>
    <t>Shadowlord</t>
  </si>
  <si>
    <t>Sheoldred</t>
  </si>
  <si>
    <t>Sidhe</t>
  </si>
  <si>
    <t>Siren</t>
  </si>
  <si>
    <t>Slave of Darkness</t>
  </si>
  <si>
    <t>Snowcap</t>
  </si>
  <si>
    <t>Solaris</t>
  </si>
  <si>
    <t>Solyas</t>
  </si>
  <si>
    <t>Soul Eater</t>
  </si>
  <si>
    <t>Sphinx of Magos</t>
  </si>
  <si>
    <t>Spirit of the har</t>
  </si>
  <si>
    <t>Spirit of Vengence</t>
  </si>
  <si>
    <t>Sraegnol</t>
  </si>
  <si>
    <t>Stis Tahtnam</t>
  </si>
  <si>
    <t>Sunliastis</t>
  </si>
  <si>
    <t>Suzaku</t>
  </si>
  <si>
    <t>Swamp Devil</t>
  </si>
  <si>
    <t>Sylvanas</t>
  </si>
  <si>
    <t>Taluo</t>
  </si>
  <si>
    <t>Team Chow</t>
  </si>
  <si>
    <t>Tegehel</t>
  </si>
  <si>
    <t>Tengu</t>
  </si>
  <si>
    <t>Thanatos</t>
  </si>
  <si>
    <t>The Carrier</t>
  </si>
  <si>
    <t>The Colonel</t>
  </si>
  <si>
    <t>The Crying Tree</t>
  </si>
  <si>
    <t>The Dead Countess</t>
  </si>
  <si>
    <t>The Desecrator</t>
  </si>
  <si>
    <t>The Heart of Fire</t>
  </si>
  <si>
    <t>The Heshe</t>
  </si>
  <si>
    <t>The Invincible</t>
  </si>
  <si>
    <t>The Lamp Maker</t>
  </si>
  <si>
    <t>The Moth Eater</t>
  </si>
  <si>
    <t>The Mother</t>
  </si>
  <si>
    <t>The Pretorian</t>
  </si>
  <si>
    <t>The Rose Eater</t>
  </si>
  <si>
    <t>The Unseen</t>
  </si>
  <si>
    <t>The Ursurper</t>
  </si>
  <si>
    <t>Combined with the Helm of Vyrilieen to Summon Vyrilien</t>
  </si>
  <si>
    <t>Themis</t>
  </si>
  <si>
    <t>Thenight</t>
  </si>
  <si>
    <t>Thor</t>
  </si>
  <si>
    <t>Thon Lion</t>
  </si>
  <si>
    <t>Tiafeonas</t>
  </si>
  <si>
    <t>Tiamat</t>
  </si>
  <si>
    <t>Tir'ri</t>
  </si>
  <si>
    <t>Tiranac</t>
  </si>
  <si>
    <t>Tohder</t>
  </si>
  <si>
    <t>Tortoise Barrage</t>
  </si>
  <si>
    <t>Traversia</t>
  </si>
  <si>
    <t>Tree Walker</t>
  </si>
  <si>
    <t>Tsugid</t>
  </si>
  <si>
    <t>Tyranus</t>
  </si>
  <si>
    <t>Ucamulbas</t>
  </si>
  <si>
    <t>Uhndeck</t>
  </si>
  <si>
    <t>Undead Bire</t>
  </si>
  <si>
    <t>Unidan</t>
  </si>
  <si>
    <t>Urabrask</t>
  </si>
  <si>
    <t>Valamadarance</t>
  </si>
  <si>
    <t>Valkyrie</t>
  </si>
  <si>
    <t>Vantid</t>
  </si>
  <si>
    <t>Varden</t>
  </si>
  <si>
    <t>Vayl</t>
  </si>
  <si>
    <t>Viccolatte</t>
  </si>
  <si>
    <t>Volac Etani</t>
  </si>
  <si>
    <t>Voodoo Witch</t>
  </si>
  <si>
    <t>Vyrilien</t>
  </si>
  <si>
    <t>Con only be played if summoned using the Helm Vyrilien while the Ursurper is in play</t>
  </si>
  <si>
    <t>Vzeren</t>
  </si>
  <si>
    <t>Wadjet</t>
  </si>
  <si>
    <t>Wandering Woman</t>
  </si>
  <si>
    <t>Water Elemental</t>
  </si>
  <si>
    <t>Water Sprite</t>
  </si>
  <si>
    <t>Wind Spirit</t>
  </si>
  <si>
    <t>Wushi</t>
  </si>
  <si>
    <t>Xanochoy</t>
  </si>
  <si>
    <t>XII</t>
  </si>
  <si>
    <t>The time has come. XII.</t>
  </si>
  <si>
    <t>Xuan Yuan</t>
  </si>
  <si>
    <t>Yastai</t>
  </si>
  <si>
    <t>Ydald'lo</t>
  </si>
  <si>
    <t>Yekno'm</t>
  </si>
  <si>
    <t>Yetius</t>
  </si>
  <si>
    <t>Ylgueht</t>
  </si>
  <si>
    <t>Ypeerc</t>
  </si>
  <si>
    <t>Yurei</t>
  </si>
  <si>
    <t>Zealot</t>
  </si>
  <si>
    <t>Zeus</t>
  </si>
  <si>
    <t>Zniro</t>
  </si>
  <si>
    <t>Znuese</t>
  </si>
  <si>
    <t>Spirits of cursed individuals who were greedy in life, and are now forced to seek out and eat human corpses at night.  Should you fall to one in battle, you will surely become its next meal.</t>
  </si>
  <si>
    <t>How this creature came to master the mysteries of the occult is unknown.  Its prowess in battle, however, cannot be ignored.  A fierce defender of its hive nest, Baphomet is a deadly opponent.</t>
  </si>
  <si>
    <t>Elyohrag</t>
  </si>
  <si>
    <t>Liatgnol</t>
  </si>
  <si>
    <t>Nikolas Nevar</t>
  </si>
  <si>
    <t>Odanrot</t>
  </si>
  <si>
    <t>RakkaMar</t>
  </si>
  <si>
    <t>Rayncid</t>
  </si>
  <si>
    <t>Yakami Hime</t>
  </si>
  <si>
    <t>Yogg Saron</t>
  </si>
  <si>
    <t>Standing at several stories high, the Bat Mite is a formidable beast.  Its hard chitonous outershell makes damaging it difficult.  Depending entirely on sound to see, it is nearly impossible to pass the Bat Mite undetected.</t>
  </si>
  <si>
    <t>AUXILIARY</t>
  </si>
  <si>
    <t>The Behemoth--this dark shadow persists tirelessly across the land, consuming all in its path leaving naught but emptiness devoid of life.  Its true nature and purpose is unknown.  Some believe it to have been birthed from mankind's corruption; others--a blight created by the earth itself to wipe humanity from existence.</t>
  </si>
  <si>
    <t>Its feathers blackened by the ash of its resurrections, the Black Phoenix harbors only rage and hatred for mankind.  Invisible against the night sky, it strikes upon unsuspecting towns and cities setting everything ablaze as its own fires consume it only to be reborn from the ashes yet again.</t>
  </si>
  <si>
    <t>A huntsman whose overwhelming need to destroy his enemies consumed and corrupted the remaining pieces of his soul.  He is now but a hollow harbinger of darkness seeking others to suffer his fate.</t>
  </si>
  <si>
    <t>Feared for her ability to command an opponent's very blood, the Blood Elemental holds the life of her enemies within her very hands.  All but a simple twist of her fingers stands between them and death.  Most horrifically, her victims are found exsanguinated.</t>
  </si>
  <si>
    <t>Said to have been born at the start of time in the cosmic waters from which all life sprang forth, the Brine is a creature that few understand.  But to have lived for so long, the secrets and knowledge it must hold make it a terrifying thing to behold.</t>
  </si>
  <si>
    <t>The Brood answers to its Mother's call, millions ready to creep from beneath the earth and between the crevices in time to heed her command.  Many have lost faith and hope upon facing such an Arsenal.</t>
  </si>
  <si>
    <t>Only ever seen when the full moon's glowing light sparks across the whispering frozen crystals of the Byakko, this mysterious ice spirit may bring fortune to the truly virtuous.  However, be wary as those who are not so meet a swift and vicious demise.</t>
  </si>
  <si>
    <t>A horrific beast torn from the tumultuous flows of lava on Mount Kyranthion.  Weapons melt upon contact with its body and even beheading the creature will not stop it as it is able to reform any part of its body.</t>
  </si>
  <si>
    <t>A frightening creature that is rumored to be yet another example of magic gone terribly wrong, or perhaps a failed experiment.  Either way, the Cayah wrecks havoc throughout the sea.</t>
  </si>
  <si>
    <t>A fire demon that burns so hot, not even the air around it can stand to be near it.  Be sure Cerberix does not touch you should you ever find yourself facing off agaisnt its blade.</t>
  </si>
  <si>
    <t xml:space="preserve">These insectoid creatures disguise themselves as beautiful women to lure in their unsuspecting prey which they paralyze and slowly liquify over the course of months.  </t>
  </si>
  <si>
    <t>Chichus are infamous for trapping young children in their webs, often singing songs and lullabies to further lure them in to their untimely dooms.</t>
  </si>
  <si>
    <t>Conienies Kilara listens to the songs of time and souls passing and cycling within the Aquifaes, the melodies of life and death.  In essence, she is witness to all things past, present, and future.  Others have sought knowledge and insight from her, but unfortunately none could ever understand let alone comprehend her words when she gave her answer.</t>
  </si>
  <si>
    <t>Coralle is a mystic who sought true peace and balance.  His search led him to the depths of the sea, where he could meditate and find his answers undisturbed.</t>
  </si>
  <si>
    <t>Having crawled from the pits of the earth, these dual-headed hounds burn as hot as the core of the earth and deliver an unforgivable bite said to melt through anything found on earth.</t>
  </si>
  <si>
    <t>Reanimated by a necromancer to serve him, Corvus Promaethon quickly turned on his summoner stealing his soul and powers for his own.  Now Corvus walks the earth unimpeded and untouchable by even Death himself.</t>
  </si>
  <si>
    <t>Crombhala are parasitic creatures that tend to build nests within massive trees consuming them until naught remains.  However, in recent years they have come to develop a taste for human flesh, great swarms have been known to infest and decimate entire cities.</t>
  </si>
  <si>
    <t>The god of time itself, Cronus forsaw his own demise and has since been traveling throughout time and space seeking a means of escaping his fate.</t>
  </si>
  <si>
    <t>A great cosmic entity which simply looking upon the creature drives the viewer insane, a trait shared by many of the Great Old Ones and Outer Gods from whence it came.   Its followerers believe that the secret priests would take great Cthulhu from its tomb to revive Its subjects and resume its rule of earth.  Then mankind would become as the Great Old Ones. THAT IS NOT DEAD WHICH CAN ETERNAL LIE.</t>
  </si>
  <si>
    <t>Cu Chulainn is renown for single-handedly holding off the armies of Queen Medb.  He must fight alone as battle renders him unrecognizable and a monstrous nature takes hold of him to such a degree as he is unable to identify friend from foe.</t>
  </si>
  <si>
    <t>Desiring to save his people from sure defeat, Daarken claimed the Everflame.  Its fires emolated him from within and he was lost.  The battle was won, but Daarken had been claimed by the Everflame which now walks the earth.</t>
  </si>
  <si>
    <t>Daeh Lluks</t>
  </si>
  <si>
    <t>When a fire burns bright enough and hot enough, the Daeh Lluks emerges to tear across the earth, spreading the flames reach as far as the eye can see.</t>
  </si>
  <si>
    <t>A huntsman who has made the forest his home.  Little sets him apart from others of his kind.</t>
  </si>
  <si>
    <t>This riderless steed is believed to have become an omen of victories turned sour after aiding its rider to victory against unimaginable odds only to throw its rider from its back and into the Ebonous Trench.</t>
  </si>
  <si>
    <t>Made entirely of bone fragments of the lost, Death Bringer stalks battlefields for others to join it.  Any living souls it encounters meet a swift and merciless end.</t>
  </si>
  <si>
    <t>Death Stalker</t>
  </si>
  <si>
    <t>Ever creeping on the curtails of death, Death Stalker desires to burn the evil and corrupt alive and spread their ashes to the wind.  He refuses to face his own death until his quest is deemed complete.</t>
  </si>
  <si>
    <t>Sent to retrieve lost or escaped souls, Death's Dog is single-minded in its pursuit.</t>
  </si>
  <si>
    <t xml:space="preserve">This warrior of unparalleled talent gained the name of Deathdealer upon embarking on a quest to find her twin brother.  With every death she dealt, Death would bequeath a small clue to his whereabouts.  Sadly, unbeknownst to her, Death stole her brother many years ago. </t>
  </si>
  <si>
    <t xml:space="preserve">SETUP </t>
  </si>
  <si>
    <t>Count of Affinity</t>
  </si>
  <si>
    <t>(blank)</t>
  </si>
  <si>
    <t>Basic</t>
  </si>
  <si>
    <t>Once part of the pantheon of mythic gods, Dionesis left to enjoy the pleasures of the forest.  Don't let her imbibed appearance fool you.  Her achohol tolerance surpasses that of any mere mortal and even while drunk, she could easily defeat any who would challenge her.</t>
  </si>
  <si>
    <t>A true isolationist--Deathwing abhors the presence of others and sequestered himself far from any living creature.  Be ware that you do not stumble upon him.</t>
  </si>
  <si>
    <t>A huntress of great skill, Deligarisa believes that with each kill, her prowess grows stronger making her prey's strength her own.</t>
  </si>
  <si>
    <t>removes/prevents all status effects</t>
  </si>
  <si>
    <t>Stat decrease</t>
  </si>
  <si>
    <t>Boost/Confusion</t>
  </si>
  <si>
    <t>+ 1 ATK/DEF per kill + 10% per kill</t>
  </si>
  <si>
    <t>+ 3 ATK 
'+ 5 ATK (Poseidon in play)</t>
  </si>
  <si>
    <t>Boost
Boost (cond)</t>
  </si>
  <si>
    <t>Drain
Heal</t>
  </si>
  <si>
    <t>Steals ATK/DEF points
'+ (total stats) LP</t>
  </si>
  <si>
    <t>Disable
Boost</t>
  </si>
  <si>
    <t>2 turns
'+ 4 Attack</t>
  </si>
  <si>
    <t>InstaKill
Summon</t>
  </si>
  <si>
    <t>Kill 1 Dark
1 Wind &gt; lvl</t>
  </si>
  <si>
    <t>Boost
Drain</t>
  </si>
  <si>
    <t>x 2 ATK (3 turns)
'- (ATK) LP</t>
  </si>
  <si>
    <t>+ 2 per friendly ice monster</t>
  </si>
  <si>
    <t>Beezlebub is a demonic fly known by the its title "Lord of the Flies."  It inflicts a toxic poison on its victims which slowly corrupts them until they lose all sense of sanity and self.</t>
  </si>
  <si>
    <t>Hatched from a black pearl within the belly of a whale, Calypso is as deadly as she is beautiful.  Many have found themselves entranced simply looking upon her visage only to quickly become her next victim.  The sea and all its creature bend to her every whim.  Any who enter her domain become her playthings.</t>
  </si>
  <si>
    <t>Keeper of the balance, the Chaos Librarian is tasked with recording all events over the history of time carefully monitoring the unending conflicts between light and dark and ensuring that chaos reigns evermore.</t>
  </si>
  <si>
    <t xml:space="preserve">Eris is the goddess of chaos, taking its name as her own, devoting herself to fostering and nuturing further discord.  She loves to use Enyo, Phobos, and Deimos in her plans to bring strife, terror, discord, and beautiful chaos to all--whether they be mortal or godly in nature.  She cares not for the outcome or victor, so long as more chaos wrends the world.  </t>
  </si>
  <si>
    <t>These otherwordly insects construct massive hives beneath the earth spanning hundreds of thousands of miles.  Many have become victims to the creatures when they emerge in search of food for their young.  Most frightening, though, is when the hive perceives a threat.  In such an event, over a million of the Crypt Crawlers emerge to descend upon their target, not stopping until the threat is removed.</t>
  </si>
  <si>
    <t>A gentle soul, the Dajobas is plagued by an insatiable hunger.  At present, it seems content with feeding upon the providence of the sea, but many have foretold that it is destined to devour the earth once its hunger grows too large.</t>
  </si>
  <si>
    <t>Once a guardian of the forest, this creature became poluted and corrupted until the plague of darkness altered it entirely leaving it a creature of the dark.</t>
  </si>
  <si>
    <t>A serpent of ages old, born of the same mantels that gave raise to the earth.  It has no equal, none to rival its strength.  Curled deep beneath the waves of the sea, it slumbers for millennia.  When it rises from that sleep, the oceans cry out and rage.</t>
  </si>
  <si>
    <t xml:space="preserve">The living flame born from the heart of the first volcano from which all other fires were birthed.  As fire given living form, this elemental endlessly searches to feed its hungering flames.  Unquenchable, unconsciousable.  Being the epitome of one of nature's most deadliest elements, it cannot be reasoned with nor can it be redirected from its path.  </t>
  </si>
  <si>
    <t>Must</t>
  </si>
  <si>
    <t>Want</t>
  </si>
  <si>
    <t>Dream</t>
  </si>
  <si>
    <t>Auxiliary</t>
  </si>
  <si>
    <t>Ruse</t>
  </si>
  <si>
    <t>Unique</t>
  </si>
  <si>
    <t>Status Effect Menu</t>
  </si>
  <si>
    <t>Sounds per Affinity</t>
  </si>
  <si>
    <t>More animation</t>
  </si>
  <si>
    <t>Unique field</t>
  </si>
  <si>
    <t>Visual Effects for being Diabled, etc</t>
  </si>
  <si>
    <t>+ 1 ATK/DEF per friendly special card used IP</t>
  </si>
  <si>
    <t>x2 stat increase or time limit must sacrif (each turn mon lvl must incr by 1)</t>
  </si>
  <si>
    <t>Rider and dragon exist as one making these warriors formidable opponents on the battlefield.</t>
  </si>
  <si>
    <t>Fur forever died by the blood of his victims, Drak Undon travels the land following the winter snows and hunting any who stumble across his path.</t>
  </si>
  <si>
    <t>Senseless beasts with even poorer vision.  The Drapoel are known for attacking anything that moves.</t>
  </si>
  <si>
    <t>Figments of nothingness--Dross Ripper crawl into the dreams of their slumbering victims.  If you're lucky, you'll only suffer terrifying nightmares; the unlucky never awaken.</t>
  </si>
  <si>
    <t>Calling forth giant creatures of mud and rock, Earth Summoners can quickly turn the tide of battle.</t>
  </si>
  <si>
    <t>Lurking within shadows, the Druaga can pull forth the very soul of its prey.  Most fearsome perhaps is their lack of reason or motive making them truly unpredictable.  Should you have reason to suspect the Druaga is lying in wait for you, light a candle and pray.</t>
  </si>
  <si>
    <t>A massive creature whose glistening hide is made of obsidian from deep within the earth.  Rivaling mountains in size, few exist who can break this creature's defenses.  Surely only a god could hope to subdue such a force of nature.</t>
  </si>
  <si>
    <t>The size of a thimble, the Eastern Flare is unique in its ability to change its size at will.  The extent of this talent is unknown.  It's possible that it could very well grow long enough in size to circle the entire earth.  Rumors point to the irridescent pearl it carries as the source of its powers.</t>
  </si>
  <si>
    <t>In tune with every part of her forest, Ecafee has become more plant than person.  It is even believed that she has the ability to disguise herself as flower of otherwordly beauty, luring trespassers to their deaths as they breath in the toxic perfume of the bloom.</t>
  </si>
  <si>
    <t>Alcain's Staff</t>
  </si>
  <si>
    <t>- 1 ATK/+ 2 DEF</t>
  </si>
  <si>
    <t>X</t>
  </si>
  <si>
    <t>+ 15 LP PER TURN</t>
  </si>
  <si>
    <t>x</t>
  </si>
  <si>
    <t>Cards Completed</t>
  </si>
  <si>
    <t>Last Stand</t>
  </si>
  <si>
    <t>War Table</t>
  </si>
  <si>
    <t>+2 DEF</t>
  </si>
  <si>
    <t>Return friendly monster to hand</t>
  </si>
  <si>
    <t>- 3 ATK per opposing killed before card applied</t>
  </si>
  <si>
    <t>Haunting Vengance</t>
  </si>
  <si>
    <t>Kluh's Rage</t>
  </si>
  <si>
    <t>+4 DEF &amp; +1 ATK/-1 DEF per kill</t>
  </si>
  <si>
    <t>Embolden Gauntlet</t>
  </si>
  <si>
    <t>Rise of the Horde</t>
  </si>
  <si>
    <t>Target/Affinity Bonus</t>
  </si>
  <si>
    <t>Revives all monsters (Friend/Foe) fallen last turn to hand</t>
  </si>
  <si>
    <t>Seraph's Blade</t>
  </si>
  <si>
    <t>+3 ATK against dragons</t>
  </si>
  <si>
    <t>Dew</t>
  </si>
  <si>
    <t>+1 DEF *20% chance to reflect</t>
  </si>
  <si>
    <t>Boost/Immunity</t>
  </si>
  <si>
    <t>Enchanter's Call</t>
  </si>
  <si>
    <t>1 Random monster</t>
  </si>
  <si>
    <t>Nightman (Everlasting Night)</t>
  </si>
  <si>
    <t>+2 ATK/DEF</t>
  </si>
  <si>
    <t>Coming of a God</t>
  </si>
  <si>
    <t>All (Leviathan)</t>
  </si>
  <si>
    <t>[+ 2 DEF]</t>
  </si>
  <si>
    <t>+ 2 Atk to OF when a friendly leviathan is OF</t>
  </si>
  <si>
    <t>Secluded Cove</t>
  </si>
  <si>
    <t>+ 2 DEF &amp; No Monsters can atk for 2 turns</t>
  </si>
  <si>
    <t>Mesmerizing Glow</t>
  </si>
  <si>
    <t>Removes status effects, but confuses target for 3 turns</t>
  </si>
  <si>
    <t>Invigorating Glow</t>
  </si>
  <si>
    <t>Arresting Visage</t>
  </si>
  <si>
    <t>No special cards can be played for 5 turns</t>
  </si>
  <si>
    <t>Vanity's Garb</t>
  </si>
  <si>
    <t>Instakill</t>
  </si>
  <si>
    <t>Sacrifice a Basic to gain 1 auxiliary</t>
  </si>
  <si>
    <t>Death's Curse</t>
  </si>
  <si>
    <t>Disables friendly DEATH monster to control OP monster of = or &lt; level</t>
  </si>
  <si>
    <t>Red Matter Orb</t>
  </si>
  <si>
    <t>After 5 monsters have died, it kills all cards OF</t>
  </si>
  <si>
    <t>Unimpressed</t>
  </si>
  <si>
    <t>Immune to confusion</t>
  </si>
  <si>
    <t>Sea God of Old</t>
  </si>
  <si>
    <t>Viper Unleashed</t>
  </si>
  <si>
    <t>awakens any card</t>
  </si>
  <si>
    <t>Mordrid's Medalion</t>
  </si>
  <si>
    <t>Entrapped</t>
  </si>
  <si>
    <t>Locks a card and returns it to hand</t>
  </si>
  <si>
    <t>Dragon Swarm</t>
  </si>
  <si>
    <t>1 dragon card per turn</t>
  </si>
  <si>
    <t>Unhabitable Wasteland</t>
  </si>
  <si>
    <t>+1 ATK for every OF monster killled</t>
  </si>
  <si>
    <t>Pandora's Box</t>
  </si>
  <si>
    <t>Summon/Instakill</t>
  </si>
  <si>
    <t>50% chance to summon/kill a random OF monster</t>
  </si>
  <si>
    <t>Blessing of the Lioness</t>
  </si>
  <si>
    <t>Monsters with a &gt; ATK than DEF stat get +1 ATK</t>
  </si>
  <si>
    <t>Pull of Opposition</t>
  </si>
  <si>
    <t>Opposing affinity battles always end in a draw</t>
  </si>
  <si>
    <t>Deceiving Paradise</t>
  </si>
  <si>
    <t>50% chance to draw an additional card/lose a card</t>
  </si>
  <si>
    <t>Monstrous Thrall</t>
  </si>
  <si>
    <t>1 fire affinity monster</t>
  </si>
  <si>
    <t>Monther's Brood</t>
  </si>
  <si>
    <t>Dragon Affinity (342)</t>
  </si>
  <si>
    <t>[+3ATK]</t>
  </si>
  <si>
    <t>Prince of Thorns</t>
  </si>
  <si>
    <t>20% chance to kill OF monsters</t>
  </si>
  <si>
    <t>Shamans Spell</t>
  </si>
  <si>
    <t>-2 ATK</t>
  </si>
  <si>
    <t>Payment of the Soul</t>
  </si>
  <si>
    <t>-3 DEF</t>
  </si>
  <si>
    <t>Titans</t>
  </si>
  <si>
    <t>If field full, all OF monsters gain +3 ATK</t>
  </si>
  <si>
    <t>Red Banner</t>
  </si>
  <si>
    <t>#221</t>
  </si>
  <si>
    <t>Death Affinity338</t>
  </si>
  <si>
    <t>Sleeping Serpent</t>
  </si>
  <si>
    <t>1 random water affinity</t>
  </si>
  <si>
    <t>All friendly monsters gain +2ATK</t>
  </si>
  <si>
    <t>Aquatic Deflection</t>
  </si>
  <si>
    <t>Full immunity for 1 turn</t>
  </si>
  <si>
    <t>Friendly Armsdealer</t>
  </si>
  <si>
    <t>Random monster gains a permanent +1ATK per turn</t>
  </si>
  <si>
    <t>A Passing By</t>
  </si>
  <si>
    <t>Prevents an ATK</t>
  </si>
  <si>
    <t>Mechanical Enslavement</t>
  </si>
  <si>
    <t xml:space="preserve">All </t>
  </si>
  <si>
    <t>Takes control of an OP monster</t>
  </si>
  <si>
    <t>Birth of a Galaxy</t>
  </si>
  <si>
    <t>Deck</t>
  </si>
  <si>
    <t>Reshuffles decks</t>
  </si>
  <si>
    <t>Foreboding Storm</t>
  </si>
  <si>
    <t>Reveals OP hand</t>
  </si>
  <si>
    <t>Slave Trade</t>
  </si>
  <si>
    <t>Summons a monster from OP deck in exchange for a card from your hand</t>
  </si>
  <si>
    <t>Ring of Fire</t>
  </si>
  <si>
    <t xml:space="preserve">+2 Def </t>
  </si>
  <si>
    <t>Harp of the Phoenix</t>
  </si>
  <si>
    <t>Fire Affinity (49/257)</t>
  </si>
  <si>
    <t>[+2ATK]</t>
  </si>
  <si>
    <t>+1 ATK</t>
  </si>
  <si>
    <t>Smite</t>
  </si>
  <si>
    <t>50% chance to avoid death</t>
  </si>
  <si>
    <t>Returns to deck upon death</t>
  </si>
  <si>
    <t>+1 ATK per kill</t>
  </si>
  <si>
    <t>+10% stats of monsters killed OF</t>
  </si>
  <si>
    <t>Immune to Forest Cards</t>
  </si>
  <si>
    <t>Ignores Auxiliary</t>
  </si>
  <si>
    <t>+1ATK/DEF per friendly Ice monster OF</t>
  </si>
  <si>
    <t>+1ATK to all friendly monsters OF</t>
  </si>
  <si>
    <t>Upon death, OP monster loses -2ATK/DEF per turn</t>
  </si>
  <si>
    <t>The four-armed agent of Death charged with the collection of evasive souls.  One pair of arms wields his crippling scythe while the other rips forth his victim's very soul ensuring that none escape Death's reach.</t>
  </si>
  <si>
    <t>Monsters killed OF don't go to grave (JUST GONE)</t>
  </si>
  <si>
    <t>After 4 turns, turns/summons Phoenix (257)</t>
  </si>
  <si>
    <t>Upon death, 2 basic, insect monster cards summoned to hand</t>
  </si>
  <si>
    <t>25% chance to inflict confusion for 2 turns</t>
  </si>
  <si>
    <t xml:space="preserve">On play, inflicts confusion on all OF monsters for 2 turns </t>
  </si>
  <si>
    <t>Cannot be executed</t>
  </si>
  <si>
    <t>25% confusion per friendly monster OF/ +1 Atk per kill</t>
  </si>
  <si>
    <t>If it doesn't kill a monster during a turn, it randomly atks an OF monster regardless of stat differences</t>
  </si>
  <si>
    <t>On play +8ATK, then normal &amp; 25% chance to return locked to hand "party"</t>
  </si>
  <si>
    <t>Randomly changes level from 1-7 and stats adjust accordingly</t>
  </si>
  <si>
    <t>Executes an enemy monster OP</t>
  </si>
  <si>
    <t>OF -2 DEF and Wind monsters are immune (gain +2 ATK instead)</t>
  </si>
  <si>
    <t>5% chance to dodge oncoming atk per friendly OF monster</t>
  </si>
  <si>
    <t>25% chance for killed OP to not go to the grave</t>
  </si>
  <si>
    <t>After 3 turns, breaks free of containment/chains, and kills 2 OP monsters</t>
  </si>
  <si>
    <t>Heals 5 LP per turn OF + 20 LP on death</t>
  </si>
  <si>
    <t>On friendly insect monster killed, +5 ATK</t>
  </si>
  <si>
    <t>+3 DEF per kill</t>
  </si>
  <si>
    <t>Times limits are null while IP</t>
  </si>
  <si>
    <t>On kill returns to hand</t>
  </si>
  <si>
    <t>Upon death, kills a friendly monster and evades death (is disabled instead)</t>
  </si>
  <si>
    <t>+3 ATK for water monsters while IP</t>
  </si>
  <si>
    <t>50% chance to gain +5 Atk/DEF if attacked by OP</t>
  </si>
  <si>
    <t>Summons Black Phoenix upon death</t>
  </si>
  <si>
    <t>I will rise from the ashes.</t>
  </si>
  <si>
    <t>All friendly monsters receive 10% chance to disable their attackers</t>
  </si>
  <si>
    <t>After 2 turns executes all OP monsters</t>
  </si>
  <si>
    <t>Ignores all status effects</t>
  </si>
  <si>
    <t>+2 DEF to friendly monsters</t>
  </si>
  <si>
    <t>Immune to status effects while in DEF + 30% chance to take atk meant for weaker friendly monster</t>
  </si>
  <si>
    <t>From the belly of the seas, El'zom awakens; it's piercing call heard for leagues.  No one knows what it is calling to, only that destruction follows in its wake.  May the heavens save our souls should there ever be an answering call.</t>
  </si>
  <si>
    <t>Any OP monsters cannot ATK the turn they're played</t>
  </si>
  <si>
    <t>+5 ATK for all friendly fire monsters &amp; immune to fire atks</t>
  </si>
  <si>
    <t>OPP lose 2 ATK/DEF per monster they've killed</t>
  </si>
  <si>
    <t>OP all OF monsters return to deck</t>
  </si>
  <si>
    <t>ragin storm</t>
  </si>
  <si>
    <t>Randomly kills an OF monster every turn</t>
  </si>
  <si>
    <t>Summons an insect monster to the field every turn</t>
  </si>
  <si>
    <t>+3DEF to a random friendly monster every kill he gets</t>
  </si>
  <si>
    <t>+30 LP per turn</t>
  </si>
  <si>
    <t>Every turn draw a special card &amp; disables OPP monsters adjacent to OPP kill</t>
  </si>
  <si>
    <t>After death, every OF kill has a 10% chance to return him to deck</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</si>
</sst>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i/>
      <sz val="11"/>
      <color theme="1"/>
      <name val="Calibri"/>
      <family val="2"/>
      <scheme val="minor"/>
    </font>
    <font>
      <i/>
      <strike/>
      <sz val="16"/>
      <color theme="1"/>
      <name val="Calibri"/>
      <family val="2"/>
      <scheme val="minor"/>
    </font>
    <font>
      <sz val="16"/>
      <color rgb="FF9C6500"/>
      <name val="Calibri"/>
      <family val="2"/>
      <scheme val="minor"/>
    </font>
    <font>
      <sz val="16"/>
      <color rgb="FF9C0006"/>
      <name val="Calibri"/>
      <family val="2"/>
      <scheme val="minor"/>
    </font>
    <font>
      <sz val="16"/>
      <color rgb="FF000000"/>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sz val="22"/>
      <color theme="1"/>
      <name val="Indy Pimp"/>
    </font>
    <font>
      <sz val="11"/>
      <color theme="1"/>
      <name val="Tw Cen MT"/>
      <family val="2"/>
    </font>
    <font>
      <i/>
      <sz val="11"/>
      <color theme="1"/>
      <name val="Tw Cen MT"/>
      <family val="2"/>
    </font>
    <font>
      <b/>
      <sz val="12"/>
      <color theme="1"/>
      <name val="Tw Cen MT"/>
      <family val="2"/>
    </font>
    <font>
      <b/>
      <sz val="11"/>
      <color theme="1"/>
      <name val="Tw Cen MT"/>
      <family val="2"/>
    </font>
    <font>
      <u/>
      <sz val="11"/>
      <color theme="1"/>
      <name val="Calibri"/>
      <family val="2"/>
      <scheme val="minor"/>
    </font>
    <font>
      <i/>
      <u/>
      <sz val="11"/>
      <color theme="1"/>
      <name val="Calibri"/>
      <family val="2"/>
      <scheme val="minor"/>
    </font>
    <font>
      <b/>
      <u/>
      <sz val="11"/>
      <color theme="1"/>
      <name val="Calibri"/>
      <family val="2"/>
      <scheme val="minor"/>
    </font>
    <font>
      <b/>
      <sz val="14"/>
      <color theme="1"/>
      <name val="Tw Cen MT"/>
      <family val="2"/>
    </font>
    <font>
      <sz val="14"/>
      <color theme="0"/>
      <name val="Tw Cen MT"/>
      <family val="2"/>
    </font>
    <font>
      <sz val="14"/>
      <color theme="1"/>
      <name val="Tw Cen MT"/>
      <family val="2"/>
    </font>
    <font>
      <sz val="18"/>
      <color theme="1"/>
      <name val="DPDorkDiary"/>
    </font>
  </fonts>
  <fills count="21">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6E4581"/>
        <bgColor indexed="64"/>
      </patternFill>
    </fill>
    <fill>
      <patternFill patternType="solid">
        <fgColor rgb="FF3E8E8C"/>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5D5D"/>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
      <left/>
      <right/>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2" fillId="4" borderId="1" applyNumberFormat="0" applyAlignment="0" applyProtection="0"/>
  </cellStyleXfs>
  <cellXfs count="119">
    <xf numFmtId="0" fontId="0" fillId="0" borderId="0" xfId="0"/>
    <xf numFmtId="0" fontId="4" fillId="0" borderId="0" xfId="0" applyFont="1"/>
    <xf numFmtId="0" fontId="4" fillId="0" borderId="0" xfId="0" quotePrefix="1" applyFont="1"/>
    <xf numFmtId="0" fontId="3" fillId="0" borderId="0" xfId="0" applyFont="1"/>
    <xf numFmtId="0" fontId="5" fillId="0" borderId="0" xfId="0" applyFont="1"/>
    <xf numFmtId="0" fontId="6" fillId="0" borderId="0" xfId="0" applyFont="1"/>
    <xf numFmtId="0" fontId="6" fillId="0" borderId="0" xfId="0" quotePrefix="1" applyFont="1"/>
    <xf numFmtId="0" fontId="7" fillId="0" borderId="0" xfId="0" applyFont="1"/>
    <xf numFmtId="0" fontId="5" fillId="0" borderId="0" xfId="0" quotePrefix="1" applyFont="1"/>
    <xf numFmtId="0" fontId="2" fillId="3" borderId="0" xfId="2"/>
    <xf numFmtId="0" fontId="1" fillId="2" borderId="0" xfId="1"/>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quotePrefix="1" applyFont="1" applyAlignment="1">
      <alignment horizontal="left" wrapText="1"/>
    </xf>
    <xf numFmtId="0" fontId="9" fillId="3" borderId="0" xfId="2" applyFont="1"/>
    <xf numFmtId="0" fontId="10" fillId="2" borderId="0" xfId="1" quotePrefix="1" applyFont="1"/>
    <xf numFmtId="0" fontId="10" fillId="2" borderId="0" xfId="1" applyFont="1"/>
    <xf numFmtId="0" fontId="0" fillId="0" borderId="0" xfId="0" applyAlignment="1">
      <alignment horizontal="left"/>
    </xf>
    <xf numFmtId="0" fontId="11" fillId="0" borderId="0" xfId="0" applyFont="1"/>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16" fillId="0" borderId="0" xfId="0" applyFont="1" applyAlignment="1">
      <alignment vertical="top" wrapText="1"/>
    </xf>
    <xf numFmtId="0" fontId="16" fillId="0" borderId="0" xfId="0" applyFont="1" applyAlignment="1">
      <alignment wrapText="1"/>
    </xf>
    <xf numFmtId="0" fontId="16" fillId="0" borderId="0" xfId="0" applyFont="1" applyAlignment="1">
      <alignment vertical="top"/>
    </xf>
    <xf numFmtId="0" fontId="17" fillId="0" borderId="0" xfId="0" applyFont="1" applyAlignment="1">
      <alignment vertical="top" wrapText="1"/>
    </xf>
    <xf numFmtId="0" fontId="19" fillId="7" borderId="0" xfId="0" applyFont="1" applyFill="1" applyAlignment="1">
      <alignment vertical="top"/>
    </xf>
    <xf numFmtId="0" fontId="19" fillId="8" borderId="0" xfId="0" applyFont="1" applyFill="1" applyAlignment="1">
      <alignment vertical="top"/>
    </xf>
    <xf numFmtId="0" fontId="19" fillId="9" borderId="0" xfId="0" applyFont="1" applyFill="1" applyAlignment="1">
      <alignment vertical="top"/>
    </xf>
    <xf numFmtId="0" fontId="19" fillId="0" borderId="0" xfId="0" applyFont="1" applyAlignment="1">
      <alignment vertical="top"/>
    </xf>
    <xf numFmtId="0" fontId="19" fillId="5" borderId="0" xfId="0" applyFont="1" applyFill="1" applyAlignment="1">
      <alignment vertical="top"/>
    </xf>
    <xf numFmtId="0" fontId="13" fillId="12" borderId="0" xfId="0" applyFont="1" applyFill="1"/>
    <xf numFmtId="0" fontId="13" fillId="10" borderId="0" xfId="0" applyFont="1" applyFill="1"/>
    <xf numFmtId="0" fontId="13" fillId="14" borderId="0" xfId="0" applyFont="1" applyFill="1"/>
    <xf numFmtId="0" fontId="0" fillId="15" borderId="0" xfId="0" applyFill="1" applyAlignment="1">
      <alignment horizontal="center"/>
    </xf>
    <xf numFmtId="0" fontId="0" fillId="15" borderId="0" xfId="0" applyFill="1"/>
    <xf numFmtId="0" fontId="13" fillId="16" borderId="0" xfId="0" applyFont="1" applyFill="1"/>
    <xf numFmtId="0" fontId="0" fillId="17" borderId="0" xfId="0" applyFill="1"/>
    <xf numFmtId="0" fontId="13" fillId="19" borderId="0" xfId="0" applyFont="1" applyFill="1"/>
    <xf numFmtId="0" fontId="13" fillId="13" borderId="0" xfId="0" applyFont="1" applyFill="1" applyAlignment="1">
      <alignment horizontal="center"/>
    </xf>
    <xf numFmtId="0" fontId="13" fillId="13" borderId="0" xfId="0" applyFont="1" applyFill="1"/>
    <xf numFmtId="0" fontId="0" fillId="17" borderId="0" xfId="0" applyFill="1" applyAlignment="1">
      <alignment horizontal="center"/>
    </xf>
    <xf numFmtId="0" fontId="13" fillId="18" borderId="0" xfId="0" applyFont="1" applyFill="1"/>
    <xf numFmtId="0" fontId="0" fillId="6" borderId="0" xfId="0" applyFill="1" applyAlignment="1">
      <alignment horizontal="center"/>
    </xf>
    <xf numFmtId="0" fontId="0" fillId="6" borderId="0" xfId="0" applyFill="1"/>
    <xf numFmtId="0" fontId="20" fillId="0" borderId="0" xfId="0" applyFont="1" applyAlignment="1">
      <alignment horizontal="center"/>
    </xf>
    <xf numFmtId="0" fontId="22" fillId="0" borderId="0" xfId="0" applyFont="1" applyAlignment="1">
      <alignment horizontal="center" vertic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10" borderId="0" xfId="0" applyFont="1" applyFill="1"/>
    <xf numFmtId="0" fontId="25" fillId="0" borderId="0" xfId="0" applyFont="1"/>
    <xf numFmtId="0" fontId="24" fillId="12" borderId="0" xfId="0" applyFont="1" applyFill="1"/>
    <xf numFmtId="0" fontId="24" fillId="13" borderId="0" xfId="0" applyFont="1" applyFill="1"/>
    <xf numFmtId="0" fontId="25" fillId="15" borderId="0" xfId="0" applyFont="1" applyFill="1"/>
    <xf numFmtId="0" fontId="24" fillId="16" borderId="0" xfId="0" applyFont="1" applyFill="1"/>
    <xf numFmtId="0" fontId="24" fillId="19" borderId="0" xfId="0" applyFont="1" applyFill="1"/>
    <xf numFmtId="0" fontId="24" fillId="14" borderId="0" xfId="0" applyFont="1" applyFill="1"/>
    <xf numFmtId="0" fontId="25" fillId="17" borderId="0" xfId="0" applyFont="1" applyFill="1"/>
    <xf numFmtId="0" fontId="24" fillId="18" borderId="0" xfId="0" applyFont="1" applyFill="1"/>
    <xf numFmtId="0" fontId="24" fillId="20" borderId="0" xfId="0" applyFont="1" applyFill="1"/>
    <xf numFmtId="0" fontId="13" fillId="20" borderId="0" xfId="0" applyFont="1" applyFill="1"/>
    <xf numFmtId="0" fontId="23" fillId="0" borderId="0" xfId="0" applyFont="1" applyAlignment="1">
      <alignment horizontal="center" vertical="center"/>
    </xf>
    <xf numFmtId="0" fontId="16"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vertical="center"/>
    </xf>
    <xf numFmtId="0" fontId="23" fillId="0" borderId="0" xfId="0" applyFont="1" applyAlignment="1">
      <alignment horizontal="center" vertical="top" wrapText="1"/>
    </xf>
    <xf numFmtId="0" fontId="25" fillId="0" borderId="0" xfId="0" applyFont="1" applyFill="1" applyAlignment="1">
      <alignment horizontal="center" vertical="center"/>
    </xf>
    <xf numFmtId="0" fontId="25" fillId="0" borderId="0" xfId="0" applyFont="1" applyFill="1" applyAlignment="1">
      <alignment vertical="center"/>
    </xf>
    <xf numFmtId="0" fontId="0" fillId="0" borderId="0" xfId="0" applyFill="1" applyAlignment="1">
      <alignment vertical="top" wrapText="1"/>
    </xf>
    <xf numFmtId="0" fontId="0" fillId="0" borderId="0" xfId="0" pivotButton="1"/>
    <xf numFmtId="0" fontId="0" fillId="0" borderId="0" xfId="0" applyNumberFormat="1"/>
    <xf numFmtId="0" fontId="13" fillId="10" borderId="0" xfId="0" applyFont="1" applyFill="1" applyAlignment="1">
      <alignment horizontal="right"/>
    </xf>
    <xf numFmtId="0" fontId="13" fillId="12" borderId="0" xfId="0" applyFont="1" applyFill="1" applyAlignment="1">
      <alignment horizontal="right"/>
    </xf>
    <xf numFmtId="0" fontId="13" fillId="14" borderId="0" xfId="0" applyFont="1" applyFill="1" applyAlignment="1">
      <alignment horizontal="right"/>
    </xf>
    <xf numFmtId="0" fontId="13" fillId="16" borderId="0" xfId="0" applyFont="1" applyFill="1" applyAlignment="1">
      <alignment horizontal="right"/>
    </xf>
    <xf numFmtId="0" fontId="13" fillId="19" borderId="0" xfId="0" applyFont="1" applyFill="1" applyAlignment="1">
      <alignment horizontal="right"/>
    </xf>
    <xf numFmtId="0" fontId="0" fillId="15" borderId="0" xfId="0" applyFill="1" applyAlignment="1">
      <alignment horizontal="right"/>
    </xf>
    <xf numFmtId="0" fontId="13" fillId="13" borderId="0" xfId="0" applyFont="1" applyFill="1" applyAlignment="1">
      <alignment horizontal="right"/>
    </xf>
    <xf numFmtId="0" fontId="0" fillId="17" borderId="0" xfId="0" applyFill="1" applyAlignment="1">
      <alignment horizontal="right"/>
    </xf>
    <xf numFmtId="0" fontId="0" fillId="6" borderId="0" xfId="0" applyFill="1" applyAlignment="1">
      <alignment horizontal="right"/>
    </xf>
    <xf numFmtId="0" fontId="13" fillId="18" borderId="0" xfId="0" applyFont="1" applyFill="1" applyAlignment="1">
      <alignment horizontal="right"/>
    </xf>
    <xf numFmtId="0" fontId="13" fillId="20" borderId="0" xfId="0" applyFont="1" applyFill="1" applyAlignment="1">
      <alignment horizontal="right"/>
    </xf>
    <xf numFmtId="0" fontId="13" fillId="10" borderId="0" xfId="0" applyFont="1" applyFill="1" applyAlignment="1">
      <alignment horizontal="center" vertical="center"/>
    </xf>
    <xf numFmtId="0" fontId="13" fillId="12" borderId="0" xfId="0" applyFont="1" applyFill="1" applyAlignment="1">
      <alignment horizontal="center" vertical="center"/>
    </xf>
    <xf numFmtId="0" fontId="13" fillId="14" borderId="0" xfId="0" applyFont="1" applyFill="1" applyAlignment="1">
      <alignment horizontal="center" vertical="center"/>
    </xf>
    <xf numFmtId="0" fontId="13" fillId="16" borderId="0" xfId="0" applyFont="1" applyFill="1" applyAlignment="1">
      <alignment horizontal="center" vertical="center"/>
    </xf>
    <xf numFmtId="0" fontId="13" fillId="20" borderId="0" xfId="0" applyFont="1" applyFill="1" applyAlignment="1">
      <alignment horizontal="center" vertical="center"/>
    </xf>
    <xf numFmtId="0" fontId="4" fillId="0" borderId="0" xfId="0" applyFont="1" applyAlignment="1">
      <alignment wrapText="1"/>
    </xf>
    <xf numFmtId="0" fontId="5" fillId="0" borderId="0" xfId="0" applyFont="1" applyAlignment="1">
      <alignment wrapText="1"/>
    </xf>
    <xf numFmtId="0" fontId="4" fillId="0" borderId="0" xfId="0" quotePrefix="1" applyFont="1" applyAlignment="1">
      <alignment wrapText="1"/>
    </xf>
    <xf numFmtId="0" fontId="14" fillId="0" borderId="0" xfId="0" applyFont="1"/>
    <xf numFmtId="0" fontId="26" fillId="0" borderId="3" xfId="0" applyFont="1" applyBorder="1"/>
    <xf numFmtId="0" fontId="0" fillId="0" borderId="0" xfId="0" applyAlignment="1">
      <alignment horizontal="right"/>
    </xf>
    <xf numFmtId="0" fontId="0" fillId="7" borderId="0" xfId="0" applyFill="1"/>
    <xf numFmtId="0" fontId="0" fillId="0" borderId="0" xfId="0" quotePrefix="1"/>
    <xf numFmtId="0" fontId="20" fillId="0" borderId="0" xfId="0" applyFont="1" applyAlignment="1">
      <alignment horizontal="center" wrapText="1"/>
    </xf>
    <xf numFmtId="9" fontId="4" fillId="0" borderId="0" xfId="0" quotePrefix="1" applyNumberFormat="1" applyFont="1" applyAlignment="1">
      <alignment wrapText="1"/>
    </xf>
    <xf numFmtId="0" fontId="4" fillId="0" borderId="1" xfId="0" applyFont="1" applyBorder="1" applyAlignment="1">
      <alignment wrapText="1"/>
    </xf>
    <xf numFmtId="0" fontId="4" fillId="0" borderId="0" xfId="0" applyFont="1" applyBorder="1" applyAlignment="1">
      <alignment wrapText="1"/>
    </xf>
    <xf numFmtId="0" fontId="4" fillId="7" borderId="0" xfId="0" quotePrefix="1" applyFont="1" applyFill="1" applyAlignment="1">
      <alignment wrapText="1"/>
    </xf>
    <xf numFmtId="0" fontId="12" fillId="4" borderId="0" xfId="3" applyBorder="1" applyAlignment="1">
      <alignment wrapText="1"/>
    </xf>
    <xf numFmtId="0" fontId="4" fillId="7" borderId="0" xfId="0" applyFont="1" applyFill="1" applyAlignment="1">
      <alignment wrapText="1"/>
    </xf>
    <xf numFmtId="0" fontId="1" fillId="2" borderId="0" xfId="1" applyAlignment="1">
      <alignment wrapText="1"/>
    </xf>
    <xf numFmtId="0" fontId="1" fillId="2" borderId="0" xfId="1" applyAlignment="1">
      <alignment vertical="center"/>
    </xf>
    <xf numFmtId="0" fontId="0" fillId="7" borderId="0" xfId="0" applyFill="1" applyAlignment="1">
      <alignment vertical="top" wrapText="1"/>
    </xf>
    <xf numFmtId="0" fontId="0" fillId="0" borderId="0" xfId="0" applyFill="1"/>
    <xf numFmtId="0" fontId="18" fillId="11" borderId="0" xfId="0" applyFont="1" applyFill="1" applyAlignment="1">
      <alignment horizontal="left" vertical="top"/>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15" fillId="0" borderId="0" xfId="0" applyFont="1" applyBorder="1" applyAlignment="1">
      <alignment horizontal="center" vertical="center" wrapText="1"/>
    </xf>
    <xf numFmtId="0" fontId="13" fillId="19" borderId="0" xfId="0" applyFont="1" applyFill="1" applyAlignment="1">
      <alignment horizontal="center" vertical="center"/>
    </xf>
    <xf numFmtId="0" fontId="13" fillId="18" borderId="0" xfId="0" applyFont="1" applyFill="1" applyAlignment="1">
      <alignment horizontal="center"/>
    </xf>
  </cellXfs>
  <cellStyles count="4">
    <cellStyle name="Bad" xfId="1" builtinId="27"/>
    <cellStyle name="Input" xfId="3" builtinId="20"/>
    <cellStyle name="Neutral" xfId="2" builtinId="28"/>
    <cellStyle name="Normal" xfId="0" builtinId="0"/>
  </cellStyles>
  <dxfs count="35">
    <dxf>
      <font>
        <color theme="0"/>
      </font>
      <fill>
        <patternFill>
          <bgColor theme="4" tint="-0.499984740745262"/>
        </patternFill>
      </fill>
    </dxf>
    <dxf>
      <font>
        <color theme="0"/>
      </font>
      <fill>
        <patternFill>
          <bgColor rgb="FF00B0F0"/>
        </patternFill>
      </fill>
    </dxf>
    <dxf>
      <font>
        <color auto="1"/>
      </font>
      <fill>
        <patternFill>
          <bgColor theme="7" tint="0.39994506668294322"/>
        </patternFill>
      </fill>
    </dxf>
    <dxf>
      <font>
        <b/>
        <i val="0"/>
        <color theme="0"/>
      </font>
      <fill>
        <patternFill>
          <bgColor rgb="FFFF6969"/>
        </patternFill>
      </fill>
    </dxf>
    <dxf>
      <font>
        <color auto="1"/>
      </font>
      <fill>
        <patternFill>
          <bgColor theme="0"/>
        </patternFill>
      </fill>
    </dxf>
    <dxf>
      <font>
        <color theme="0"/>
      </font>
      <fill>
        <patternFill>
          <bgColor theme="4" tint="-0.499984740745262"/>
        </patternFill>
      </fill>
    </dxf>
    <dxf>
      <font>
        <color theme="0"/>
      </font>
      <fill>
        <patternFill>
          <bgColor rgb="FF00B0F0"/>
        </patternFill>
      </fill>
    </dxf>
    <dxf>
      <font>
        <color auto="1"/>
      </font>
      <fill>
        <patternFill>
          <bgColor theme="7" tint="0.39994506668294322"/>
        </patternFill>
      </fill>
    </dxf>
    <dxf>
      <font>
        <b/>
        <i val="0"/>
        <color theme="0"/>
      </font>
      <fill>
        <patternFill>
          <bgColor rgb="FFFF6969"/>
        </patternFill>
      </fill>
    </dxf>
    <dxf>
      <font>
        <color auto="1"/>
      </font>
      <fill>
        <patternFill>
          <bgColor theme="0"/>
        </patternFill>
      </fill>
    </dxf>
    <dxf>
      <font>
        <color theme="0"/>
      </font>
      <fill>
        <patternFill>
          <bgColor rgb="FFC00000"/>
        </patternFill>
      </fill>
    </dxf>
    <dxf>
      <fill>
        <patternFill>
          <bgColor rgb="FF00B0F0"/>
        </patternFill>
      </fill>
    </dxf>
    <dxf>
      <fill>
        <patternFill>
          <bgColor theme="7" tint="0.39994506668294322"/>
        </patternFill>
      </fill>
    </dxf>
    <dxf>
      <font>
        <color theme="0"/>
      </font>
      <fill>
        <patternFill>
          <bgColor rgb="FFC00000"/>
        </patternFill>
      </fill>
    </dxf>
    <dxf>
      <font>
        <color theme="0"/>
      </font>
      <fill>
        <patternFill>
          <bgColor rgb="FFC00000"/>
        </patternFill>
      </fill>
    </dxf>
    <dxf>
      <font>
        <color theme="0"/>
      </font>
      <fill>
        <patternFill>
          <bgColor rgb="FFFF5757"/>
        </patternFill>
      </fill>
    </dxf>
    <dxf>
      <font>
        <color theme="0"/>
      </font>
      <fill>
        <patternFill>
          <bgColor theme="1"/>
        </patternFill>
      </fill>
    </dxf>
    <dxf>
      <font>
        <color theme="0"/>
      </font>
      <fill>
        <patternFill>
          <bgColor rgb="FF009999"/>
        </patternFill>
      </fill>
    </dxf>
    <dxf>
      <font>
        <color theme="0"/>
      </font>
      <fill>
        <patternFill>
          <bgColor theme="5" tint="-0.24994659260841701"/>
        </patternFill>
      </fill>
    </dxf>
    <dxf>
      <font>
        <color theme="0"/>
      </font>
      <fill>
        <patternFill>
          <bgColor theme="9" tint="-0.24994659260841701"/>
        </patternFill>
      </fill>
    </dxf>
    <dxf>
      <fill>
        <patternFill>
          <bgColor theme="4" tint="0.39994506668294322"/>
        </patternFill>
      </fill>
    </dxf>
    <dxf>
      <font>
        <color theme="0"/>
      </font>
      <fill>
        <patternFill>
          <bgColor rgb="FF641D81"/>
        </patternFill>
      </fill>
    </dxf>
    <dxf>
      <fill>
        <patternFill>
          <bgColor theme="7" tint="0.39994506668294322"/>
        </patternFill>
      </fill>
    </dxf>
    <dxf>
      <font>
        <color theme="0"/>
      </font>
      <fill>
        <patternFill>
          <bgColor theme="8" tint="-0.24994659260841701"/>
        </patternFill>
      </fill>
    </dxf>
    <dxf>
      <font>
        <color theme="0"/>
      </font>
      <fill>
        <patternFill>
          <bgColor theme="0" tint="-0.499984740745262"/>
        </patternFill>
      </fill>
    </dxf>
    <dxf>
      <font>
        <color theme="0"/>
      </font>
      <fill>
        <patternFill>
          <bgColor theme="0" tint="-0.499984740745262"/>
        </patternFill>
      </fill>
    </dxf>
    <dxf>
      <font>
        <color theme="0"/>
      </font>
      <fill>
        <patternFill>
          <bgColor rgb="FF009999"/>
        </patternFill>
      </fill>
    </dxf>
    <dxf>
      <font>
        <color theme="0"/>
      </font>
      <fill>
        <patternFill>
          <bgColor theme="1"/>
        </patternFill>
      </fill>
    </dxf>
    <dxf>
      <font>
        <color theme="0"/>
      </font>
      <fill>
        <patternFill>
          <bgColor theme="8" tint="-0.24994659260841701"/>
        </patternFill>
      </fill>
    </dxf>
    <dxf>
      <font>
        <color theme="0"/>
      </font>
      <fill>
        <patternFill>
          <bgColor rgb="FF009999"/>
        </patternFill>
      </fill>
    </dxf>
    <dxf>
      <font>
        <color theme="0"/>
      </font>
      <fill>
        <patternFill>
          <bgColor theme="9" tint="-0.24994659260841701"/>
        </patternFill>
      </fill>
    </dxf>
    <dxf>
      <font>
        <color theme="0"/>
      </font>
      <fill>
        <patternFill>
          <bgColor theme="1"/>
        </patternFill>
      </fill>
    </dxf>
    <dxf>
      <font>
        <color theme="0"/>
      </font>
      <fill>
        <patternFill>
          <bgColor theme="5" tint="-0.24994659260841701"/>
        </patternFill>
      </fill>
    </dxf>
    <dxf>
      <fill>
        <patternFill>
          <bgColor theme="7" tint="0.39994506668294322"/>
        </patternFill>
      </fill>
    </dxf>
    <dxf>
      <font>
        <color theme="0"/>
      </font>
      <fill>
        <patternFill>
          <bgColor rgb="FFFD5F5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E4581"/>
      <color rgb="FFFF5757"/>
      <color rgb="FF641D81"/>
      <color rgb="FF009999"/>
      <color rgb="FFFF5D5D"/>
      <color rgb="FFFF8805"/>
      <color rgb="FFFEC200"/>
      <color rgb="FFFD5F5F"/>
      <color rgb="FF3E8E8C"/>
      <color rgb="FF4DB1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Darkness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Levels'!$A$1</c:f>
              <c:strCache>
                <c:ptCount val="1"/>
                <c:pt idx="0">
                  <c:v>Darkness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[1]Sheet1!$E$3:$E$5</c:f>
              <c:strCache>
                <c:ptCount val="3"/>
                <c:pt idx="0">
                  <c:v>Basic </c:v>
                </c:pt>
                <c:pt idx="1">
                  <c:v>Omega</c:v>
                </c:pt>
                <c:pt idx="2">
                  <c:v>Leviathan</c:v>
                </c:pt>
              </c:strCache>
            </c:strRef>
          </c:cat>
          <c:val>
            <c:numRef>
              <c:f>'Affinities &amp; Levels'!$B$2:$B$4</c:f>
              <c:numCache>
                <c:formatCode>General</c:formatCode>
                <c:ptCount val="3"/>
                <c:pt idx="0">
                  <c:v>37</c:v>
                </c:pt>
                <c:pt idx="1">
                  <c:v>17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Wind</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Levels'!$M$7</c:f>
              <c:strCache>
                <c:ptCount val="1"/>
                <c:pt idx="0">
                  <c:v>Wind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[1]Sheet1!$E$15:$E$17</c:f>
              <c:strCache>
                <c:ptCount val="3"/>
                <c:pt idx="0">
                  <c:v>Basic </c:v>
                </c:pt>
                <c:pt idx="1">
                  <c:v>Omega</c:v>
                </c:pt>
                <c:pt idx="2">
                  <c:v>Leviathan</c:v>
                </c:pt>
              </c:strCache>
            </c:strRef>
          </c:cat>
          <c:val>
            <c:numRef>
              <c:f>'Affinities &amp; Levels'!$N$8:$N$10</c:f>
              <c:numCache>
                <c:formatCode>General</c:formatCode>
                <c:ptCount val="3"/>
                <c:pt idx="0">
                  <c:v>17</c:v>
                </c:pt>
                <c:pt idx="1">
                  <c:v>5</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[Manual.xlsx]Affinities &amp; Levels 2!PivotTable4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Count of Affinity</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bg1">
              <a:lumMod val="5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rgbClr val="009999"/>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009999"/>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2">
              <a:lumMod val="75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lumMod val="60000"/>
              <a:lumOff val="4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rgbClr val="641D8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41D8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4">
              <a:lumMod val="60000"/>
              <a:lumOff val="4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4">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rgbClr val="FF5D5D"/>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FF5757"/>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5">
              <a:lumMod val="75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bg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'Affinities &amp; Levels 2'!$B$3</c:f>
              <c:strCache>
                <c:ptCount val="1"/>
                <c:pt idx="0">
                  <c:v>Total</c:v>
                </c:pt>
              </c:strCache>
            </c:strRef>
          </c:tx>
          <c:dPt>
            <c:idx val="0"/>
            <c:bubble3D val="0"/>
            <c:spPr>
              <a:solidFill>
                <a:schemeClr val="tx1"/>
              </a:solidFill>
              <a:ln>
                <a:noFill/>
              </a:ln>
              <a:effectLst>
                <a:outerShdw blurRad="63500" sx="102000" sy="102000" algn="ctr" rotWithShape="0">
                  <a:prstClr val="black">
                    <a:alpha val="20000"/>
                  </a:prstClr>
                </a:outerShdw>
              </a:effectLst>
            </c:spPr>
          </c:dPt>
          <c:dPt>
            <c:idx val="1"/>
            <c:bubble3D val="0"/>
            <c:spPr>
              <a:solidFill>
                <a:schemeClr val="bg1">
                  <a:lumMod val="50000"/>
                </a:schemeClr>
              </a:solidFill>
              <a:ln>
                <a:noFill/>
              </a:ln>
              <a:effectLst>
                <a:outerShdw blurRad="63500" sx="102000" sy="102000" algn="ctr" rotWithShape="0">
                  <a:prstClr val="black">
                    <a:alpha val="20000"/>
                  </a:prstClr>
                </a:outerShdw>
              </a:effectLst>
            </c:spPr>
          </c:dPt>
          <c:dPt>
            <c:idx val="2"/>
            <c:bubble3D val="0"/>
            <c:spPr>
              <a:solidFill>
                <a:srgbClr val="009999"/>
              </a:solidFill>
              <a:ln>
                <a:noFill/>
              </a:ln>
              <a:effectLst>
                <a:outerShdw blurRad="63500" sx="102000" sy="102000" algn="ctr" rotWithShape="0">
                  <a:prstClr val="black">
                    <a:alpha val="20000"/>
                  </a:prstClr>
                </a:outerShdw>
              </a:effectLst>
            </c:spPr>
          </c:dPt>
          <c:dPt>
            <c:idx val="3"/>
            <c:bubble3D val="0"/>
            <c:spPr>
              <a:solidFill>
                <a:schemeClr val="accent2">
                  <a:lumMod val="75000"/>
                </a:schemeClr>
              </a:solidFill>
              <a:ln>
                <a:noFill/>
              </a:ln>
              <a:effectLst>
                <a:outerShdw blurRad="63500" sx="102000" sy="102000" algn="ctr" rotWithShape="0">
                  <a:prstClr val="black">
                    <a:alpha val="20000"/>
                  </a:prstClr>
                </a:outerShdw>
              </a:effectLst>
            </c:spPr>
          </c:dPt>
          <c:dPt>
            <c:idx val="4"/>
            <c:bubble3D val="0"/>
            <c:spPr>
              <a:solidFill>
                <a:schemeClr val="accent6">
                  <a:lumMod val="75000"/>
                </a:schemeClr>
              </a:solidFill>
              <a:ln>
                <a:noFill/>
              </a:ln>
              <a:effectLst>
                <a:outerShdw blurRad="63500" sx="102000" sy="102000" algn="ctr" rotWithShape="0">
                  <a:prstClr val="black">
                    <a:alpha val="20000"/>
                  </a:prstClr>
                </a:outerShdw>
              </a:effectLst>
            </c:spPr>
          </c:dPt>
          <c:dPt>
            <c:idx val="5"/>
            <c:bubble3D val="0"/>
            <c:spPr>
              <a:solidFill>
                <a:schemeClr val="accent1">
                  <a:lumMod val="60000"/>
                  <a:lumOff val="40000"/>
                </a:schemeClr>
              </a:solidFill>
              <a:ln>
                <a:noFill/>
              </a:ln>
              <a:effectLst>
                <a:outerShdw blurRad="63500" sx="102000" sy="102000" algn="ctr" rotWithShape="0">
                  <a:prstClr val="black">
                    <a:alpha val="20000"/>
                  </a:prstClr>
                </a:outerShdw>
              </a:effectLst>
            </c:spPr>
          </c:dPt>
          <c:dPt>
            <c:idx val="6"/>
            <c:bubble3D val="0"/>
            <c:spPr>
              <a:solidFill>
                <a:srgbClr val="641D81"/>
              </a:solidFill>
              <a:ln>
                <a:noFill/>
              </a:ln>
              <a:effectLst>
                <a:outerShdw blurRad="63500" sx="102000" sy="102000" algn="ctr" rotWithShape="0">
                  <a:prstClr val="black">
                    <a:alpha val="20000"/>
                  </a:prstClr>
                </a:outerShdw>
              </a:effectLst>
            </c:spPr>
          </c:dPt>
          <c:dPt>
            <c:idx val="7"/>
            <c:bubble3D val="0"/>
            <c:spPr>
              <a:solidFill>
                <a:schemeClr val="accent4">
                  <a:lumMod val="60000"/>
                  <a:lumOff val="40000"/>
                </a:schemeClr>
              </a:solidFill>
              <a:ln>
                <a:noFill/>
              </a:ln>
              <a:effectLst>
                <a:outerShdw blurRad="63500" sx="102000" sy="102000" algn="ctr" rotWithShape="0">
                  <a:prstClr val="black">
                    <a:alpha val="20000"/>
                  </a:prstClr>
                </a:outerShdw>
              </a:effectLst>
            </c:spPr>
          </c:dPt>
          <c:dPt>
            <c:idx val="8"/>
            <c:bubble3D val="0"/>
            <c:spPr>
              <a:solidFill>
                <a:srgbClr val="FF5D5D"/>
              </a:solidFill>
              <a:ln>
                <a:noFill/>
              </a:ln>
              <a:effectLst>
                <a:outerShdw blurRad="63500" sx="102000" sy="102000" algn="ctr" rotWithShape="0">
                  <a:prstClr val="black">
                    <a:alpha val="20000"/>
                  </a:prstClr>
                </a:outerShdw>
              </a:effectLst>
            </c:spPr>
          </c:dPt>
          <c:dPt>
            <c:idx val="9"/>
            <c:bubble3D val="0"/>
            <c:spPr>
              <a:solidFill>
                <a:schemeClr val="accent5">
                  <a:lumMod val="75000"/>
                </a:schemeClr>
              </a:solidFill>
              <a:ln>
                <a:noFill/>
              </a:ln>
              <a:effectLst>
                <a:outerShdw blurRad="63500" sx="102000" sy="102000" algn="ctr" rotWithShape="0">
                  <a:prstClr val="black">
                    <a:alpha val="20000"/>
                  </a:prstClr>
                </a:outerShdw>
              </a:effectLst>
            </c:spPr>
          </c:dPt>
          <c:dPt>
            <c:idx val="10"/>
            <c:bubble3D val="0"/>
            <c:spPr>
              <a:solidFill>
                <a:schemeClr val="bg1"/>
              </a:solidFill>
              <a:ln>
                <a:noFill/>
              </a:ln>
              <a:effectLst>
                <a:outerShdw blurRad="63500" sx="102000" sy="102000" algn="ctr" rotWithShape="0">
                  <a:prstClr val="black">
                    <a:alpha val="20000"/>
                  </a:prstClr>
                </a:outerShdw>
              </a:effectLst>
            </c:spPr>
          </c:dPt>
          <c:dPt>
            <c:idx val="11"/>
            <c:bubble3D val="0"/>
            <c:spPr>
              <a:solidFill>
                <a:schemeClr val="accent6">
                  <a:lumMod val="6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lumMod val="50000"/>
                        </a:schemeClr>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009999"/>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6">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41D81"/>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4">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FF5757"/>
                      </a:solidFill>
                      <a:latin typeface="+mn-lt"/>
                      <a:ea typeface="+mn-ea"/>
                      <a:cs typeface="+mn-cs"/>
                    </a:defRPr>
                  </a:pPr>
                  <a:endParaRPr lang="en-U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dLbl>
            <c:dLbl>
              <c:idx val="1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'Affinities &amp; Levels 2'!$A$4:$A$15</c:f>
              <c:strCache>
                <c:ptCount val="12"/>
                <c:pt idx="0">
                  <c:v>Darkness</c:v>
                </c:pt>
                <c:pt idx="1">
                  <c:v>Death</c:v>
                </c:pt>
                <c:pt idx="2">
                  <c:v>Dragon</c:v>
                </c:pt>
                <c:pt idx="3">
                  <c:v>Fire</c:v>
                </c:pt>
                <c:pt idx="4">
                  <c:v>Forest</c:v>
                </c:pt>
                <c:pt idx="5">
                  <c:v>Ice</c:v>
                </c:pt>
                <c:pt idx="6">
                  <c:v>Insect</c:v>
                </c:pt>
                <c:pt idx="7">
                  <c:v>Light</c:v>
                </c:pt>
                <c:pt idx="8">
                  <c:v>Myth</c:v>
                </c:pt>
                <c:pt idx="9">
                  <c:v>Water</c:v>
                </c:pt>
                <c:pt idx="10">
                  <c:v>Wind</c:v>
                </c:pt>
                <c:pt idx="11">
                  <c:v>(blank)</c:v>
                </c:pt>
              </c:strCache>
            </c:strRef>
          </c:cat>
          <c:val>
            <c:numRef>
              <c:f>'Affinities &amp; Levels 2'!$B$4:$B$15</c:f>
              <c:numCache>
                <c:formatCode>General</c:formatCode>
                <c:ptCount val="12"/>
                <c:pt idx="0">
                  <c:v>54</c:v>
                </c:pt>
                <c:pt idx="1">
                  <c:v>27</c:v>
                </c:pt>
                <c:pt idx="2">
                  <c:v>36</c:v>
                </c:pt>
                <c:pt idx="3">
                  <c:v>43</c:v>
                </c:pt>
                <c:pt idx="4">
                  <c:v>57</c:v>
                </c:pt>
                <c:pt idx="5">
                  <c:v>27</c:v>
                </c:pt>
                <c:pt idx="6">
                  <c:v>24</c:v>
                </c:pt>
                <c:pt idx="7">
                  <c:v>36</c:v>
                </c:pt>
                <c:pt idx="8">
                  <c:v>26</c:v>
                </c:pt>
                <c:pt idx="9">
                  <c:v>44</c:v>
                </c:pt>
                <c:pt idx="10">
                  <c:v>24</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LEVEL</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4">
                  <a:lumMod val="60000"/>
                  <a:lumOff val="40000"/>
                </a:schemeClr>
              </a:solidFill>
              <a:ln>
                <a:noFill/>
              </a:ln>
              <a:effectLst>
                <a:outerShdw blurRad="63500" sx="102000" sy="102000" algn="ctr" rotWithShape="0">
                  <a:prstClr val="black">
                    <a:alpha val="20000"/>
                  </a:prstClr>
                </a:outerShdw>
              </a:effectLst>
            </c:spPr>
          </c:dPt>
          <c:dPt>
            <c:idx val="2"/>
            <c:bubble3D val="0"/>
            <c:spPr>
              <a:solidFill>
                <a:srgbClr val="C00000"/>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Monster!$Y$3:$Y$5</c:f>
              <c:strCache>
                <c:ptCount val="3"/>
                <c:pt idx="0">
                  <c:v>Basic</c:v>
                </c:pt>
                <c:pt idx="1">
                  <c:v>Omega</c:v>
                </c:pt>
                <c:pt idx="2">
                  <c:v>Leviathan</c:v>
                </c:pt>
              </c:strCache>
            </c:strRef>
          </c:cat>
          <c:val>
            <c:numRef>
              <c:f>Monster!$Z$3:$Z$5</c:f>
              <c:numCache>
                <c:formatCode>General</c:formatCode>
                <c:ptCount val="3"/>
                <c:pt idx="0">
                  <c:v>257</c:v>
                </c:pt>
                <c:pt idx="1">
                  <c:v>128</c:v>
                </c:pt>
                <c:pt idx="2">
                  <c:v>12</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Special!$L$19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FFC000"/>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rgbClr val="FF6969"/>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Special!$K$20:$K$23</c:f>
              <c:strCache>
                <c:ptCount val="4"/>
                <c:pt idx="0">
                  <c:v>U</c:v>
                </c:pt>
                <c:pt idx="1">
                  <c:v>A</c:v>
                </c:pt>
                <c:pt idx="2">
                  <c:v>R</c:v>
                </c:pt>
                <c:pt idx="3">
                  <c:v>UF</c:v>
                </c:pt>
              </c:strCache>
            </c:strRef>
          </c:cat>
          <c:val>
            <c:numRef>
              <c:f>Special!$L$20:$L$23</c:f>
              <c:numCache>
                <c:formatCode>General</c:formatCode>
                <c:ptCount val="4"/>
                <c:pt idx="0">
                  <c:v>65</c:v>
                </c:pt>
                <c:pt idx="1">
                  <c:v>48</c:v>
                </c:pt>
                <c:pt idx="2">
                  <c:v>17</c:v>
                </c:pt>
                <c:pt idx="3">
                  <c:v>37</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tx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rgbClr val="7030A0"/>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bg1">
                  <a:lumMod val="5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rgbClr val="FFC000"/>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rgbClr val="FF5D5D"/>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rgbClr val="00B0F0"/>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Special!$K$37:$K$47</c:f>
              <c:strCache>
                <c:ptCount val="11"/>
                <c:pt idx="0">
                  <c:v>Darkness</c:v>
                </c:pt>
                <c:pt idx="1">
                  <c:v>Death</c:v>
                </c:pt>
                <c:pt idx="2">
                  <c:v>Dragon</c:v>
                </c:pt>
                <c:pt idx="3">
                  <c:v>Fire</c:v>
                </c:pt>
                <c:pt idx="4">
                  <c:v>Forest</c:v>
                </c:pt>
                <c:pt idx="5">
                  <c:v>Ice</c:v>
                </c:pt>
                <c:pt idx="6">
                  <c:v>Insect</c:v>
                </c:pt>
                <c:pt idx="7">
                  <c:v>Light</c:v>
                </c:pt>
                <c:pt idx="8">
                  <c:v>Myth</c:v>
                </c:pt>
                <c:pt idx="9">
                  <c:v>Water</c:v>
                </c:pt>
                <c:pt idx="10">
                  <c:v>Wind</c:v>
                </c:pt>
              </c:strCache>
            </c:strRef>
          </c:cat>
          <c:val>
            <c:numRef>
              <c:f>Special!$L$37:$L$47</c:f>
              <c:numCache>
                <c:formatCode>General</c:formatCode>
                <c:ptCount val="11"/>
                <c:pt idx="0">
                  <c:v>7</c:v>
                </c:pt>
                <c:pt idx="1">
                  <c:v>5</c:v>
                </c:pt>
                <c:pt idx="2">
                  <c:v>7</c:v>
                </c:pt>
                <c:pt idx="3">
                  <c:v>8</c:v>
                </c:pt>
                <c:pt idx="4">
                  <c:v>9</c:v>
                </c:pt>
                <c:pt idx="5">
                  <c:v>4</c:v>
                </c:pt>
                <c:pt idx="6">
                  <c:v>3</c:v>
                </c:pt>
                <c:pt idx="7">
                  <c:v>5</c:v>
                </c:pt>
                <c:pt idx="8">
                  <c:v>1</c:v>
                </c:pt>
                <c:pt idx="9">
                  <c:v>11</c:v>
                </c:pt>
                <c:pt idx="10">
                  <c:v>6</c:v>
                </c:pt>
              </c:numCache>
            </c:numRef>
          </c:val>
          <c:extLst>
            <c:ext xmlns:c15="http://schemas.microsoft.com/office/drawing/2012/chart" uri="{02D57815-91ED-43cb-92C2-25804820EDAC}">
              <c15:filteredSeriesTitle>
                <c15:tx>
                  <c:strRef>
                    <c:extLst>
                      <c:ext uri="{02D57815-91ED-43cb-92C2-25804820EDAC}">
                        <c15:formulaRef>
                          <c15:sqref>Special!#REF!</c15:sqref>
                        </c15:formulaRef>
                      </c:ext>
                    </c:extLst>
                    <c:strCache>
                      <c:ptCount val="1"/>
                      <c:pt idx="0">
                        <c:v>#REF!</c:v>
                      </c:pt>
                    </c:strCache>
                  </c:strRef>
                </c15:tx>
              </c15:filteredSeriesTitl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92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Special!$L$68</c:f>
              <c:strCache>
                <c:ptCount val="1"/>
                <c:pt idx="0">
                  <c:v>TYPE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Special!$K$69:$K$85</c:f>
              <c:strCache>
                <c:ptCount val="17"/>
                <c:pt idx="0">
                  <c:v>Boost</c:v>
                </c:pt>
                <c:pt idx="1">
                  <c:v>Confusion</c:v>
                </c:pt>
                <c:pt idx="2">
                  <c:v>Disable</c:v>
                </c:pt>
                <c:pt idx="3">
                  <c:v>Disapate</c:v>
                </c:pt>
                <c:pt idx="4">
                  <c:v>Drain</c:v>
                </c:pt>
                <c:pt idx="5">
                  <c:v>Heal</c:v>
                </c:pt>
                <c:pt idx="6">
                  <c:v>Heal -</c:v>
                </c:pt>
                <c:pt idx="7">
                  <c:v>Immunity</c:v>
                </c:pt>
                <c:pt idx="8">
                  <c:v>InstaKill</c:v>
                </c:pt>
                <c:pt idx="9">
                  <c:v>Mirror</c:v>
                </c:pt>
                <c:pt idx="10">
                  <c:v>Reset</c:v>
                </c:pt>
                <c:pt idx="11">
                  <c:v>Resurrect</c:v>
                </c:pt>
                <c:pt idx="12">
                  <c:v>Reveal</c:v>
                </c:pt>
                <c:pt idx="13">
                  <c:v>Summon</c:v>
                </c:pt>
                <c:pt idx="14">
                  <c:v>Swap</c:v>
                </c:pt>
                <c:pt idx="15">
                  <c:v>Time</c:v>
                </c:pt>
                <c:pt idx="16">
                  <c:v>Taunt</c:v>
                </c:pt>
              </c:strCache>
            </c:strRef>
          </c:cat>
          <c:val>
            <c:numRef>
              <c:f>Special!$L$69:$L$85</c:f>
              <c:numCache>
                <c:formatCode>General</c:formatCode>
                <c:ptCount val="17"/>
                <c:pt idx="0">
                  <c:v>56</c:v>
                </c:pt>
                <c:pt idx="1">
                  <c:v>1</c:v>
                </c:pt>
                <c:pt idx="2">
                  <c:v>16</c:v>
                </c:pt>
                <c:pt idx="3">
                  <c:v>2</c:v>
                </c:pt>
                <c:pt idx="4">
                  <c:v>12</c:v>
                </c:pt>
                <c:pt idx="5">
                  <c:v>5</c:v>
                </c:pt>
                <c:pt idx="6">
                  <c:v>3</c:v>
                </c:pt>
                <c:pt idx="7">
                  <c:v>7</c:v>
                </c:pt>
                <c:pt idx="8">
                  <c:v>14</c:v>
                </c:pt>
                <c:pt idx="9">
                  <c:v>1</c:v>
                </c:pt>
                <c:pt idx="10">
                  <c:v>5</c:v>
                </c:pt>
                <c:pt idx="11">
                  <c:v>4</c:v>
                </c:pt>
                <c:pt idx="12">
                  <c:v>2</c:v>
                </c:pt>
                <c:pt idx="13">
                  <c:v>23</c:v>
                </c:pt>
                <c:pt idx="14">
                  <c:v>2</c:v>
                </c:pt>
                <c:pt idx="15">
                  <c:v>3</c:v>
                </c:pt>
                <c:pt idx="16">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DEATH</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Levels'!$D$1</c:f>
              <c:strCache>
                <c:ptCount val="1"/>
                <c:pt idx="0">
                  <c:v>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'Affinities &amp; Levels'!$D$2:$D$4</c:f>
              <c:strCache>
                <c:ptCount val="3"/>
                <c:pt idx="0">
                  <c:v>Basic </c:v>
                </c:pt>
                <c:pt idx="1">
                  <c:v>Omega</c:v>
                </c:pt>
                <c:pt idx="2">
                  <c:v>Leviathan</c:v>
                </c:pt>
              </c:strCache>
            </c:strRef>
          </c:cat>
          <c:val>
            <c:numRef>
              <c:f>'Affinities &amp; Levels'!$E$2:$E$4</c:f>
              <c:numCache>
                <c:formatCode>General</c:formatCode>
                <c:ptCount val="3"/>
                <c:pt idx="0">
                  <c:v>20</c:v>
                </c:pt>
                <c:pt idx="1">
                  <c:v>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Dragon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Levels'!$D$1</c:f>
              <c:strCache>
                <c:ptCount val="1"/>
                <c:pt idx="0">
                  <c:v>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[1]Sheet1!$K$3:$K$5</c:f>
              <c:strCache>
                <c:ptCount val="3"/>
                <c:pt idx="0">
                  <c:v>Basic </c:v>
                </c:pt>
                <c:pt idx="1">
                  <c:v>Omega</c:v>
                </c:pt>
                <c:pt idx="2">
                  <c:v>Leviathan</c:v>
                </c:pt>
              </c:strCache>
            </c:strRef>
          </c:cat>
          <c:val>
            <c:numRef>
              <c:f>'Affinities &amp; Levels'!$E$2:$E$4</c:f>
              <c:numCache>
                <c:formatCode>General</c:formatCode>
                <c:ptCount val="3"/>
                <c:pt idx="0">
                  <c:v>20</c:v>
                </c:pt>
                <c:pt idx="1">
                  <c:v>7</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0">
          <a:srgbClr val="4DB1AF"/>
        </a:gs>
        <a:gs pos="23000">
          <a:srgbClr val="3E8E8C"/>
        </a:gs>
        <a:gs pos="69000">
          <a:srgbClr val="306E6D"/>
        </a:gs>
        <a:gs pos="97000">
          <a:srgbClr val="2B6362"/>
        </a:gs>
      </a:gsLst>
      <a:path path="circle">
        <a:fillToRect l="50000" t="50000" r="50000" b="50000"/>
      </a:path>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Fire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Levels'!$J$1</c:f>
              <c:strCache>
                <c:ptCount val="1"/>
                <c:pt idx="0">
                  <c:v>Fire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[1]Sheet1!$N$3:$N$5</c:f>
              <c:strCache>
                <c:ptCount val="3"/>
                <c:pt idx="0">
                  <c:v>Basic </c:v>
                </c:pt>
                <c:pt idx="1">
                  <c:v>Omega</c:v>
                </c:pt>
                <c:pt idx="2">
                  <c:v>Leviathan</c:v>
                </c:pt>
              </c:strCache>
            </c:strRef>
          </c:cat>
          <c:val>
            <c:numRef>
              <c:f>'Affinities &amp; Levels'!$K$2:$K$4</c:f>
              <c:numCache>
                <c:formatCode>General</c:formatCode>
                <c:ptCount val="3"/>
                <c:pt idx="0">
                  <c:v>33</c:v>
                </c:pt>
                <c:pt idx="1">
                  <c:v>10</c:v>
                </c:pt>
                <c:pt idx="2">
                  <c:v>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Forest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Levels'!$M$1:$N$1</c:f>
              <c:strCache>
                <c:ptCount val="1"/>
                <c:pt idx="0">
                  <c:v>Forest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[1]Sheet1!$Q$3:$Q$5</c:f>
              <c:strCache>
                <c:ptCount val="3"/>
                <c:pt idx="0">
                  <c:v>Basic </c:v>
                </c:pt>
                <c:pt idx="1">
                  <c:v>Omega</c:v>
                </c:pt>
                <c:pt idx="2">
                  <c:v>Leviathan</c:v>
                </c:pt>
              </c:strCache>
            </c:strRef>
          </c:cat>
          <c:val>
            <c:numRef>
              <c:f>'Affinities &amp; Levels'!$N$2:$N$4</c:f>
              <c:numCache>
                <c:formatCode>General</c:formatCode>
                <c:ptCount val="3"/>
                <c:pt idx="0">
                  <c:v>37</c:v>
                </c:pt>
                <c:pt idx="1">
                  <c:v>18</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Ice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Levels'!$A$7</c:f>
              <c:strCache>
                <c:ptCount val="1"/>
                <c:pt idx="0">
                  <c:v>Ice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[1]Sheet1!$E$9:$E$11</c:f>
              <c:strCache>
                <c:ptCount val="3"/>
                <c:pt idx="0">
                  <c:v>Basic </c:v>
                </c:pt>
                <c:pt idx="1">
                  <c:v>Omega</c:v>
                </c:pt>
                <c:pt idx="2">
                  <c:v>Leviathan</c:v>
                </c:pt>
              </c:strCache>
            </c:strRef>
          </c:cat>
          <c:val>
            <c:numRef>
              <c:f>'Affinities &amp; Levels'!$B$8:$B$10</c:f>
              <c:numCache>
                <c:formatCode>General</c:formatCode>
                <c:ptCount val="3"/>
                <c:pt idx="0">
                  <c:v>18</c:v>
                </c:pt>
                <c:pt idx="1">
                  <c:v>8</c:v>
                </c:pt>
                <c:pt idx="2">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Insect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Levels'!$D$7</c:f>
              <c:strCache>
                <c:ptCount val="1"/>
                <c:pt idx="0">
                  <c:v>Insect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[1]Sheet1!$H$9:$H$11</c:f>
              <c:strCache>
                <c:ptCount val="3"/>
                <c:pt idx="0">
                  <c:v>Basic </c:v>
                </c:pt>
                <c:pt idx="1">
                  <c:v>Omega</c:v>
                </c:pt>
                <c:pt idx="2">
                  <c:v>Leviathan</c:v>
                </c:pt>
              </c:strCache>
            </c:strRef>
          </c:cat>
          <c:val>
            <c:numRef>
              <c:f>'Affinities &amp; Levels'!$E$8:$E$10</c:f>
              <c:numCache>
                <c:formatCode>General</c:formatCode>
                <c:ptCount val="3"/>
                <c:pt idx="0">
                  <c:v>16</c:v>
                </c:pt>
                <c:pt idx="1">
                  <c:v>6</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rgbClr val="8413D9"/>
        </a:gs>
        <a:gs pos="23000">
          <a:srgbClr val="650EA6"/>
        </a:gs>
        <a:gs pos="69000">
          <a:srgbClr val="6E4581"/>
        </a:gs>
        <a:gs pos="99000">
          <a:srgbClr val="6E4581"/>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Light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'Affinities &amp; Levels'!$G$7</c:f>
              <c:strCache>
                <c:ptCount val="1"/>
                <c:pt idx="0">
                  <c:v>Light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[1]Sheet1!$K$9:$K$11</c:f>
              <c:strCache>
                <c:ptCount val="3"/>
                <c:pt idx="0">
                  <c:v>Basic </c:v>
                </c:pt>
                <c:pt idx="1">
                  <c:v>Omega</c:v>
                </c:pt>
                <c:pt idx="2">
                  <c:v>Leviathan</c:v>
                </c:pt>
              </c:strCache>
            </c:strRef>
          </c:cat>
          <c:val>
            <c:numRef>
              <c:f>'Affinities &amp; Levels'!$H$8:$H$10</c:f>
              <c:numCache>
                <c:formatCode>General</c:formatCode>
                <c:ptCount val="3"/>
                <c:pt idx="0">
                  <c:v>25</c:v>
                </c:pt>
                <c:pt idx="1">
                  <c:v>9</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Water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lotArea>
      <c:layout/>
      <c:pieChart>
        <c:varyColors val="1"/>
        <c:ser>
          <c:idx val="0"/>
          <c:order val="0"/>
          <c:tx>
            <c:strRef>
              <c:f>'Affinities &amp; Levels'!$J$7:$K$7</c:f>
              <c:strCache>
                <c:ptCount val="1"/>
                <c:pt idx="0">
                  <c:v>Water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[1]Sheet1!$Q$9:$Q$11</c:f>
              <c:strCache>
                <c:ptCount val="3"/>
                <c:pt idx="0">
                  <c:v>Basic </c:v>
                </c:pt>
                <c:pt idx="1">
                  <c:v>Omega</c:v>
                </c:pt>
                <c:pt idx="2">
                  <c:v>Leviathan</c:v>
                </c:pt>
              </c:strCache>
            </c:strRef>
          </c:cat>
          <c:val>
            <c:numRef>
              <c:f>'Affinities &amp; Levels'!$K$8:$K$10</c:f>
              <c:numCache>
                <c:formatCode>General</c:formatCode>
                <c:ptCount val="3"/>
                <c:pt idx="0">
                  <c:v>30</c:v>
                </c:pt>
                <c:pt idx="1">
                  <c:v>12</c:v>
                </c:pt>
                <c:pt idx="2">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D75E563-AE95-411F-B5E6-14F6A1DD20AB}" type="doc">
      <dgm:prSet loTypeId="urn:microsoft.com/office/officeart/2005/8/layout/target3" loCatId="relationship" qsTypeId="urn:microsoft.com/office/officeart/2005/8/quickstyle/simple1" qsCatId="simple" csTypeId="urn:microsoft.com/office/officeart/2005/8/colors/accent1_2" csCatId="accent1" phldr="1"/>
      <dgm:spPr/>
      <dgm:t>
        <a:bodyPr/>
        <a:lstStyle/>
        <a:p>
          <a:endParaRPr lang="en-US"/>
        </a:p>
      </dgm:t>
    </dgm:pt>
    <dgm:pt modelId="{E1584DC1-2231-4B0E-8735-2F042E2E8ACC}">
      <dgm:prSet phldrT="[Text]"/>
      <dgm:spPr/>
      <dgm:t>
        <a:bodyPr/>
        <a:lstStyle/>
        <a:p>
          <a:r>
            <a:rPr lang="en-US">
              <a:latin typeface="Tw Cen MT" panose="020B0602020104020603" pitchFamily="34" charset="0"/>
            </a:rPr>
            <a:t>BASIC</a:t>
          </a:r>
        </a:p>
      </dgm:t>
    </dgm:pt>
    <dgm:pt modelId="{3205CA62-EA27-4303-89A8-F35C5F4E3F8D}" type="parTrans" cxnId="{E92A2B6F-91A6-461D-923F-198EFE0C94D4}">
      <dgm:prSet/>
      <dgm:spPr/>
      <dgm:t>
        <a:bodyPr/>
        <a:lstStyle/>
        <a:p>
          <a:endParaRPr lang="en-US"/>
        </a:p>
      </dgm:t>
    </dgm:pt>
    <dgm:pt modelId="{EC36AB6E-2AAF-479A-8CE8-6658EE4E4A2E}" type="sibTrans" cxnId="{E92A2B6F-91A6-461D-923F-198EFE0C94D4}">
      <dgm:prSet/>
      <dgm:spPr/>
      <dgm:t>
        <a:bodyPr/>
        <a:lstStyle/>
        <a:p>
          <a:endParaRPr lang="en-US"/>
        </a:p>
      </dgm:t>
    </dgm:pt>
    <dgm:pt modelId="{5EF9C433-A546-4027-938C-51536F733E3C}">
      <dgm:prSet phldrT="[Text]"/>
      <dgm:spPr/>
      <dgm:t>
        <a:bodyPr/>
        <a:lstStyle/>
        <a:p>
          <a:r>
            <a:rPr lang="en-US">
              <a:latin typeface="Tw Cen MT" panose="020B0602020104020603" pitchFamily="34" charset="0"/>
            </a:rPr>
            <a:t>1 [0-13] A3-9/D3-8 </a:t>
          </a:r>
        </a:p>
      </dgm:t>
    </dgm:pt>
    <dgm:pt modelId="{ED923F37-D9FB-46D3-B0A3-0C77F325CDDB}" type="parTrans" cxnId="{3FA4334D-3B2D-4C04-9068-E21F5DAA0C21}">
      <dgm:prSet/>
      <dgm:spPr/>
      <dgm:t>
        <a:bodyPr/>
        <a:lstStyle/>
        <a:p>
          <a:endParaRPr lang="en-US"/>
        </a:p>
      </dgm:t>
    </dgm:pt>
    <dgm:pt modelId="{91A33456-5287-44E7-AB17-E8DD12C4C819}" type="sibTrans" cxnId="{3FA4334D-3B2D-4C04-9068-E21F5DAA0C21}">
      <dgm:prSet/>
      <dgm:spPr/>
      <dgm:t>
        <a:bodyPr/>
        <a:lstStyle/>
        <a:p>
          <a:endParaRPr lang="en-US"/>
        </a:p>
      </dgm:t>
    </dgm:pt>
    <dgm:pt modelId="{FFB665E1-D8E1-41CC-BC18-257C4AB6ABB4}">
      <dgm:prSet phldrT="[Text]"/>
      <dgm:spPr/>
      <dgm:t>
        <a:bodyPr/>
        <a:lstStyle/>
        <a:p>
          <a:r>
            <a:rPr lang="en-US">
              <a:latin typeface="Tw Cen MT" panose="020B0602020104020603" pitchFamily="34" charset="0"/>
            </a:rPr>
            <a:t>2 [14-19] A4-15/D4-14</a:t>
          </a:r>
        </a:p>
      </dgm:t>
    </dgm:pt>
    <dgm:pt modelId="{E2BBDA93-F55B-4B7F-A067-4DAA0ACB4630}" type="parTrans" cxnId="{9887E3D0-F29D-429D-90B6-EBCFDFC8C043}">
      <dgm:prSet/>
      <dgm:spPr/>
      <dgm:t>
        <a:bodyPr/>
        <a:lstStyle/>
        <a:p>
          <a:endParaRPr lang="en-US"/>
        </a:p>
      </dgm:t>
    </dgm:pt>
    <dgm:pt modelId="{BAF37C83-9108-418F-8FC3-681C78679118}" type="sibTrans" cxnId="{9887E3D0-F29D-429D-90B6-EBCFDFC8C043}">
      <dgm:prSet/>
      <dgm:spPr/>
      <dgm:t>
        <a:bodyPr/>
        <a:lstStyle/>
        <a:p>
          <a:endParaRPr lang="en-US"/>
        </a:p>
      </dgm:t>
    </dgm:pt>
    <dgm:pt modelId="{A59C16B8-0E08-4753-B56A-31C08D113FA4}">
      <dgm:prSet phldrT="[Text]"/>
      <dgm:spPr/>
      <dgm:t>
        <a:bodyPr/>
        <a:lstStyle/>
        <a:p>
          <a:r>
            <a:rPr lang="en-US">
              <a:latin typeface="Tw Cen MT" panose="020B0602020104020603" pitchFamily="34" charset="0"/>
            </a:rPr>
            <a:t>OMEGA</a:t>
          </a:r>
        </a:p>
      </dgm:t>
    </dgm:pt>
    <dgm:pt modelId="{3240B08B-77AE-4673-AE7E-70B1FB11E287}" type="parTrans" cxnId="{3CE10710-6B64-4422-AC43-97517E1A89B8}">
      <dgm:prSet/>
      <dgm:spPr/>
      <dgm:t>
        <a:bodyPr/>
        <a:lstStyle/>
        <a:p>
          <a:endParaRPr lang="en-US"/>
        </a:p>
      </dgm:t>
    </dgm:pt>
    <dgm:pt modelId="{96188A32-6D06-41C5-B1B1-98346AE84A14}" type="sibTrans" cxnId="{3CE10710-6B64-4422-AC43-97517E1A89B8}">
      <dgm:prSet/>
      <dgm:spPr/>
      <dgm:t>
        <a:bodyPr/>
        <a:lstStyle/>
        <a:p>
          <a:endParaRPr lang="en-US"/>
        </a:p>
      </dgm:t>
    </dgm:pt>
    <dgm:pt modelId="{F8ED395A-8468-4AFF-A507-F400295F529F}">
      <dgm:prSet phldrT="[Text]"/>
      <dgm:spPr/>
      <dgm:t>
        <a:bodyPr/>
        <a:lstStyle/>
        <a:p>
          <a:r>
            <a:rPr lang="en-US">
              <a:latin typeface="Tw Cen MT" panose="020B0602020104020603" pitchFamily="34" charset="0"/>
            </a:rPr>
            <a:t>5 [32-37] A10-23/D10-24</a:t>
          </a:r>
        </a:p>
      </dgm:t>
    </dgm:pt>
    <dgm:pt modelId="{883A40FC-E303-4A78-BB5D-27D4CAED8CB6}" type="parTrans" cxnId="{662C410E-A1A2-4349-BB53-0985686F0A9C}">
      <dgm:prSet/>
      <dgm:spPr/>
      <dgm:t>
        <a:bodyPr/>
        <a:lstStyle/>
        <a:p>
          <a:endParaRPr lang="en-US"/>
        </a:p>
      </dgm:t>
    </dgm:pt>
    <dgm:pt modelId="{F7091F0E-3AEA-4D84-A859-0FC6B737DE78}" type="sibTrans" cxnId="{662C410E-A1A2-4349-BB53-0985686F0A9C}">
      <dgm:prSet/>
      <dgm:spPr/>
      <dgm:t>
        <a:bodyPr/>
        <a:lstStyle/>
        <a:p>
          <a:endParaRPr lang="en-US"/>
        </a:p>
      </dgm:t>
    </dgm:pt>
    <dgm:pt modelId="{3EFCC195-2163-4FEF-94DA-A5BD51999049}">
      <dgm:prSet phldrT="[Text]"/>
      <dgm:spPr/>
      <dgm:t>
        <a:bodyPr/>
        <a:lstStyle/>
        <a:p>
          <a:r>
            <a:rPr lang="en-US">
              <a:latin typeface="Tw Cen MT" panose="020B0602020104020603" pitchFamily="34" charset="0"/>
            </a:rPr>
            <a:t>6 [38-43] A13-28/D13-26</a:t>
          </a:r>
        </a:p>
      </dgm:t>
    </dgm:pt>
    <dgm:pt modelId="{AA701632-1BCF-41B7-868E-DC0C70565C89}" type="parTrans" cxnId="{F47260A1-AF20-409C-B485-4F062D01C5DA}">
      <dgm:prSet/>
      <dgm:spPr/>
      <dgm:t>
        <a:bodyPr/>
        <a:lstStyle/>
        <a:p>
          <a:endParaRPr lang="en-US"/>
        </a:p>
      </dgm:t>
    </dgm:pt>
    <dgm:pt modelId="{C2DF4C0C-EB8C-47D9-B477-778FB8BBD229}" type="sibTrans" cxnId="{F47260A1-AF20-409C-B485-4F062D01C5DA}">
      <dgm:prSet/>
      <dgm:spPr/>
      <dgm:t>
        <a:bodyPr/>
        <a:lstStyle/>
        <a:p>
          <a:endParaRPr lang="en-US"/>
        </a:p>
      </dgm:t>
    </dgm:pt>
    <dgm:pt modelId="{14590B24-3790-4F9A-8C9E-4028F8EC46E9}">
      <dgm:prSet phldrT="[Text]"/>
      <dgm:spPr/>
      <dgm:t>
        <a:bodyPr/>
        <a:lstStyle/>
        <a:p>
          <a:r>
            <a:rPr lang="en-US">
              <a:latin typeface="Tw Cen MT" panose="020B0602020104020603" pitchFamily="34" charset="0"/>
            </a:rPr>
            <a:t>LEVIATHAN</a:t>
          </a:r>
        </a:p>
      </dgm:t>
    </dgm:pt>
    <dgm:pt modelId="{395CBA14-48A8-47D2-848A-94A3BC1DBF7E}" type="parTrans" cxnId="{C8F763FA-6632-4800-9A29-B14099B69405}">
      <dgm:prSet/>
      <dgm:spPr/>
      <dgm:t>
        <a:bodyPr/>
        <a:lstStyle/>
        <a:p>
          <a:endParaRPr lang="en-US"/>
        </a:p>
      </dgm:t>
    </dgm:pt>
    <dgm:pt modelId="{3B45BD23-882B-444E-A9F9-4F499AF349B5}" type="sibTrans" cxnId="{C8F763FA-6632-4800-9A29-B14099B69405}">
      <dgm:prSet/>
      <dgm:spPr/>
      <dgm:t>
        <a:bodyPr/>
        <a:lstStyle/>
        <a:p>
          <a:endParaRPr lang="en-US"/>
        </a:p>
      </dgm:t>
    </dgm:pt>
    <dgm:pt modelId="{3AF20581-CD45-48F9-8B7B-5511113C515A}">
      <dgm:prSet phldrT="[Text]"/>
      <dgm:spPr/>
      <dgm:t>
        <a:bodyPr/>
        <a:lstStyle/>
        <a:p>
          <a:r>
            <a:rPr lang="en-US">
              <a:latin typeface="Tw Cen MT" panose="020B0602020104020603" pitchFamily="34" charset="0"/>
            </a:rPr>
            <a:t>8 [ 60 ]</a:t>
          </a:r>
        </a:p>
      </dgm:t>
    </dgm:pt>
    <dgm:pt modelId="{04E7199E-7C78-4131-9205-36AA5730174C}" type="parTrans" cxnId="{88C6DBF6-9766-48BA-A725-96CC10044A5D}">
      <dgm:prSet/>
      <dgm:spPr/>
      <dgm:t>
        <a:bodyPr/>
        <a:lstStyle/>
        <a:p>
          <a:endParaRPr lang="en-US"/>
        </a:p>
      </dgm:t>
    </dgm:pt>
    <dgm:pt modelId="{7CF41337-267D-4C2E-9072-4D6B7A0A807D}" type="sibTrans" cxnId="{88C6DBF6-9766-48BA-A725-96CC10044A5D}">
      <dgm:prSet/>
      <dgm:spPr/>
      <dgm:t>
        <a:bodyPr/>
        <a:lstStyle/>
        <a:p>
          <a:endParaRPr lang="en-US"/>
        </a:p>
      </dgm:t>
    </dgm:pt>
    <dgm:pt modelId="{25BA9051-2E2C-413B-A82F-F56EADDF02E7}">
      <dgm:prSet phldrT="[Text]"/>
      <dgm:spPr/>
      <dgm:t>
        <a:bodyPr/>
        <a:lstStyle/>
        <a:p>
          <a:r>
            <a:rPr lang="en-US">
              <a:latin typeface="Tw Cen MT" panose="020B0602020104020603" pitchFamily="34" charset="0"/>
            </a:rPr>
            <a:t>3 [20-25] A5-19/D3-17</a:t>
          </a:r>
        </a:p>
      </dgm:t>
    </dgm:pt>
    <dgm:pt modelId="{AFB8B5B2-2F09-4F11-A74A-BD024B42E437}" type="parTrans" cxnId="{7CAE997E-B11E-4E8A-8F47-E6248CC4FAB8}">
      <dgm:prSet/>
      <dgm:spPr/>
      <dgm:t>
        <a:bodyPr/>
        <a:lstStyle/>
        <a:p>
          <a:endParaRPr lang="en-US"/>
        </a:p>
      </dgm:t>
    </dgm:pt>
    <dgm:pt modelId="{B6C3AAF3-CF25-4606-9973-81D33DA1C9AE}" type="sibTrans" cxnId="{7CAE997E-B11E-4E8A-8F47-E6248CC4FAB8}">
      <dgm:prSet/>
      <dgm:spPr/>
      <dgm:t>
        <a:bodyPr/>
        <a:lstStyle/>
        <a:p>
          <a:endParaRPr lang="en-US"/>
        </a:p>
      </dgm:t>
    </dgm:pt>
    <dgm:pt modelId="{5362EA1C-09A9-4DE0-900D-C5FF0D7ED02E}">
      <dgm:prSet phldrT="[Text]"/>
      <dgm:spPr/>
      <dgm:t>
        <a:bodyPr/>
        <a:lstStyle/>
        <a:p>
          <a:r>
            <a:rPr lang="en-US">
              <a:latin typeface="Tw Cen MT" panose="020B0602020104020603" pitchFamily="34" charset="0"/>
            </a:rPr>
            <a:t>4 [26-31] A7-21/D6-22</a:t>
          </a:r>
        </a:p>
      </dgm:t>
    </dgm:pt>
    <dgm:pt modelId="{312B9A34-124C-44FE-AF36-C50E90992754}" type="parTrans" cxnId="{D94C082D-AD5F-4D8F-A987-654CD76E85A1}">
      <dgm:prSet/>
      <dgm:spPr/>
      <dgm:t>
        <a:bodyPr/>
        <a:lstStyle/>
        <a:p>
          <a:endParaRPr lang="en-US"/>
        </a:p>
      </dgm:t>
    </dgm:pt>
    <dgm:pt modelId="{0D12557B-BBE2-4BFB-9A2B-38E86ABDB04F}" type="sibTrans" cxnId="{D94C082D-AD5F-4D8F-A987-654CD76E85A1}">
      <dgm:prSet/>
      <dgm:spPr/>
      <dgm:t>
        <a:bodyPr/>
        <a:lstStyle/>
        <a:p>
          <a:endParaRPr lang="en-US"/>
        </a:p>
      </dgm:t>
    </dgm:pt>
    <dgm:pt modelId="{FC7B97E8-E636-4F5A-9090-A403A596BC4A}">
      <dgm:prSet phldrT="[Text]"/>
      <dgm:spPr/>
      <dgm:t>
        <a:bodyPr/>
        <a:lstStyle/>
        <a:p>
          <a:r>
            <a:rPr lang="en-US">
              <a:latin typeface="Tw Cen MT" panose="020B0602020104020603" pitchFamily="34" charset="0"/>
            </a:rPr>
            <a:t>7 [44-50] A17-30/D17-30</a:t>
          </a:r>
        </a:p>
      </dgm:t>
    </dgm:pt>
    <dgm:pt modelId="{62EC3FE2-3FDC-40B4-A97A-F71CAFCE45F3}" type="parTrans" cxnId="{2A634C9E-E9B2-4113-890C-5ACF8BB82E37}">
      <dgm:prSet/>
      <dgm:spPr/>
      <dgm:t>
        <a:bodyPr/>
        <a:lstStyle/>
        <a:p>
          <a:endParaRPr lang="en-US"/>
        </a:p>
      </dgm:t>
    </dgm:pt>
    <dgm:pt modelId="{FCD42979-4BF2-471B-9288-1D152483EDE1}" type="sibTrans" cxnId="{2A634C9E-E9B2-4113-890C-5ACF8BB82E37}">
      <dgm:prSet/>
      <dgm:spPr/>
      <dgm:t>
        <a:bodyPr/>
        <a:lstStyle/>
        <a:p>
          <a:endParaRPr lang="en-US"/>
        </a:p>
      </dgm:t>
    </dgm:pt>
    <dgm:pt modelId="{F150AD4B-96C8-4C32-BBEE-6FD974070F39}" type="pres">
      <dgm:prSet presAssocID="{5D75E563-AE95-411F-B5E6-14F6A1DD20AB}" presName="Name0" presStyleCnt="0">
        <dgm:presLayoutVars>
          <dgm:chMax val="7"/>
          <dgm:dir/>
          <dgm:animLvl val="lvl"/>
          <dgm:resizeHandles val="exact"/>
        </dgm:presLayoutVars>
      </dgm:prSet>
      <dgm:spPr/>
      <dgm:t>
        <a:bodyPr/>
        <a:lstStyle/>
        <a:p>
          <a:endParaRPr lang="en-US"/>
        </a:p>
      </dgm:t>
    </dgm:pt>
    <dgm:pt modelId="{97293D77-1A53-45BD-B47C-A0F5FB7154DE}" type="pres">
      <dgm:prSet presAssocID="{E1584DC1-2231-4B0E-8735-2F042E2E8ACC}" presName="circle1" presStyleLbl="node1" presStyleIdx="0" presStyleCnt="3"/>
      <dgm:spPr>
        <a:solidFill>
          <a:schemeClr val="accent1"/>
        </a:solidFill>
      </dgm:spPr>
    </dgm:pt>
    <dgm:pt modelId="{23ECF0D2-0E9F-4609-B902-CA71E4A95937}" type="pres">
      <dgm:prSet presAssocID="{E1584DC1-2231-4B0E-8735-2F042E2E8ACC}" presName="space" presStyleCnt="0"/>
      <dgm:spPr/>
    </dgm:pt>
    <dgm:pt modelId="{28B87CB8-8E78-4551-A8EA-77307DA30D12}" type="pres">
      <dgm:prSet presAssocID="{E1584DC1-2231-4B0E-8735-2F042E2E8ACC}" presName="rect1" presStyleLbl="alignAcc1" presStyleIdx="0" presStyleCnt="3"/>
      <dgm:spPr/>
      <dgm:t>
        <a:bodyPr/>
        <a:lstStyle/>
        <a:p>
          <a:endParaRPr lang="en-US"/>
        </a:p>
      </dgm:t>
    </dgm:pt>
    <dgm:pt modelId="{4904F5F9-E241-4FD0-AA66-34ADE196D296}" type="pres">
      <dgm:prSet presAssocID="{A59C16B8-0E08-4753-B56A-31C08D113FA4}" presName="vertSpace2" presStyleLbl="node1" presStyleIdx="0" presStyleCnt="3"/>
      <dgm:spPr/>
    </dgm:pt>
    <dgm:pt modelId="{64DA65CC-31EB-4BD3-87AF-1724268D531F}" type="pres">
      <dgm:prSet presAssocID="{A59C16B8-0E08-4753-B56A-31C08D113FA4}" presName="circle2" presStyleLbl="node1" presStyleIdx="1" presStyleCnt="3"/>
      <dgm:spPr>
        <a:solidFill>
          <a:schemeClr val="accent4"/>
        </a:solidFill>
      </dgm:spPr>
    </dgm:pt>
    <dgm:pt modelId="{CE12B655-43F2-4E2C-98AC-47F170034FC0}" type="pres">
      <dgm:prSet presAssocID="{A59C16B8-0E08-4753-B56A-31C08D113FA4}" presName="rect2" presStyleLbl="alignAcc1" presStyleIdx="1" presStyleCnt="3"/>
      <dgm:spPr/>
      <dgm:t>
        <a:bodyPr/>
        <a:lstStyle/>
        <a:p>
          <a:endParaRPr lang="en-US"/>
        </a:p>
      </dgm:t>
    </dgm:pt>
    <dgm:pt modelId="{E29CE100-A9BF-482D-8337-5C0659151B3E}" type="pres">
      <dgm:prSet presAssocID="{14590B24-3790-4F9A-8C9E-4028F8EC46E9}" presName="vertSpace3" presStyleLbl="node1" presStyleIdx="1" presStyleCnt="3"/>
      <dgm:spPr/>
    </dgm:pt>
    <dgm:pt modelId="{9C3FFB28-5A06-4695-87B9-7F2D11016C85}" type="pres">
      <dgm:prSet presAssocID="{14590B24-3790-4F9A-8C9E-4028F8EC46E9}" presName="circle3" presStyleLbl="node1" presStyleIdx="2" presStyleCnt="3"/>
      <dgm:spPr>
        <a:solidFill>
          <a:srgbClr val="C00000"/>
        </a:solidFill>
      </dgm:spPr>
    </dgm:pt>
    <dgm:pt modelId="{C817A134-94B8-42C4-9035-2E27D335330E}" type="pres">
      <dgm:prSet presAssocID="{14590B24-3790-4F9A-8C9E-4028F8EC46E9}" presName="rect3" presStyleLbl="alignAcc1" presStyleIdx="2" presStyleCnt="3"/>
      <dgm:spPr/>
      <dgm:t>
        <a:bodyPr/>
        <a:lstStyle/>
        <a:p>
          <a:endParaRPr lang="en-US"/>
        </a:p>
      </dgm:t>
    </dgm:pt>
    <dgm:pt modelId="{77ADA301-FFD3-42BF-A574-26E23644335D}" type="pres">
      <dgm:prSet presAssocID="{E1584DC1-2231-4B0E-8735-2F042E2E8ACC}" presName="rect1ParTx" presStyleLbl="alignAcc1" presStyleIdx="2" presStyleCnt="3">
        <dgm:presLayoutVars>
          <dgm:chMax val="1"/>
          <dgm:bulletEnabled val="1"/>
        </dgm:presLayoutVars>
      </dgm:prSet>
      <dgm:spPr/>
      <dgm:t>
        <a:bodyPr/>
        <a:lstStyle/>
        <a:p>
          <a:endParaRPr lang="en-US"/>
        </a:p>
      </dgm:t>
    </dgm:pt>
    <dgm:pt modelId="{EF06A735-A7A1-42CB-B395-437B21EAFEB4}" type="pres">
      <dgm:prSet presAssocID="{E1584DC1-2231-4B0E-8735-2F042E2E8ACC}" presName="rect1ChTx" presStyleLbl="alignAcc1" presStyleIdx="2" presStyleCnt="3" custScaleX="125551">
        <dgm:presLayoutVars>
          <dgm:bulletEnabled val="1"/>
        </dgm:presLayoutVars>
      </dgm:prSet>
      <dgm:spPr/>
      <dgm:t>
        <a:bodyPr/>
        <a:lstStyle/>
        <a:p>
          <a:endParaRPr lang="en-US"/>
        </a:p>
      </dgm:t>
    </dgm:pt>
    <dgm:pt modelId="{C9518E5D-829E-430E-BFF3-698B1271A374}" type="pres">
      <dgm:prSet presAssocID="{A59C16B8-0E08-4753-B56A-31C08D113FA4}" presName="rect2ParTx" presStyleLbl="alignAcc1" presStyleIdx="2" presStyleCnt="3">
        <dgm:presLayoutVars>
          <dgm:chMax val="1"/>
          <dgm:bulletEnabled val="1"/>
        </dgm:presLayoutVars>
      </dgm:prSet>
      <dgm:spPr/>
      <dgm:t>
        <a:bodyPr/>
        <a:lstStyle/>
        <a:p>
          <a:endParaRPr lang="en-US"/>
        </a:p>
      </dgm:t>
    </dgm:pt>
    <dgm:pt modelId="{72680760-ADC8-4550-8622-F3D06119A071}" type="pres">
      <dgm:prSet presAssocID="{A59C16B8-0E08-4753-B56A-31C08D113FA4}" presName="rect2ChTx" presStyleLbl="alignAcc1" presStyleIdx="2" presStyleCnt="3" custScaleX="124477" custLinFactNeighborX="11275" custLinFactNeighborY="7067">
        <dgm:presLayoutVars>
          <dgm:bulletEnabled val="1"/>
        </dgm:presLayoutVars>
      </dgm:prSet>
      <dgm:spPr/>
      <dgm:t>
        <a:bodyPr/>
        <a:lstStyle/>
        <a:p>
          <a:endParaRPr lang="en-US"/>
        </a:p>
      </dgm:t>
    </dgm:pt>
    <dgm:pt modelId="{E617A827-F212-418B-94EA-895C547CE064}" type="pres">
      <dgm:prSet presAssocID="{14590B24-3790-4F9A-8C9E-4028F8EC46E9}" presName="rect3ParTx" presStyleLbl="alignAcc1" presStyleIdx="2" presStyleCnt="3">
        <dgm:presLayoutVars>
          <dgm:chMax val="1"/>
          <dgm:bulletEnabled val="1"/>
        </dgm:presLayoutVars>
      </dgm:prSet>
      <dgm:spPr/>
      <dgm:t>
        <a:bodyPr/>
        <a:lstStyle/>
        <a:p>
          <a:endParaRPr lang="en-US"/>
        </a:p>
      </dgm:t>
    </dgm:pt>
    <dgm:pt modelId="{3E00A0C6-4272-48D6-B5E0-5CC005B92778}" type="pres">
      <dgm:prSet presAssocID="{14590B24-3790-4F9A-8C9E-4028F8EC46E9}" presName="rect3ChTx" presStyleLbl="alignAcc1" presStyleIdx="2" presStyleCnt="3">
        <dgm:presLayoutVars>
          <dgm:bulletEnabled val="1"/>
        </dgm:presLayoutVars>
      </dgm:prSet>
      <dgm:spPr/>
      <dgm:t>
        <a:bodyPr/>
        <a:lstStyle/>
        <a:p>
          <a:endParaRPr lang="en-US"/>
        </a:p>
      </dgm:t>
    </dgm:pt>
  </dgm:ptLst>
  <dgm:cxnLst>
    <dgm:cxn modelId="{EE1D7C67-4FBC-4113-AA82-9F733AFE1491}" type="presOf" srcId="{A59C16B8-0E08-4753-B56A-31C08D113FA4}" destId="{C9518E5D-829E-430E-BFF3-698B1271A374}" srcOrd="1" destOrd="0" presId="urn:microsoft.com/office/officeart/2005/8/layout/target3"/>
    <dgm:cxn modelId="{AA56A5BE-1BAF-46E5-92BF-1F74DB2A5EAD}" type="presOf" srcId="{E1584DC1-2231-4B0E-8735-2F042E2E8ACC}" destId="{77ADA301-FFD3-42BF-A574-26E23644335D}" srcOrd="1" destOrd="0" presId="urn:microsoft.com/office/officeart/2005/8/layout/target3"/>
    <dgm:cxn modelId="{E92A2B6F-91A6-461D-923F-198EFE0C94D4}" srcId="{5D75E563-AE95-411F-B5E6-14F6A1DD20AB}" destId="{E1584DC1-2231-4B0E-8735-2F042E2E8ACC}" srcOrd="0" destOrd="0" parTransId="{3205CA62-EA27-4303-89A8-F35C5F4E3F8D}" sibTransId="{EC36AB6E-2AAF-479A-8CE8-6658EE4E4A2E}"/>
    <dgm:cxn modelId="{85C39095-1E74-45C1-8056-BBC51E2BBD5E}" type="presOf" srcId="{5EF9C433-A546-4027-938C-51536F733E3C}" destId="{EF06A735-A7A1-42CB-B395-437B21EAFEB4}" srcOrd="0" destOrd="0" presId="urn:microsoft.com/office/officeart/2005/8/layout/target3"/>
    <dgm:cxn modelId="{569574CB-34BD-4AD4-9A7D-DF3CA82431C9}" type="presOf" srcId="{E1584DC1-2231-4B0E-8735-2F042E2E8ACC}" destId="{28B87CB8-8E78-4551-A8EA-77307DA30D12}" srcOrd="0" destOrd="0" presId="urn:microsoft.com/office/officeart/2005/8/layout/target3"/>
    <dgm:cxn modelId="{1A9E47C9-5D09-4CA8-82A9-4502400BAEDA}" type="presOf" srcId="{FC7B97E8-E636-4F5A-9090-A403A596BC4A}" destId="{72680760-ADC8-4550-8622-F3D06119A071}" srcOrd="0" destOrd="2" presId="urn:microsoft.com/office/officeart/2005/8/layout/target3"/>
    <dgm:cxn modelId="{ACF9DD68-6869-463B-BCFB-28A9942BD342}" type="presOf" srcId="{3EFCC195-2163-4FEF-94DA-A5BD51999049}" destId="{72680760-ADC8-4550-8622-F3D06119A071}" srcOrd="0" destOrd="1" presId="urn:microsoft.com/office/officeart/2005/8/layout/target3"/>
    <dgm:cxn modelId="{F7216D62-ADA2-4C13-865B-7A9545360934}" type="presOf" srcId="{5362EA1C-09A9-4DE0-900D-C5FF0D7ED02E}" destId="{EF06A735-A7A1-42CB-B395-437B21EAFEB4}" srcOrd="0" destOrd="3" presId="urn:microsoft.com/office/officeart/2005/8/layout/target3"/>
    <dgm:cxn modelId="{D94C082D-AD5F-4D8F-A987-654CD76E85A1}" srcId="{E1584DC1-2231-4B0E-8735-2F042E2E8ACC}" destId="{5362EA1C-09A9-4DE0-900D-C5FF0D7ED02E}" srcOrd="3" destOrd="0" parTransId="{312B9A34-124C-44FE-AF36-C50E90992754}" sibTransId="{0D12557B-BBE2-4BFB-9A2B-38E86ABDB04F}"/>
    <dgm:cxn modelId="{662C410E-A1A2-4349-BB53-0985686F0A9C}" srcId="{A59C16B8-0E08-4753-B56A-31C08D113FA4}" destId="{F8ED395A-8468-4AFF-A507-F400295F529F}" srcOrd="0" destOrd="0" parTransId="{883A40FC-E303-4A78-BB5D-27D4CAED8CB6}" sibTransId="{F7091F0E-3AEA-4D84-A859-0FC6B737DE78}"/>
    <dgm:cxn modelId="{34DCC853-17A8-40BF-A00E-6AFCA66DADF5}" type="presOf" srcId="{14590B24-3790-4F9A-8C9E-4028F8EC46E9}" destId="{E617A827-F212-418B-94EA-895C547CE064}" srcOrd="1" destOrd="0" presId="urn:microsoft.com/office/officeart/2005/8/layout/target3"/>
    <dgm:cxn modelId="{F47260A1-AF20-409C-B485-4F062D01C5DA}" srcId="{A59C16B8-0E08-4753-B56A-31C08D113FA4}" destId="{3EFCC195-2163-4FEF-94DA-A5BD51999049}" srcOrd="1" destOrd="0" parTransId="{AA701632-1BCF-41B7-868E-DC0C70565C89}" sibTransId="{C2DF4C0C-EB8C-47D9-B477-778FB8BBD229}"/>
    <dgm:cxn modelId="{2A634C9E-E9B2-4113-890C-5ACF8BB82E37}" srcId="{A59C16B8-0E08-4753-B56A-31C08D113FA4}" destId="{FC7B97E8-E636-4F5A-9090-A403A596BC4A}" srcOrd="2" destOrd="0" parTransId="{62EC3FE2-3FDC-40B4-A97A-F71CAFCE45F3}" sibTransId="{FCD42979-4BF2-471B-9288-1D152483EDE1}"/>
    <dgm:cxn modelId="{79693EDE-10B7-49A0-88FE-F3753564E539}" type="presOf" srcId="{25BA9051-2E2C-413B-A82F-F56EADDF02E7}" destId="{EF06A735-A7A1-42CB-B395-437B21EAFEB4}" srcOrd="0" destOrd="2" presId="urn:microsoft.com/office/officeart/2005/8/layout/target3"/>
    <dgm:cxn modelId="{9887E3D0-F29D-429D-90B6-EBCFDFC8C043}" srcId="{E1584DC1-2231-4B0E-8735-2F042E2E8ACC}" destId="{FFB665E1-D8E1-41CC-BC18-257C4AB6ABB4}" srcOrd="1" destOrd="0" parTransId="{E2BBDA93-F55B-4B7F-A067-4DAA0ACB4630}" sibTransId="{BAF37C83-9108-418F-8FC3-681C78679118}"/>
    <dgm:cxn modelId="{AA62096B-AC6B-4CDA-8D07-F6F6B4AE659B}" type="presOf" srcId="{FFB665E1-D8E1-41CC-BC18-257C4AB6ABB4}" destId="{EF06A735-A7A1-42CB-B395-437B21EAFEB4}" srcOrd="0" destOrd="1" presId="urn:microsoft.com/office/officeart/2005/8/layout/target3"/>
    <dgm:cxn modelId="{B9725F22-90B0-476A-9835-37B6DA3A473A}" type="presOf" srcId="{5D75E563-AE95-411F-B5E6-14F6A1DD20AB}" destId="{F150AD4B-96C8-4C32-BBEE-6FD974070F39}" srcOrd="0" destOrd="0" presId="urn:microsoft.com/office/officeart/2005/8/layout/target3"/>
    <dgm:cxn modelId="{88C6DBF6-9766-48BA-A725-96CC10044A5D}" srcId="{14590B24-3790-4F9A-8C9E-4028F8EC46E9}" destId="{3AF20581-CD45-48F9-8B7B-5511113C515A}" srcOrd="0" destOrd="0" parTransId="{04E7199E-7C78-4131-9205-36AA5730174C}" sibTransId="{7CF41337-267D-4C2E-9072-4D6B7A0A807D}"/>
    <dgm:cxn modelId="{3CE10710-6B64-4422-AC43-97517E1A89B8}" srcId="{5D75E563-AE95-411F-B5E6-14F6A1DD20AB}" destId="{A59C16B8-0E08-4753-B56A-31C08D113FA4}" srcOrd="1" destOrd="0" parTransId="{3240B08B-77AE-4673-AE7E-70B1FB11E287}" sibTransId="{96188A32-6D06-41C5-B1B1-98346AE84A14}"/>
    <dgm:cxn modelId="{8D6C63F3-FEBC-401C-8322-E03D5A936ED4}" type="presOf" srcId="{3AF20581-CD45-48F9-8B7B-5511113C515A}" destId="{3E00A0C6-4272-48D6-B5E0-5CC005B92778}" srcOrd="0" destOrd="0" presId="urn:microsoft.com/office/officeart/2005/8/layout/target3"/>
    <dgm:cxn modelId="{2110B9DC-879A-4618-A2FB-8630E4146CC1}" type="presOf" srcId="{F8ED395A-8468-4AFF-A507-F400295F529F}" destId="{72680760-ADC8-4550-8622-F3D06119A071}" srcOrd="0" destOrd="0" presId="urn:microsoft.com/office/officeart/2005/8/layout/target3"/>
    <dgm:cxn modelId="{F4DFC850-3F48-410E-BB90-DB7EA42291D2}" type="presOf" srcId="{14590B24-3790-4F9A-8C9E-4028F8EC46E9}" destId="{C817A134-94B8-42C4-9035-2E27D335330E}" srcOrd="0" destOrd="0" presId="urn:microsoft.com/office/officeart/2005/8/layout/target3"/>
    <dgm:cxn modelId="{D2F09C53-BDD8-4C13-B2B6-0703A2CC241E}" type="presOf" srcId="{A59C16B8-0E08-4753-B56A-31C08D113FA4}" destId="{CE12B655-43F2-4E2C-98AC-47F170034FC0}" srcOrd="0" destOrd="0" presId="urn:microsoft.com/office/officeart/2005/8/layout/target3"/>
    <dgm:cxn modelId="{7CAE997E-B11E-4E8A-8F47-E6248CC4FAB8}" srcId="{E1584DC1-2231-4B0E-8735-2F042E2E8ACC}" destId="{25BA9051-2E2C-413B-A82F-F56EADDF02E7}" srcOrd="2" destOrd="0" parTransId="{AFB8B5B2-2F09-4F11-A74A-BD024B42E437}" sibTransId="{B6C3AAF3-CF25-4606-9973-81D33DA1C9AE}"/>
    <dgm:cxn modelId="{3FA4334D-3B2D-4C04-9068-E21F5DAA0C21}" srcId="{E1584DC1-2231-4B0E-8735-2F042E2E8ACC}" destId="{5EF9C433-A546-4027-938C-51536F733E3C}" srcOrd="0" destOrd="0" parTransId="{ED923F37-D9FB-46D3-B0A3-0C77F325CDDB}" sibTransId="{91A33456-5287-44E7-AB17-E8DD12C4C819}"/>
    <dgm:cxn modelId="{C8F763FA-6632-4800-9A29-B14099B69405}" srcId="{5D75E563-AE95-411F-B5E6-14F6A1DD20AB}" destId="{14590B24-3790-4F9A-8C9E-4028F8EC46E9}" srcOrd="2" destOrd="0" parTransId="{395CBA14-48A8-47D2-848A-94A3BC1DBF7E}" sibTransId="{3B45BD23-882B-444E-A9F9-4F499AF349B5}"/>
    <dgm:cxn modelId="{BA096AAE-4218-454D-9564-31A82A5F899A}" type="presParOf" srcId="{F150AD4B-96C8-4C32-BBEE-6FD974070F39}" destId="{97293D77-1A53-45BD-B47C-A0F5FB7154DE}" srcOrd="0" destOrd="0" presId="urn:microsoft.com/office/officeart/2005/8/layout/target3"/>
    <dgm:cxn modelId="{59269C6F-9F6C-4D42-998C-BB222E330CBD}" type="presParOf" srcId="{F150AD4B-96C8-4C32-BBEE-6FD974070F39}" destId="{23ECF0D2-0E9F-4609-B902-CA71E4A95937}" srcOrd="1" destOrd="0" presId="urn:microsoft.com/office/officeart/2005/8/layout/target3"/>
    <dgm:cxn modelId="{63D5A464-D4B7-4D5F-8A45-B71FBC8AB639}" type="presParOf" srcId="{F150AD4B-96C8-4C32-BBEE-6FD974070F39}" destId="{28B87CB8-8E78-4551-A8EA-77307DA30D12}" srcOrd="2" destOrd="0" presId="urn:microsoft.com/office/officeart/2005/8/layout/target3"/>
    <dgm:cxn modelId="{DE180633-67DD-49BE-B3E6-F22A4BE0030C}" type="presParOf" srcId="{F150AD4B-96C8-4C32-BBEE-6FD974070F39}" destId="{4904F5F9-E241-4FD0-AA66-34ADE196D296}" srcOrd="3" destOrd="0" presId="urn:microsoft.com/office/officeart/2005/8/layout/target3"/>
    <dgm:cxn modelId="{DDDC3608-D73D-4129-9915-6F419296838B}" type="presParOf" srcId="{F150AD4B-96C8-4C32-BBEE-6FD974070F39}" destId="{64DA65CC-31EB-4BD3-87AF-1724268D531F}" srcOrd="4" destOrd="0" presId="urn:microsoft.com/office/officeart/2005/8/layout/target3"/>
    <dgm:cxn modelId="{49BB6193-5ABE-4194-A42E-8A102DCC70D6}" type="presParOf" srcId="{F150AD4B-96C8-4C32-BBEE-6FD974070F39}" destId="{CE12B655-43F2-4E2C-98AC-47F170034FC0}" srcOrd="5" destOrd="0" presId="urn:microsoft.com/office/officeart/2005/8/layout/target3"/>
    <dgm:cxn modelId="{4B0FE3E8-6060-4FC2-A82D-CC1ED2990A94}" type="presParOf" srcId="{F150AD4B-96C8-4C32-BBEE-6FD974070F39}" destId="{E29CE100-A9BF-482D-8337-5C0659151B3E}" srcOrd="6" destOrd="0" presId="urn:microsoft.com/office/officeart/2005/8/layout/target3"/>
    <dgm:cxn modelId="{F04ABFE1-5C1A-4692-9CAA-5B0E1F9BC032}" type="presParOf" srcId="{F150AD4B-96C8-4C32-BBEE-6FD974070F39}" destId="{9C3FFB28-5A06-4695-87B9-7F2D11016C85}" srcOrd="7" destOrd="0" presId="urn:microsoft.com/office/officeart/2005/8/layout/target3"/>
    <dgm:cxn modelId="{59A77912-8FC5-48D3-9BCA-41FBEFF909D2}" type="presParOf" srcId="{F150AD4B-96C8-4C32-BBEE-6FD974070F39}" destId="{C817A134-94B8-42C4-9035-2E27D335330E}" srcOrd="8" destOrd="0" presId="urn:microsoft.com/office/officeart/2005/8/layout/target3"/>
    <dgm:cxn modelId="{5915311D-B3D1-4F73-9719-83D54545821F}" type="presParOf" srcId="{F150AD4B-96C8-4C32-BBEE-6FD974070F39}" destId="{77ADA301-FFD3-42BF-A574-26E23644335D}" srcOrd="9" destOrd="0" presId="urn:microsoft.com/office/officeart/2005/8/layout/target3"/>
    <dgm:cxn modelId="{22E2806C-560D-4D59-A05D-65D486AFD53A}" type="presParOf" srcId="{F150AD4B-96C8-4C32-BBEE-6FD974070F39}" destId="{EF06A735-A7A1-42CB-B395-437B21EAFEB4}" srcOrd="10" destOrd="0" presId="urn:microsoft.com/office/officeart/2005/8/layout/target3"/>
    <dgm:cxn modelId="{04C24325-DEC4-4026-A167-D283F4EB32F2}" type="presParOf" srcId="{F150AD4B-96C8-4C32-BBEE-6FD974070F39}" destId="{C9518E5D-829E-430E-BFF3-698B1271A374}" srcOrd="11" destOrd="0" presId="urn:microsoft.com/office/officeart/2005/8/layout/target3"/>
    <dgm:cxn modelId="{905BA7E8-48CC-44AF-A5FF-6F730C47C10B}" type="presParOf" srcId="{F150AD4B-96C8-4C32-BBEE-6FD974070F39}" destId="{72680760-ADC8-4550-8622-F3D06119A071}" srcOrd="12" destOrd="0" presId="urn:microsoft.com/office/officeart/2005/8/layout/target3"/>
    <dgm:cxn modelId="{577F61FF-312C-4B49-9C0D-D079BA674B45}" type="presParOf" srcId="{F150AD4B-96C8-4C32-BBEE-6FD974070F39}" destId="{E617A827-F212-418B-94EA-895C547CE064}" srcOrd="13" destOrd="0" presId="urn:microsoft.com/office/officeart/2005/8/layout/target3"/>
    <dgm:cxn modelId="{FC3CD441-473E-46BA-8CD0-3BD61EEA31EB}" type="presParOf" srcId="{F150AD4B-96C8-4C32-BBEE-6FD974070F39}" destId="{3E00A0C6-4272-48D6-B5E0-5CC005B92778}" srcOrd="14" destOrd="0" presId="urn:microsoft.com/office/officeart/2005/8/layout/target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target3">
  <dgm:title val=""/>
  <dgm:desc val=""/>
  <dgm:catLst>
    <dgm:cat type="relationship" pri="11000"/>
    <dgm:cat type="list" pri="22000"/>
    <dgm:cat type="convert" pri="4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sampData>
  <dgm:styleData>
    <dgm:dataModel>
      <dgm:ptLst>
        <dgm:pt modelId="0" type="doc"/>
        <dgm:pt modelId="1"/>
        <dgm:pt modelId="11"/>
        <dgm:pt modelId="12"/>
        <dgm:pt modelId="2"/>
        <dgm:pt modelId="21"/>
        <dgm:pt modelId="22"/>
        <dgm:pt modelId="3"/>
        <dgm:pt modelId="31"/>
        <dgm:pt modelId="32"/>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styleData>
  <dgm:clrData>
    <dgm:dataModel>
      <dgm:ptLst>
        <dgm:pt modelId="0" type="doc"/>
        <dgm:pt modelId="1"/>
        <dgm:pt modelId="11"/>
        <dgm:pt modelId="12"/>
        <dgm:pt modelId="2"/>
        <dgm:pt modelId="21"/>
        <dgm:pt modelId="22"/>
        <dgm:pt modelId="3"/>
        <dgm:pt modelId="31"/>
        <dgm:pt modelId="32"/>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clrData>
  <dgm:layoutNode name="Name0">
    <dgm:varLst>
      <dgm:chMax val="7"/>
      <dgm:dir/>
      <dgm:animLvl val="lvl"/>
      <dgm:resizeHandles val="exact"/>
    </dgm:varLst>
    <dgm:alg type="composite"/>
    <dgm:shape xmlns:r="http://schemas.openxmlformats.org/officeDocument/2006/relationships" r:blip="">
      <dgm:adjLst/>
    </dgm:shape>
    <dgm:presOf/>
    <dgm:choose name="Name1">
      <dgm:if name="Name2" func="var" arg="dir" op="equ" val="norm">
        <dgm:choose name="Name3">
          <dgm:if name="Name4" axis="ch" ptType="node" func="cnt" op="equ" val="1">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rect1ParTx" refType="r" refFor="ch" refForName="space"/>
              <dgm:constr type="w" for="ch" forName="rect1ParTx" refType="w" refFor="ch" refForName="rect1" fact="0.5"/>
              <dgm:constr type="t" for="ch" forName="rect1ParTx" refType="t" refFor="ch" refForName="rect1"/>
              <dgm:constr type="b" for="ch" forName="rect1ParTx" refType="b" refFor="ch" refForName="rect1"/>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b" refFor="ch" refForName="rect1"/>
              <dgm:constr type="primFontSz" for="ch" op="equ" val="65"/>
              <dgm:constr type="secFontSz" for="ch" op="equ" val="65"/>
            </dgm:constrLst>
          </dgm:if>
          <dgm:if name="Name5" axis="ch" ptType="node" func="cnt" op="equ" val="2">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5"/>
              <dgm:constr type="hOff" for="ch" forName="circle2" refType="h" refFor="ch" refForName="vertSpace2" fact="-0.5"/>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rect2ParTx" refType="r" refFor="ch" refForName="space"/>
              <dgm:constr type="w" for="ch" forName="rect2ParTx" refType="w" refFor="ch" refForName="rect2" fact="0.5"/>
              <dgm:constr type="t" for="ch" forName="rect2ParTx" refType="t" refFor="ch" refForName="rect2"/>
              <dgm:constr type="b" for="ch" forName="rect2ParTx" refType="b" refFor="ch" refForName="rect2"/>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b" refFor="ch" refForName="rect2"/>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primFontSz" for="ch" op="equ" val="65"/>
              <dgm:constr type="secFontSz" for="ch" op="equ" val="65"/>
            </dgm:constrLst>
          </dgm:if>
          <dgm:if name="Name6" axis="ch" ptType="node" func="cnt" op="equ" val="3">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66667"/>
              <dgm:constr type="hOff" for="ch" forName="circle2" refType="h" refFor="ch" refForName="vertSpace2" fact="-0.33333"/>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33333"/>
              <dgm:constr type="hOff" for="ch" forName="circle3" refType="h" refFor="ch" refForName="vertSpace2" fact="-0.66667"/>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rect3ParTx" refType="r" refFor="ch" refForName="space"/>
              <dgm:constr type="w" for="ch" forName="rect3ParTx" refType="w" refFor="ch" refForName="rect3" fact="0.5"/>
              <dgm:constr type="t" for="ch" forName="rect3ParTx" refType="t" refFor="ch" refForName="rect3"/>
              <dgm:constr type="b" for="ch" forName="rect3ParTx" refType="b" refFor="ch" refForName="rect3"/>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b" refFor="ch" refForName="rect3"/>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primFontSz" for="ch" op="equ" val="65"/>
              <dgm:constr type="secFontSz" for="ch" op="equ" val="65"/>
            </dgm:constrLst>
          </dgm:if>
          <dgm:if name="Name7" axis="ch" ptType="node" func="cnt" op="equ" val="4">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75"/>
              <dgm:constr type="hOff" for="ch" forName="circle2" refType="h" refFor="ch" refForName="vertSpace2" fact="-0.25"/>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5"/>
              <dgm:constr type="hOff" for="ch" forName="circle3" refType="h" refFor="ch" refForName="vertSpace2" fact="-0.5"/>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25"/>
              <dgm:constr type="hOff" for="ch" forName="circle4" refType="h" refFor="ch" refForName="vertSpace2" fact="-0.75"/>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rect4ParTx" refType="r" refFor="ch" refForName="space"/>
              <dgm:constr type="w" for="ch" forName="rect4ParTx" refType="w" refFor="ch" refForName="rect4" fact="0.5"/>
              <dgm:constr type="t" for="ch" forName="rect4ParTx" refType="t" refFor="ch" refForName="rect4"/>
              <dgm:constr type="b" for="ch" forName="rect4ParTx" refType="b" refFor="ch" refForName="rect4"/>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b" refFor="ch" refForName="rect4"/>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primFontSz" for="ch" op="equ" val="65"/>
              <dgm:constr type="secFontSz" for="ch" op="equ" val="65"/>
            </dgm:constrLst>
          </dgm:if>
          <dgm:if name="Name8" axis="ch" ptType="node" func="cnt" op="equ" val="5">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
              <dgm:constr type="hOff" for="ch" forName="circle2" refType="h" refFor="ch" refForName="vertSpace2" fact="-0.2"/>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6"/>
              <dgm:constr type="hOff" for="ch" forName="circle3" refType="h" refFor="ch" refForName="vertSpace2" fact="-0.4"/>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4"/>
              <dgm:constr type="hOff" for="ch" forName="circle4" refType="h" refFor="ch" refForName="vertSpace2" fact="-0.6"/>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2"/>
              <dgm:constr type="hOff" for="ch" forName="circle5" refType="h" refFor="ch" refForName="vertSpace2" fact="-0.8"/>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rect5ParTx" refType="r" refFor="ch" refForName="space"/>
              <dgm:constr type="w" for="ch" forName="rect5ParTx" refType="w" refFor="ch" refForName="rect5" fact="0.5"/>
              <dgm:constr type="t" for="ch" forName="rect5ParTx" refType="t" refFor="ch" refForName="rect5"/>
              <dgm:constr type="b" for="ch" forName="rect5ParTx" refType="b" refFor="ch" refForName="rect5"/>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b" refFor="ch" refForName="rect5"/>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primFontSz" for="ch" op="equ" val="65"/>
              <dgm:constr type="secFontSz" for="ch" op="equ" val="65"/>
            </dgm:constrLst>
          </dgm:if>
          <dgm:if name="Name9" axis="ch" ptType="node" func="cnt" op="equ" val="6">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3333"/>
              <dgm:constr type="hOff" for="ch" forName="circle2" refType="h" refFor="ch" refForName="vertSpace2" fact="-0.16667"/>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66667"/>
              <dgm:constr type="hOff" for="ch" forName="circle3" refType="h" refFor="ch" refForName="vertSpace2" fact="-0.33333"/>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5"/>
              <dgm:constr type="hOff" for="ch" forName="circle4" refType="h" refFor="ch" refForName="vertSpace2" fact="-0.5"/>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33333"/>
              <dgm:constr type="hOff" for="ch" forName="circle5" refType="h" refFor="ch" refForName="vertSpace2" fact="-0.66667"/>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l" refFor="ch" refForName="space"/>
              <dgm:constr type="h" for="ch" forName="circle6" refType="h" refFor="ch" refForName="circle1" fact="0.16667"/>
              <dgm:constr type="hOff" for="ch" forName="circle6" refType="h" refFor="ch" refForName="vertSpace2" fact="-0.83333"/>
              <dgm:constr type="w" for="ch" forName="circle6" refType="h" refFor="ch" refForName="circle6" op="equ"/>
              <dgm:constr type="wOff" for="ch" forName="circle6" refType="hOff" refFor="ch" refForName="circle6" op="equ"/>
              <dgm:constr type="b" for="ch" forName="circle6" refType="t" refFor="ch" refForName="vertSpace6"/>
              <dgm:constr type="l" for="ch" forName="rect6" refType="r" refFor="ch" refForName="space"/>
              <dgm:constr type="r" for="ch" forName="rect6" refType="w"/>
              <dgm:constr type="h" for="ch" forName="rect6" refType="h" refFor="ch" refForName="circle6"/>
              <dgm:constr type="hOff" for="ch" forName="rect6" refType="hOff" refFor="ch" refForName="circle6"/>
              <dgm:constr type="b" for="ch" forName="rect6" refType="b" refFor="ch" refForName="circle6"/>
              <dgm:constr type="l" for="ch" forName="rect6ParTx" refType="r" refFor="ch" refForName="space"/>
              <dgm:constr type="w" for="ch" forName="rect6ParTx" refType="w" refFor="ch" refForName="rect6" fact="0.5"/>
              <dgm:constr type="t" for="ch" forName="rect6ParTx" refType="t" refFor="ch" refForName="rect6"/>
              <dgm:constr type="b" for="ch" forName="rect6ParTx" refType="b" refFor="ch" refForName="rect6"/>
              <dgm:constr type="l" for="ch" forName="rect6ChTx" refType="r" refFor="ch" refForName="rect6ParTx"/>
              <dgm:constr type="w" for="ch" forName="rect6ChTx" refType="w" refFor="ch" refForName="rect6ParTx"/>
              <dgm:constr type="t" for="ch" forName="rect6ChTx" refType="t" refFor="ch" refForName="rect6ParTx"/>
              <dgm:constr type="b" for="ch" forName="rect6ChTx" refType="b" refFor="ch" refForName="rect6ParTx"/>
              <dgm:constr type="l" for="ch" forName="rect6ParTxNoCh" refType="r" refFor="ch" refForName="space"/>
              <dgm:constr type="w" for="ch" forName="rect6ParTxNoCh" refType="w" refFor="ch" refForName="rect6"/>
              <dgm:constr type="t" for="ch" forName="rect6ParTxNoCh" refType="t" refFor="ch" refForName="rect6"/>
              <dgm:constr type="b" for="ch" forName="rect6ParTxNoCh" refType="b" refFor="ch" refForName="rect6"/>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l" for="ch" forName="rect5ParTx" refType="r" refFor="ch" refForName="space"/>
              <dgm:constr type="w" for="ch" forName="rect5ParTx" refType="w" refFor="ch" refForName="rect5" fact="0.5"/>
              <dgm:constr type="t" for="ch" forName="rect5ParTx" refType="t" refFor="ch" refForName="rect5"/>
              <dgm:constr type="b" for="ch" forName="rect5ParTx" refType="t" refFor="ch" refForName="rect6"/>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t" refFor="ch" refForName="rect6"/>
              <dgm:constr type="primFontSz" for="ch" op="equ" val="65"/>
              <dgm:constr type="secFontSz" for="ch" op="equ" val="65"/>
            </dgm:constrLst>
          </dgm:if>
          <dgm:if name="Name10" axis="ch" ptType="node" func="cnt" op="gte" val="7">
            <dgm:constrLst>
              <dgm:constr type="userA" refType="w" fact="0.3"/>
              <dgm:constr type="w" for="ch" forName="circle1" refType="userA" fact="2"/>
              <dgm:constr type="h" for="ch" forName="circle1" refType="w" refFor="ch" refForName="circle1" op="equ"/>
              <dgm:constr type="l" for="ch" forName="circle1"/>
              <dgm:constr type="ctrY" for="ch" forName="circle1" refType="h" fact="0.5"/>
              <dgm:constr type="l" for="ch" forName="space" refType="ctrX" refFor="ch" refForName="circle1"/>
              <dgm:constr type="w" for="ch" forName="space"/>
              <dgm:constr type="h" for="ch" forName="space" refType="h" refFor="ch" refForName="circle1"/>
              <dgm:constr type="b" for="ch" forName="space" refType="b" refFor="ch" refForName="circle1"/>
              <dgm:constr type="l" for="ch" forName="rect1" refType="r" refFor="ch" refForName="space"/>
              <dgm:constr type="r" for="ch" forName="rect1" refType="w"/>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l" refFor="ch" refForName="space"/>
              <dgm:constr type="h" for="ch" forName="circle2" refType="h" refFor="ch" refForName="circle1" fact="0.85714"/>
              <dgm:constr type="hOff" for="ch" forName="circle2" refType="h" refFor="ch" refForName="vertSpace2" fact="-0.14286"/>
              <dgm:constr type="w" for="ch" forName="circle2" refType="h" refFor="ch" refForName="circle2" op="equ"/>
              <dgm:constr type="wOff" for="ch" forName="circle2" refType="hOff" refFor="ch" refForName="circle2" op="equ"/>
              <dgm:constr type="b" for="ch" forName="circle2" refType="t" refFor="ch" refForName="vertSpace2"/>
              <dgm:constr type="l" for="ch" forName="rect2" refType="r" refFor="ch" refForName="space"/>
              <dgm:constr type="r" for="ch" forName="rect2" refType="w"/>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l" refFor="ch" refForName="space"/>
              <dgm:constr type="h" for="ch" forName="circle3" refType="h" refFor="ch" refForName="circle1" fact="0.71429"/>
              <dgm:constr type="hOff" for="ch" forName="circle3" refType="h" refFor="ch" refForName="vertSpace2" fact="-0.28571"/>
              <dgm:constr type="w" for="ch" forName="circle3" refType="h" refFor="ch" refForName="circle3" op="equ"/>
              <dgm:constr type="wOff" for="ch" forName="circle3" refType="hOff" refFor="ch" refForName="circle3" op="equ"/>
              <dgm:constr type="b" for="ch" forName="circle3" refType="t" refFor="ch" refForName="vertSpace3"/>
              <dgm:constr type="l" for="ch" forName="rect3" refType="r" refFor="ch" refForName="space"/>
              <dgm:constr type="r" for="ch" forName="rect3" refType="w"/>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l" refFor="ch" refForName="space"/>
              <dgm:constr type="h" for="ch" forName="circle4" refType="h" refFor="ch" refForName="circle1" fact="0.57143"/>
              <dgm:constr type="hOff" for="ch" forName="circle4" refType="h" refFor="ch" refForName="vertSpace2" fact="-0.42857"/>
              <dgm:constr type="w" for="ch" forName="circle4" refType="h" refFor="ch" refForName="circle4" op="equ"/>
              <dgm:constr type="wOff" for="ch" forName="circle4" refType="hOff" refFor="ch" refForName="circle4" op="equ"/>
              <dgm:constr type="b" for="ch" forName="circle4" refType="t" refFor="ch" refForName="vertSpace4"/>
              <dgm:constr type="l" for="ch" forName="rect4" refType="r" refFor="ch" refForName="space"/>
              <dgm:constr type="r" for="ch" forName="rect4" refType="w"/>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l" refFor="ch" refForName="space"/>
              <dgm:constr type="h" for="ch" forName="circle5" refType="h" refFor="ch" refForName="circle1" fact="0.42857"/>
              <dgm:constr type="hOff" for="ch" forName="circle5" refType="h" refFor="ch" refForName="vertSpace2" fact="-0.57143"/>
              <dgm:constr type="w" for="ch" forName="circle5" refType="h" refFor="ch" refForName="circle5" op="equ"/>
              <dgm:constr type="wOff" for="ch" forName="circle5" refType="hOff" refFor="ch" refForName="circle5" op="equ"/>
              <dgm:constr type="b" for="ch" forName="circle5" refType="t" refFor="ch" refForName="vertSpace5"/>
              <dgm:constr type="l" for="ch" forName="rect5" refType="r" refFor="ch" refForName="space"/>
              <dgm:constr type="r" for="ch" forName="rect5" refType="w"/>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l" refFor="ch" refForName="space"/>
              <dgm:constr type="h" for="ch" forName="circle6" refType="h" refFor="ch" refForName="circle1" fact="0.28571"/>
              <dgm:constr type="hOff" for="ch" forName="circle6" refType="h" refFor="ch" refForName="vertSpace2" fact="-0.71429"/>
              <dgm:constr type="w" for="ch" forName="circle6" refType="h" refFor="ch" refForName="circle6" op="equ"/>
              <dgm:constr type="wOff" for="ch" forName="circle6" refType="hOff" refFor="ch" refForName="circle6" op="equ"/>
              <dgm:constr type="b" for="ch" forName="circle6" refType="t" refFor="ch" refForName="vertSpace6"/>
              <dgm:constr type="l" for="ch" forName="rect6" refType="r" refFor="ch" refForName="space"/>
              <dgm:constr type="r" for="ch" forName="rect6" refType="w"/>
              <dgm:constr type="h" for="ch" forName="rect6" refType="h" refFor="ch" refForName="circle6"/>
              <dgm:constr type="hOff" for="ch" forName="rect6" refType="hOff" refFor="ch" refForName="circle6"/>
              <dgm:constr type="b" for="ch" forName="rect6" refType="b" refFor="ch" refForName="circle6"/>
              <dgm:constr type="l" for="ch" forName="vertSpace7"/>
              <dgm:constr type="w" for="ch" forName="vertSpace7" refType="w"/>
              <dgm:constr type="h" for="ch" forName="vertSpace7" refType="h" refFor="ch" refForName="vertSpace6"/>
              <dgm:constr type="b" for="ch" forName="vertSpace7" refType="t" refFor="ch" refForName="vertSpace6"/>
              <dgm:constr type="ctrX" for="ch" forName="circle7" refType="l" refFor="ch" refForName="space"/>
              <dgm:constr type="h" for="ch" forName="circle7" refType="h" refFor="ch" refForName="circle1" fact="0.14286"/>
              <dgm:constr type="hOff" for="ch" forName="circle7" refType="h" refFor="ch" refForName="vertSpace2" fact="-0.85714"/>
              <dgm:constr type="w" for="ch" forName="circle7" refType="h" refFor="ch" refForName="circle7" op="equ"/>
              <dgm:constr type="wOff" for="ch" forName="circle7" refType="hOff" refFor="ch" refForName="circle7" op="equ"/>
              <dgm:constr type="b" for="ch" forName="circle7" refType="t" refFor="ch" refForName="vertSpace7"/>
              <dgm:constr type="l" for="ch" forName="rect7" refType="r" refFor="ch" refForName="space"/>
              <dgm:constr type="r" for="ch" forName="rect7" refType="w"/>
              <dgm:constr type="h" for="ch" forName="rect7" refType="h" refFor="ch" refForName="circle7"/>
              <dgm:constr type="hOff" for="ch" forName="rect7" refType="hOff" refFor="ch" refForName="circle7"/>
              <dgm:constr type="b" for="ch" forName="rect7" refType="b" refFor="ch" refForName="circle7"/>
              <dgm:constr type="l" for="ch" forName="rect7ParTx" refType="r" refFor="ch" refForName="space"/>
              <dgm:constr type="w" for="ch" forName="rect7ParTx" refType="w" refFor="ch" refForName="rect7" fact="0.5"/>
              <dgm:constr type="t" for="ch" forName="rect7ParTx" refType="t" refFor="ch" refForName="rect7"/>
              <dgm:constr type="b" for="ch" forName="rect7ParTx" refType="b" refFor="ch" refForName="rect7"/>
              <dgm:constr type="l" for="ch" forName="rect7ChTx" refType="r" refFor="ch" refForName="rect7ParTx"/>
              <dgm:constr type="w" for="ch" forName="rect7ChTx" refType="w" refFor="ch" refForName="rect7ParTx"/>
              <dgm:constr type="t" for="ch" forName="rect7ChTx" refType="t" refFor="ch" refForName="rect7ParTx"/>
              <dgm:constr type="b" for="ch" forName="rect7ChTx" refType="b" refFor="ch" refForName="rect7ParTx"/>
              <dgm:constr type="l" for="ch" forName="rect7ParTxNoCh" refType="r" refFor="ch" refForName="space"/>
              <dgm:constr type="w" for="ch" forName="rect7ParTxNoCh" refType="w" refFor="ch" refForName="rect7"/>
              <dgm:constr type="t" for="ch" forName="rect7ParTxNoCh" refType="t" refFor="ch" refForName="rect7"/>
              <dgm:constr type="b" for="ch" forName="rect7ParTxNoCh" refType="b" refFor="ch" refForName="rect7"/>
              <dgm:constr type="l" for="ch" forName="rect1ParTx" refType="r" refFor="ch" refForName="space"/>
              <dgm:constr type="w" for="ch" forName="rect1ParTx" refType="w" refFor="ch" refForName="rect1" fact="0.5"/>
              <dgm:constr type="t" for="ch" forName="rect1ParTx" refType="t" refFor="ch" refForName="rect1"/>
              <dgm:constr type="b" for="ch" forName="rect1ParTx" refType="t" refFor="ch" refForName="rect2"/>
              <dgm:constr type="l" for="ch" forName="rect1ChTx" refType="r" refFor="ch" refForName="rect1ParTx"/>
              <dgm:constr type="w" for="ch" forName="rect1ChTx" refType="w" refFor="ch" refForName="rect1ParTx"/>
              <dgm:constr type="t" for="ch" forName="rect1ChTx" refType="t" refFor="ch" refForName="rect1ParTx"/>
              <dgm:constr type="b" for="ch" forName="rect1ChTx" refType="b" refFor="ch" refForName="rect1ParTx"/>
              <dgm:constr type="l" for="ch" forName="rect1ParTxNoCh" refType="r" refFor="ch" refForName="space"/>
              <dgm:constr type="w" for="ch" forName="rect1ParTxNoCh" refType="w" refFor="ch" refForName="rect1"/>
              <dgm:constr type="t" for="ch" forName="rect1ParTxNoCh" refType="t" refFor="ch" refForName="rect1"/>
              <dgm:constr type="b" for="ch" forName="rect1ParTxNoCh" refType="t" refFor="ch" refForName="rect2"/>
              <dgm:constr type="l" for="ch" forName="rect2ParTx" refType="r" refFor="ch" refForName="space"/>
              <dgm:constr type="w" for="ch" forName="rect2ParTx" refType="w" refFor="ch" refForName="rect2" fact="0.5"/>
              <dgm:constr type="t" for="ch" forName="rect2ParTx" refType="t" refFor="ch" refForName="rect2"/>
              <dgm:constr type="b" for="ch" forName="rect2ParTx" refType="t" refFor="ch" refForName="rect3"/>
              <dgm:constr type="l" for="ch" forName="rect2ChTx" refType="r" refFor="ch" refForName="rect2ParTx"/>
              <dgm:constr type="w" for="ch" forName="rect2ChTx" refType="w" refFor="ch" refForName="rect2ParTx"/>
              <dgm:constr type="t" for="ch" forName="rect2ChTx" refType="t" refFor="ch" refForName="rect2ParTx"/>
              <dgm:constr type="b" for="ch" forName="rect2ChTx" refType="b" refFor="ch" refForName="rect2ParTx"/>
              <dgm:constr type="l" for="ch" forName="rect2ParTxNoCh" refType="r" refFor="ch" refForName="space"/>
              <dgm:constr type="w" for="ch" forName="rect2ParTxNoCh" refType="w" refFor="ch" refForName="rect2"/>
              <dgm:constr type="t" for="ch" forName="rect2ParTxNoCh" refType="t" refFor="ch" refForName="rect2"/>
              <dgm:constr type="b" for="ch" forName="rect2ParTxNoCh" refType="t" refFor="ch" refForName="rect3"/>
              <dgm:constr type="l" for="ch" forName="rect3ParTx" refType="r" refFor="ch" refForName="space"/>
              <dgm:constr type="w" for="ch" forName="rect3ParTx" refType="w" refFor="ch" refForName="rect3" fact="0.5"/>
              <dgm:constr type="t" for="ch" forName="rect3ParTx" refType="t" refFor="ch" refForName="rect3"/>
              <dgm:constr type="b" for="ch" forName="rect3ParTx" refType="t" refFor="ch" refForName="rect4"/>
              <dgm:constr type="l" for="ch" forName="rect3ChTx" refType="r" refFor="ch" refForName="rect3ParTx"/>
              <dgm:constr type="w" for="ch" forName="rect3ChTx" refType="w" refFor="ch" refForName="rect3ParTx"/>
              <dgm:constr type="t" for="ch" forName="rect3ChTx" refType="t" refFor="ch" refForName="rect3ParTx"/>
              <dgm:constr type="b" for="ch" forName="rect3ChTx" refType="b" refFor="ch" refForName="rect3ParTx"/>
              <dgm:constr type="l" for="ch" forName="rect3ParTxNoCh" refType="r" refFor="ch" refForName="space"/>
              <dgm:constr type="w" for="ch" forName="rect3ParTxNoCh" refType="w" refFor="ch" refForName="rect3"/>
              <dgm:constr type="t" for="ch" forName="rect3ParTxNoCh" refType="t" refFor="ch" refForName="rect3"/>
              <dgm:constr type="b" for="ch" forName="rect3ParTxNoCh" refType="t" refFor="ch" refForName="rect4"/>
              <dgm:constr type="l" for="ch" forName="rect4ParTx" refType="r" refFor="ch" refForName="space"/>
              <dgm:constr type="w" for="ch" forName="rect4ParTx" refType="w" refFor="ch" refForName="rect4" fact="0.5"/>
              <dgm:constr type="t" for="ch" forName="rect4ParTx" refType="t" refFor="ch" refForName="rect4"/>
              <dgm:constr type="b" for="ch" forName="rect4ParTx" refType="t" refFor="ch" refForName="rect5"/>
              <dgm:constr type="l" for="ch" forName="rect4ChTx" refType="r" refFor="ch" refForName="rect4ParTx"/>
              <dgm:constr type="w" for="ch" forName="rect4ChTx" refType="w" refFor="ch" refForName="rect4ParTx"/>
              <dgm:constr type="t" for="ch" forName="rect4ChTx" refType="t" refFor="ch" refForName="rect4ParTx"/>
              <dgm:constr type="b" for="ch" forName="rect4ChTx" refType="b" refFor="ch" refForName="rect4ParTx"/>
              <dgm:constr type="l" for="ch" forName="rect4ParTxNoCh" refType="r" refFor="ch" refForName="space"/>
              <dgm:constr type="w" for="ch" forName="rect4ParTxNoCh" refType="w" refFor="ch" refForName="rect4"/>
              <dgm:constr type="t" for="ch" forName="rect4ParTxNoCh" refType="t" refFor="ch" refForName="rect4"/>
              <dgm:constr type="b" for="ch" forName="rect4ParTxNoCh" refType="t" refFor="ch" refForName="rect5"/>
              <dgm:constr type="l" for="ch" forName="rect5ParTx" refType="r" refFor="ch" refForName="space"/>
              <dgm:constr type="w" for="ch" forName="rect5ParTx" refType="w" refFor="ch" refForName="rect5" fact="0.5"/>
              <dgm:constr type="t" for="ch" forName="rect5ParTx" refType="t" refFor="ch" refForName="rect5"/>
              <dgm:constr type="b" for="ch" forName="rect5ParTx" refType="t" refFor="ch" refForName="rect6"/>
              <dgm:constr type="l" for="ch" forName="rect5ChTx" refType="r" refFor="ch" refForName="rect5ParTx"/>
              <dgm:constr type="w" for="ch" forName="rect5ChTx" refType="w" refFor="ch" refForName="rect5ParTx"/>
              <dgm:constr type="t" for="ch" forName="rect5ChTx" refType="t" refFor="ch" refForName="rect5ParTx"/>
              <dgm:constr type="b" for="ch" forName="rect5ChTx" refType="b" refFor="ch" refForName="rect5ParTx"/>
              <dgm:constr type="l" for="ch" forName="rect5ParTxNoCh" refType="r" refFor="ch" refForName="space"/>
              <dgm:constr type="w" for="ch" forName="rect5ParTxNoCh" refType="w" refFor="ch" refForName="rect5"/>
              <dgm:constr type="t" for="ch" forName="rect5ParTxNoCh" refType="t" refFor="ch" refForName="rect5"/>
              <dgm:constr type="b" for="ch" forName="rect5ParTxNoCh" refType="t" refFor="ch" refForName="rect6"/>
              <dgm:constr type="l" for="ch" forName="rect6ParTx" refType="r" refFor="ch" refForName="space"/>
              <dgm:constr type="w" for="ch" forName="rect6ParTx" refType="w" refFor="ch" refForName="rect6" fact="0.5"/>
              <dgm:constr type="t" for="ch" forName="rect6ParTx" refType="t" refFor="ch" refForName="rect6"/>
              <dgm:constr type="b" for="ch" forName="rect6ParTx" refType="t" refFor="ch" refForName="rect7"/>
              <dgm:constr type="l" for="ch" forName="rect6ChTx" refType="r" refFor="ch" refForName="rect6ParTx"/>
              <dgm:constr type="w" for="ch" forName="rect6ChTx" refType="w" refFor="ch" refForName="rect6ParTx"/>
              <dgm:constr type="t" for="ch" forName="rect6ChTx" refType="t" refFor="ch" refForName="rect6ParTx"/>
              <dgm:constr type="b" for="ch" forName="rect6ChTx" refType="b" refFor="ch" refForName="rect6ParTx"/>
              <dgm:constr type="l" for="ch" forName="rect6ParTxNoCh" refType="r" refFor="ch" refForName="space"/>
              <dgm:constr type="w" for="ch" forName="rect6ParTxNoCh" refType="w" refFor="ch" refForName="rect6"/>
              <dgm:constr type="t" for="ch" forName="rect6ParTxNoCh" refType="t" refFor="ch" refForName="rect6"/>
              <dgm:constr type="b" for="ch" forName="rect6ParTxNoCh" refType="t" refFor="ch" refForName="rect7"/>
              <dgm:constr type="primFontSz" for="ch" op="equ" val="65"/>
              <dgm:constr type="secFontSz" for="ch" op="equ" val="65"/>
            </dgm:constrLst>
          </dgm:if>
          <dgm:else name="Name11">
            <dgm:constrLst/>
          </dgm:else>
        </dgm:choose>
      </dgm:if>
      <dgm:else name="Name12">
        <dgm:choose name="Name13">
          <dgm:if name="Name14" axis="ch" ptType="node" func="cnt" op="equ" val="1">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r" for="ch" forName="rect1ParTx" refType="l" refFor="ch" refForName="space"/>
              <dgm:constr type="w" for="ch" forName="rect1ParTx" refType="w" refFor="ch" refForName="rect1" fact="0.5"/>
              <dgm:constr type="t" for="ch" forName="rect1ParTx" refType="t" refFor="ch" refForName="rect1"/>
              <dgm:constr type="b" for="ch" forName="rect1ParTx" refType="b" refFor="ch" refForName="rect1"/>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b" refFor="ch" refForName="rect1"/>
              <dgm:constr type="primFontSz" for="ch" op="equ" val="65"/>
              <dgm:constr type="secFontSz" for="ch" op="equ" val="65"/>
            </dgm:constrLst>
          </dgm:if>
          <dgm:if name="Name15" axis="ch" ptType="node" func="cnt" op="equ" val="2">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5"/>
              <dgm:constr type="hOff" for="ch" forName="circle2" refType="h" refFor="ch" refForName="vertSpace2" fact="-0.5"/>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r" for="ch" forName="rect2ParTx" refType="l" refFor="ch" refForName="space"/>
              <dgm:constr type="w" for="ch" forName="rect2ParTx" refType="w" refFor="ch" refForName="rect2" fact="0.5"/>
              <dgm:constr type="t" for="ch" forName="rect2ParTx" refType="t" refFor="ch" refForName="rect2"/>
              <dgm:constr type="b" for="ch" forName="rect2ParTx" refType="b" refFor="ch" refForName="rect2"/>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b" refFor="ch" refForName="rect2"/>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primFontSz" for="ch" op="equ" val="65"/>
              <dgm:constr type="secFontSz" for="ch" op="equ" val="65"/>
            </dgm:constrLst>
          </dgm:if>
          <dgm:if name="Name16" axis="ch" ptType="node" func="cnt" op="equ" val="3">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66667"/>
              <dgm:constr type="hOff" for="ch" forName="circle2" refType="h" refFor="ch" refForName="vertSpace2" fact="-0.33333"/>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33333"/>
              <dgm:constr type="hOff" for="ch" forName="circle3" refType="h" refFor="ch" refForName="vertSpace2" fact="-0.66667"/>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r" for="ch" forName="rect3ParTx" refType="l" refFor="ch" refForName="space"/>
              <dgm:constr type="w" for="ch" forName="rect3ParTx" refType="w" refFor="ch" refForName="rect3" fact="0.5"/>
              <dgm:constr type="t" for="ch" forName="rect3ParTx" refType="t" refFor="ch" refForName="rect3"/>
              <dgm:constr type="b" for="ch" forName="rect3ParTx" refType="b" refFor="ch" refForName="rect3"/>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b" refFor="ch" refForName="rect3"/>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primFontSz" for="ch" op="equ" val="65"/>
              <dgm:constr type="secFontSz" for="ch" op="equ" val="65"/>
            </dgm:constrLst>
          </dgm:if>
          <dgm:if name="Name17" axis="ch" ptType="node" func="cnt" op="equ" val="4">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75"/>
              <dgm:constr type="hOff" for="ch" forName="circle2" refType="h" refFor="ch" refForName="vertSpace2" fact="-0.25"/>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5"/>
              <dgm:constr type="hOff" for="ch" forName="circle3" refType="h" refFor="ch" refForName="vertSpace2" fact="-0.5"/>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25"/>
              <dgm:constr type="hOff" for="ch" forName="circle4" refType="h" refFor="ch" refForName="vertSpace2" fact="-0.75"/>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r" for="ch" forName="rect4ParTx" refType="l" refFor="ch" refForName="space"/>
              <dgm:constr type="w" for="ch" forName="rect4ParTx" refType="w" refFor="ch" refForName="rect4" fact="0.5"/>
              <dgm:constr type="t" for="ch" forName="rect4ParTx" refType="t" refFor="ch" refForName="rect4"/>
              <dgm:constr type="b" for="ch" forName="rect4ParTx" refType="b" refFor="ch" refForName="rect4"/>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b" refFor="ch" refForName="rect4"/>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primFontSz" for="ch" op="equ" val="65"/>
              <dgm:constr type="secFontSz" for="ch" op="equ" val="65"/>
            </dgm:constrLst>
          </dgm:if>
          <dgm:if name="Name18" axis="ch" ptType="node" func="cnt" op="equ" val="5">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
              <dgm:constr type="hOff" for="ch" forName="circle2" refType="h" refFor="ch" refForName="vertSpace2" fact="-0.2"/>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6"/>
              <dgm:constr type="hOff" for="ch" forName="circle3" refType="h" refFor="ch" refForName="vertSpace2" fact="-0.4"/>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4"/>
              <dgm:constr type="hOff" for="ch" forName="circle4" refType="h" refFor="ch" refForName="vertSpace2" fact="-0.6"/>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2"/>
              <dgm:constr type="hOff" for="ch" forName="circle5" refType="h" refFor="ch" refForName="vertSpace2" fact="-0.8"/>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r" for="ch" forName="rect5ParTx" refType="l" refFor="ch" refForName="space"/>
              <dgm:constr type="w" for="ch" forName="rect5ParTx" refType="w" refFor="ch" refForName="rect5" fact="0.5"/>
              <dgm:constr type="t" for="ch" forName="rect5ParTx" refType="t" refFor="ch" refForName="rect5"/>
              <dgm:constr type="b" for="ch" forName="rect5ParTx" refType="b" refFor="ch" refForName="rect5"/>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b" refFor="ch" refForName="rect5"/>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primFontSz" for="ch" op="equ" val="65"/>
              <dgm:constr type="secFontSz" for="ch" op="equ" val="65"/>
            </dgm:constrLst>
          </dgm:if>
          <dgm:if name="Name19" axis="ch" ptType="node" func="cnt" op="equ" val="6">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3333"/>
              <dgm:constr type="hOff" for="ch" forName="circle2" refType="h" refFor="ch" refForName="vertSpace2" fact="-0.16667"/>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66667"/>
              <dgm:constr type="hOff" for="ch" forName="circle3" refType="h" refFor="ch" refForName="vertSpace2" fact="-0.33333"/>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5"/>
              <dgm:constr type="hOff" for="ch" forName="circle4" refType="h" refFor="ch" refForName="vertSpace2" fact="-0.5"/>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33333"/>
              <dgm:constr type="hOff" for="ch" forName="circle5" refType="h" refFor="ch" refForName="vertSpace2" fact="-0.66667"/>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r" refFor="ch" refForName="space"/>
              <dgm:constr type="h" for="ch" forName="circle6" refType="h" refFor="ch" refForName="circle1" fact="0.16667"/>
              <dgm:constr type="hOff" for="ch" forName="circle6" refType="h" refFor="ch" refForName="vertSpace2" fact="-0.83333"/>
              <dgm:constr type="w" for="ch" forName="circle6" refType="h" refFor="ch" refForName="circle6" op="equ"/>
              <dgm:constr type="wOff" for="ch" forName="circle6" refType="hOff" refFor="ch" refForName="circle6" op="equ"/>
              <dgm:constr type="b" for="ch" forName="circle6" refType="t" refFor="ch" refForName="vertSpace6"/>
              <dgm:constr type="r" for="ch" forName="rect6" refType="l" refFor="ch" refForName="space"/>
              <dgm:constr type="l" for="ch" forName="rect6"/>
              <dgm:constr type="h" for="ch" forName="rect6" refType="h" refFor="ch" refForName="circle6"/>
              <dgm:constr type="hOff" for="ch" forName="rect6" refType="hOff" refFor="ch" refForName="circle6"/>
              <dgm:constr type="b" for="ch" forName="rect6" refType="b" refFor="ch" refForName="circle6"/>
              <dgm:constr type="r" for="ch" forName="rect6ParTx" refType="l" refFor="ch" refForName="space"/>
              <dgm:constr type="w" for="ch" forName="rect6ParTx" refType="w" refFor="ch" refForName="rect6" fact="0.5"/>
              <dgm:constr type="t" for="ch" forName="rect6ParTx" refType="t" refFor="ch" refForName="rect6"/>
              <dgm:constr type="b" for="ch" forName="rect6ParTx" refType="b" refFor="ch" refForName="rect6"/>
              <dgm:constr type="r" for="ch" forName="rect6ChTx" refType="l" refFor="ch" refForName="rect6ParTx"/>
              <dgm:constr type="w" for="ch" forName="rect6ChTx" refType="w" refFor="ch" refForName="rect6ParTx"/>
              <dgm:constr type="t" for="ch" forName="rect6ChTx" refType="t" refFor="ch" refForName="rect6ParTx"/>
              <dgm:constr type="b" for="ch" forName="rect6ChTx" refType="b" refFor="ch" refForName="rect6ParTx"/>
              <dgm:constr type="r" for="ch" forName="rect6ParTxNoCh" refType="l" refFor="ch" refForName="space"/>
              <dgm:constr type="w" for="ch" forName="rect6ParTxNoCh" refType="w" refFor="ch" refForName="rect6"/>
              <dgm:constr type="t" for="ch" forName="rect6ParTxNoCh" refType="t" refFor="ch" refForName="rect6"/>
              <dgm:constr type="b" for="ch" forName="rect6ParTxNoCh" refType="b" refFor="ch" refForName="rect6"/>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r" for="ch" forName="rect5ParTx" refType="l" refFor="ch" refForName="space"/>
              <dgm:constr type="w" for="ch" forName="rect5ParTx" refType="w" refFor="ch" refForName="rect5" fact="0.5"/>
              <dgm:constr type="t" for="ch" forName="rect5ParTx" refType="t" refFor="ch" refForName="rect5"/>
              <dgm:constr type="b" for="ch" forName="rect5ParTx" refType="t" refFor="ch" refForName="rect6"/>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t" refFor="ch" refForName="rect6"/>
              <dgm:constr type="primFontSz" for="ch" op="equ" val="65"/>
              <dgm:constr type="secFontSz" for="ch" op="equ" val="65"/>
            </dgm:constrLst>
          </dgm:if>
          <dgm:if name="Name20" axis="ch" ptType="node" func="cnt" op="gte" val="7">
            <dgm:constrLst>
              <dgm:constr type="userA" refType="w" fact="0.3"/>
              <dgm:constr type="w" for="ch" forName="circle1" refType="userA" fact="2"/>
              <dgm:constr type="h" for="ch" forName="circle1" refType="w" refFor="ch" refForName="circle1" op="equ"/>
              <dgm:constr type="r" for="ch" forName="circle1" refType="w"/>
              <dgm:constr type="ctrY" for="ch" forName="circle1" refType="h" fact="0.5"/>
              <dgm:constr type="r" for="ch" forName="space" refType="ctrX" refFor="ch" refForName="circle1"/>
              <dgm:constr type="w" for="ch" forName="space"/>
              <dgm:constr type="h" for="ch" forName="space" refType="h" refFor="ch" refForName="circle1"/>
              <dgm:constr type="b" for="ch" forName="space" refType="b" refFor="ch" refForName="circle1"/>
              <dgm:constr type="r" for="ch" forName="rect1" refType="l" refFor="ch" refForName="space"/>
              <dgm:constr type="l" for="ch" forName="rect1"/>
              <dgm:constr type="h" for="ch" forName="rect1" refType="h" refFor="ch" refForName="circle1"/>
              <dgm:constr type="b" for="ch" forName="rect1" refType="b" refFor="ch" refForName="circle1"/>
              <dgm:constr type="l" for="ch" forName="vertSpace2"/>
              <dgm:constr type="w" for="ch" forName="vertSpace2" refType="w"/>
              <dgm:constr type="h" for="ch" forName="vertSpace2" refType="h" refFor="ch" refForName="circle1" fact="0.05"/>
              <dgm:constr type="b" for="ch" forName="vertSpace2" refType="b" refFor="ch" refForName="circle1"/>
              <dgm:constr type="ctrX" for="ch" forName="circle2" refType="r" refFor="ch" refForName="space"/>
              <dgm:constr type="h" for="ch" forName="circle2" refType="h" refFor="ch" refForName="circle1" fact="0.85714"/>
              <dgm:constr type="hOff" for="ch" forName="circle2" refType="h" refFor="ch" refForName="vertSpace2" fact="-0.14286"/>
              <dgm:constr type="w" for="ch" forName="circle2" refType="h" refFor="ch" refForName="circle2" op="equ"/>
              <dgm:constr type="wOff" for="ch" forName="circle2" refType="hOff" refFor="ch" refForName="circle2" op="equ"/>
              <dgm:constr type="b" for="ch" forName="circle2" refType="t" refFor="ch" refForName="vertSpace2"/>
              <dgm:constr type="r" for="ch" forName="rect2" refType="l" refFor="ch" refForName="space"/>
              <dgm:constr type="l" for="ch" forName="rect2"/>
              <dgm:constr type="h" for="ch" forName="rect2" refType="h" refFor="ch" refForName="circle2"/>
              <dgm:constr type="hOff" for="ch" forName="rect2" refType="hOff" refFor="ch" refForName="circle2"/>
              <dgm:constr type="b" for="ch" forName="rect2" refType="b" refFor="ch" refForName="circle2"/>
              <dgm:constr type="l" for="ch" forName="vertSpace3"/>
              <dgm:constr type="w" for="ch" forName="vertSpace3" refType="w"/>
              <dgm:constr type="h" for="ch" forName="vertSpace3" refType="h" refFor="ch" refForName="vertSpace2"/>
              <dgm:constr type="b" for="ch" forName="vertSpace3" refType="t" refFor="ch" refForName="vertSpace2"/>
              <dgm:constr type="ctrX" for="ch" forName="circle3" refType="r" refFor="ch" refForName="space"/>
              <dgm:constr type="h" for="ch" forName="circle3" refType="h" refFor="ch" refForName="circle1" fact="0.71429"/>
              <dgm:constr type="hOff" for="ch" forName="circle3" refType="h" refFor="ch" refForName="vertSpace2" fact="-0.28571"/>
              <dgm:constr type="w" for="ch" forName="circle3" refType="h" refFor="ch" refForName="circle3" op="equ"/>
              <dgm:constr type="wOff" for="ch" forName="circle3" refType="hOff" refFor="ch" refForName="circle3" op="equ"/>
              <dgm:constr type="b" for="ch" forName="circle3" refType="t" refFor="ch" refForName="vertSpace3"/>
              <dgm:constr type="r" for="ch" forName="rect3" refType="l" refFor="ch" refForName="space"/>
              <dgm:constr type="l" for="ch" forName="rect3"/>
              <dgm:constr type="h" for="ch" forName="rect3" refType="h" refFor="ch" refForName="circle3"/>
              <dgm:constr type="hOff" for="ch" forName="rect3" refType="hOff" refFor="ch" refForName="circle3"/>
              <dgm:constr type="b" for="ch" forName="rect3" refType="b" refFor="ch" refForName="circle3"/>
              <dgm:constr type="l" for="ch" forName="vertSpace4"/>
              <dgm:constr type="w" for="ch" forName="vertSpace4" refType="w"/>
              <dgm:constr type="h" for="ch" forName="vertSpace4" refType="h" refFor="ch" refForName="vertSpace3"/>
              <dgm:constr type="b" for="ch" forName="vertSpace4" refType="t" refFor="ch" refForName="vertSpace3"/>
              <dgm:constr type="ctrX" for="ch" forName="circle4" refType="r" refFor="ch" refForName="space"/>
              <dgm:constr type="h" for="ch" forName="circle4" refType="h" refFor="ch" refForName="circle1" fact="0.57143"/>
              <dgm:constr type="hOff" for="ch" forName="circle4" refType="h" refFor="ch" refForName="vertSpace2" fact="-0.42857"/>
              <dgm:constr type="w" for="ch" forName="circle4" refType="h" refFor="ch" refForName="circle4" op="equ"/>
              <dgm:constr type="wOff" for="ch" forName="circle4" refType="hOff" refFor="ch" refForName="circle4" op="equ"/>
              <dgm:constr type="b" for="ch" forName="circle4" refType="t" refFor="ch" refForName="vertSpace4"/>
              <dgm:constr type="r" for="ch" forName="rect4" refType="l" refFor="ch" refForName="space"/>
              <dgm:constr type="l" for="ch" forName="rect4"/>
              <dgm:constr type="h" for="ch" forName="rect4" refType="h" refFor="ch" refForName="circle4"/>
              <dgm:constr type="hOff" for="ch" forName="rect4" refType="hOff" refFor="ch" refForName="circle4"/>
              <dgm:constr type="b" for="ch" forName="rect4" refType="b" refFor="ch" refForName="circle4"/>
              <dgm:constr type="l" for="ch" forName="vertSpace5"/>
              <dgm:constr type="w" for="ch" forName="vertSpace5" refType="w"/>
              <dgm:constr type="h" for="ch" forName="vertSpace5" refType="h" refFor="ch" refForName="vertSpace4"/>
              <dgm:constr type="b" for="ch" forName="vertSpace5" refType="t" refFor="ch" refForName="vertSpace4"/>
              <dgm:constr type="ctrX" for="ch" forName="circle5" refType="r" refFor="ch" refForName="space"/>
              <dgm:constr type="h" for="ch" forName="circle5" refType="h" refFor="ch" refForName="circle1" fact="0.42857"/>
              <dgm:constr type="hOff" for="ch" forName="circle5" refType="h" refFor="ch" refForName="vertSpace2" fact="-0.57143"/>
              <dgm:constr type="w" for="ch" forName="circle5" refType="h" refFor="ch" refForName="circle5" op="equ"/>
              <dgm:constr type="wOff" for="ch" forName="circle5" refType="hOff" refFor="ch" refForName="circle5" op="equ"/>
              <dgm:constr type="b" for="ch" forName="circle5" refType="t" refFor="ch" refForName="vertSpace5"/>
              <dgm:constr type="r" for="ch" forName="rect5" refType="l" refFor="ch" refForName="space"/>
              <dgm:constr type="l" for="ch" forName="rect5"/>
              <dgm:constr type="h" for="ch" forName="rect5" refType="h" refFor="ch" refForName="circle5"/>
              <dgm:constr type="hOff" for="ch" forName="rect5" refType="hOff" refFor="ch" refForName="circle5"/>
              <dgm:constr type="b" for="ch" forName="rect5" refType="b" refFor="ch" refForName="circle5"/>
              <dgm:constr type="l" for="ch" forName="vertSpace6"/>
              <dgm:constr type="w" for="ch" forName="vertSpace6" refType="w"/>
              <dgm:constr type="h" for="ch" forName="vertSpace6" refType="h" refFor="ch" refForName="vertSpace5"/>
              <dgm:constr type="b" for="ch" forName="vertSpace6" refType="t" refFor="ch" refForName="vertSpace5"/>
              <dgm:constr type="ctrX" for="ch" forName="circle6" refType="r" refFor="ch" refForName="space"/>
              <dgm:constr type="h" for="ch" forName="circle6" refType="h" refFor="ch" refForName="circle1" fact="0.28571"/>
              <dgm:constr type="hOff" for="ch" forName="circle6" refType="h" refFor="ch" refForName="vertSpace2" fact="-0.71429"/>
              <dgm:constr type="w" for="ch" forName="circle6" refType="h" refFor="ch" refForName="circle6" op="equ"/>
              <dgm:constr type="wOff" for="ch" forName="circle6" refType="hOff" refFor="ch" refForName="circle6" op="equ"/>
              <dgm:constr type="b" for="ch" forName="circle6" refType="t" refFor="ch" refForName="vertSpace6"/>
              <dgm:constr type="r" for="ch" forName="rect6" refType="l" refFor="ch" refForName="space"/>
              <dgm:constr type="l" for="ch" forName="rect6"/>
              <dgm:constr type="h" for="ch" forName="rect6" refType="h" refFor="ch" refForName="circle6"/>
              <dgm:constr type="hOff" for="ch" forName="rect6" refType="hOff" refFor="ch" refForName="circle6"/>
              <dgm:constr type="b" for="ch" forName="rect6" refType="b" refFor="ch" refForName="circle6"/>
              <dgm:constr type="l" for="ch" forName="vertSpace7"/>
              <dgm:constr type="w" for="ch" forName="vertSpace7" refType="w"/>
              <dgm:constr type="h" for="ch" forName="vertSpace7" refType="h" refFor="ch" refForName="vertSpace6"/>
              <dgm:constr type="b" for="ch" forName="vertSpace7" refType="t" refFor="ch" refForName="vertSpace6"/>
              <dgm:constr type="ctrX" for="ch" forName="circle7" refType="r" refFor="ch" refForName="space"/>
              <dgm:constr type="h" for="ch" forName="circle7" refType="h" refFor="ch" refForName="circle1" fact="0.14286"/>
              <dgm:constr type="hOff" for="ch" forName="circle7" refType="h" refFor="ch" refForName="vertSpace2" fact="-0.85714"/>
              <dgm:constr type="w" for="ch" forName="circle7" refType="h" refFor="ch" refForName="circle7" op="equ"/>
              <dgm:constr type="wOff" for="ch" forName="circle7" refType="hOff" refFor="ch" refForName="circle7" op="equ"/>
              <dgm:constr type="b" for="ch" forName="circle7" refType="t" refFor="ch" refForName="vertSpace7"/>
              <dgm:constr type="r" for="ch" forName="rect7" refType="l" refFor="ch" refForName="space"/>
              <dgm:constr type="l" for="ch" forName="rect7"/>
              <dgm:constr type="h" for="ch" forName="rect7" refType="h" refFor="ch" refForName="circle7"/>
              <dgm:constr type="hOff" for="ch" forName="rect7" refType="hOff" refFor="ch" refForName="circle7"/>
              <dgm:constr type="b" for="ch" forName="rect7" refType="b" refFor="ch" refForName="circle7"/>
              <dgm:constr type="r" for="ch" forName="rect7ParTx" refType="l" refFor="ch" refForName="space"/>
              <dgm:constr type="w" for="ch" forName="rect7ParTx" refType="w" refFor="ch" refForName="rect7" fact="0.5"/>
              <dgm:constr type="t" for="ch" forName="rect7ParTx" refType="t" refFor="ch" refForName="rect7"/>
              <dgm:constr type="b" for="ch" forName="rect7ParTx" refType="b" refFor="ch" refForName="rect7"/>
              <dgm:constr type="r" for="ch" forName="rect7ChTx" refType="l" refFor="ch" refForName="rect7ParTx"/>
              <dgm:constr type="w" for="ch" forName="rect7ChTx" refType="w" refFor="ch" refForName="rect7ParTx"/>
              <dgm:constr type="t" for="ch" forName="rect7ChTx" refType="t" refFor="ch" refForName="rect7ParTx"/>
              <dgm:constr type="b" for="ch" forName="rect7ChTx" refType="b" refFor="ch" refForName="rect7ParTx"/>
              <dgm:constr type="r" for="ch" forName="rect7ParTxNoCh" refType="l" refFor="ch" refForName="space"/>
              <dgm:constr type="w" for="ch" forName="rect7ParTxNoCh" refType="w" refFor="ch" refForName="rect7"/>
              <dgm:constr type="t" for="ch" forName="rect7ParTxNoCh" refType="t" refFor="ch" refForName="rect7"/>
              <dgm:constr type="b" for="ch" forName="rect7ParTxNoCh" refType="b" refFor="ch" refForName="rect7"/>
              <dgm:constr type="r" for="ch" forName="rect1ParTx" refType="l" refFor="ch" refForName="space"/>
              <dgm:constr type="w" for="ch" forName="rect1ParTx" refType="w" refFor="ch" refForName="rect1" fact="0.5"/>
              <dgm:constr type="t" for="ch" forName="rect1ParTx" refType="t" refFor="ch" refForName="rect1"/>
              <dgm:constr type="b" for="ch" forName="rect1ParTx" refType="t" refFor="ch" refForName="rect2"/>
              <dgm:constr type="r" for="ch" forName="rect1ChTx" refType="l" refFor="ch" refForName="rect1ParTx"/>
              <dgm:constr type="w" for="ch" forName="rect1ChTx" refType="w" refFor="ch" refForName="rect1ParTx"/>
              <dgm:constr type="t" for="ch" forName="rect1ChTx" refType="t" refFor="ch" refForName="rect1ParTx"/>
              <dgm:constr type="b" for="ch" forName="rect1ChTx" refType="b" refFor="ch" refForName="rect1ParTx"/>
              <dgm:constr type="r" for="ch" forName="rect1ParTxNoCh" refType="l" refFor="ch" refForName="space"/>
              <dgm:constr type="w" for="ch" forName="rect1ParTxNoCh" refType="w" refFor="ch" refForName="rect1"/>
              <dgm:constr type="t" for="ch" forName="rect1ParTxNoCh" refType="t" refFor="ch" refForName="rect1"/>
              <dgm:constr type="b" for="ch" forName="rect1ParTxNoCh" refType="t" refFor="ch" refForName="rect2"/>
              <dgm:constr type="r" for="ch" forName="rect2ParTx" refType="l" refFor="ch" refForName="space"/>
              <dgm:constr type="w" for="ch" forName="rect2ParTx" refType="w" refFor="ch" refForName="rect2" fact="0.5"/>
              <dgm:constr type="t" for="ch" forName="rect2ParTx" refType="t" refFor="ch" refForName="rect2"/>
              <dgm:constr type="b" for="ch" forName="rect2ParTx" refType="t" refFor="ch" refForName="rect3"/>
              <dgm:constr type="r" for="ch" forName="rect2ChTx" refType="l" refFor="ch" refForName="rect2ParTx"/>
              <dgm:constr type="w" for="ch" forName="rect2ChTx" refType="w" refFor="ch" refForName="rect2ParTx"/>
              <dgm:constr type="t" for="ch" forName="rect2ChTx" refType="t" refFor="ch" refForName="rect2ParTx"/>
              <dgm:constr type="b" for="ch" forName="rect2ChTx" refType="b" refFor="ch" refForName="rect2ParTx"/>
              <dgm:constr type="r" for="ch" forName="rect2ParTxNoCh" refType="l" refFor="ch" refForName="space"/>
              <dgm:constr type="w" for="ch" forName="rect2ParTxNoCh" refType="w" refFor="ch" refForName="rect2"/>
              <dgm:constr type="t" for="ch" forName="rect2ParTxNoCh" refType="t" refFor="ch" refForName="rect2"/>
              <dgm:constr type="b" for="ch" forName="rect2ParTxNoCh" refType="t" refFor="ch" refForName="rect3"/>
              <dgm:constr type="r" for="ch" forName="rect3ParTx" refType="l" refFor="ch" refForName="space"/>
              <dgm:constr type="w" for="ch" forName="rect3ParTx" refType="w" refFor="ch" refForName="rect3" fact="0.5"/>
              <dgm:constr type="t" for="ch" forName="rect3ParTx" refType="t" refFor="ch" refForName="rect3"/>
              <dgm:constr type="b" for="ch" forName="rect3ParTx" refType="t" refFor="ch" refForName="rect4"/>
              <dgm:constr type="r" for="ch" forName="rect3ChTx" refType="l" refFor="ch" refForName="rect3ParTx"/>
              <dgm:constr type="w" for="ch" forName="rect3ChTx" refType="w" refFor="ch" refForName="rect3ParTx"/>
              <dgm:constr type="t" for="ch" forName="rect3ChTx" refType="t" refFor="ch" refForName="rect3ParTx"/>
              <dgm:constr type="b" for="ch" forName="rect3ChTx" refType="b" refFor="ch" refForName="rect3ParTx"/>
              <dgm:constr type="r" for="ch" forName="rect3ParTxNoCh" refType="l" refFor="ch" refForName="space"/>
              <dgm:constr type="w" for="ch" forName="rect3ParTxNoCh" refType="w" refFor="ch" refForName="rect3"/>
              <dgm:constr type="t" for="ch" forName="rect3ParTxNoCh" refType="t" refFor="ch" refForName="rect3"/>
              <dgm:constr type="b" for="ch" forName="rect3ParTxNoCh" refType="t" refFor="ch" refForName="rect4"/>
              <dgm:constr type="r" for="ch" forName="rect4ParTx" refType="l" refFor="ch" refForName="space"/>
              <dgm:constr type="w" for="ch" forName="rect4ParTx" refType="w" refFor="ch" refForName="rect4" fact="0.5"/>
              <dgm:constr type="t" for="ch" forName="rect4ParTx" refType="t" refFor="ch" refForName="rect4"/>
              <dgm:constr type="b" for="ch" forName="rect4ParTx" refType="t" refFor="ch" refForName="rect5"/>
              <dgm:constr type="r" for="ch" forName="rect4ChTx" refType="l" refFor="ch" refForName="rect4ParTx"/>
              <dgm:constr type="w" for="ch" forName="rect4ChTx" refType="w" refFor="ch" refForName="rect4ParTx"/>
              <dgm:constr type="t" for="ch" forName="rect4ChTx" refType="t" refFor="ch" refForName="rect4ParTx"/>
              <dgm:constr type="b" for="ch" forName="rect4ChTx" refType="b" refFor="ch" refForName="rect4ParTx"/>
              <dgm:constr type="r" for="ch" forName="rect4ParTxNoCh" refType="l" refFor="ch" refForName="space"/>
              <dgm:constr type="w" for="ch" forName="rect4ParTxNoCh" refType="w" refFor="ch" refForName="rect4"/>
              <dgm:constr type="t" for="ch" forName="rect4ParTxNoCh" refType="t" refFor="ch" refForName="rect4"/>
              <dgm:constr type="b" for="ch" forName="rect4ParTxNoCh" refType="t" refFor="ch" refForName="rect5"/>
              <dgm:constr type="r" for="ch" forName="rect5ParTx" refType="l" refFor="ch" refForName="space"/>
              <dgm:constr type="w" for="ch" forName="rect5ParTx" refType="w" refFor="ch" refForName="rect5" fact="0.5"/>
              <dgm:constr type="t" for="ch" forName="rect5ParTx" refType="t" refFor="ch" refForName="rect5"/>
              <dgm:constr type="b" for="ch" forName="rect5ParTx" refType="t" refFor="ch" refForName="rect6"/>
              <dgm:constr type="r" for="ch" forName="rect5ChTx" refType="l" refFor="ch" refForName="rect5ParTx"/>
              <dgm:constr type="w" for="ch" forName="rect5ChTx" refType="w" refFor="ch" refForName="rect5ParTx"/>
              <dgm:constr type="t" for="ch" forName="rect5ChTx" refType="t" refFor="ch" refForName="rect5ParTx"/>
              <dgm:constr type="b" for="ch" forName="rect5ChTx" refType="b" refFor="ch" refForName="rect5ParTx"/>
              <dgm:constr type="r" for="ch" forName="rect5ParTxNoCh" refType="l" refFor="ch" refForName="space"/>
              <dgm:constr type="w" for="ch" forName="rect5ParTxNoCh" refType="w" refFor="ch" refForName="rect5"/>
              <dgm:constr type="t" for="ch" forName="rect5ParTxNoCh" refType="t" refFor="ch" refForName="rect5"/>
              <dgm:constr type="b" for="ch" forName="rect5ParTxNoCh" refType="t" refFor="ch" refForName="rect6"/>
              <dgm:constr type="r" for="ch" forName="rect6ParTx" refType="l" refFor="ch" refForName="space"/>
              <dgm:constr type="w" for="ch" forName="rect6ParTx" refType="w" refFor="ch" refForName="rect6" fact="0.5"/>
              <dgm:constr type="t" for="ch" forName="rect6ParTx" refType="t" refFor="ch" refForName="rect6"/>
              <dgm:constr type="b" for="ch" forName="rect6ParTx" refType="t" refFor="ch" refForName="rect7"/>
              <dgm:constr type="r" for="ch" forName="rect6ChTx" refType="l" refFor="ch" refForName="rect6ParTx"/>
              <dgm:constr type="w" for="ch" forName="rect6ChTx" refType="w" refFor="ch" refForName="rect6ParTx"/>
              <dgm:constr type="t" for="ch" forName="rect6ChTx" refType="t" refFor="ch" refForName="rect6ParTx"/>
              <dgm:constr type="b" for="ch" forName="rect6ChTx" refType="b" refFor="ch" refForName="rect6ParTx"/>
              <dgm:constr type="r" for="ch" forName="rect6ParTxNoCh" refType="l" refFor="ch" refForName="space"/>
              <dgm:constr type="w" for="ch" forName="rect6ParTxNoCh" refType="w" refFor="ch" refForName="rect6"/>
              <dgm:constr type="t" for="ch" forName="rect6ParTxNoCh" refType="t" refFor="ch" refForName="rect6"/>
              <dgm:constr type="b" for="ch" forName="rect6ParTxNoCh" refType="t" refFor="ch" refForName="rect7"/>
              <dgm:constr type="primFontSz" for="ch" op="equ" val="65"/>
              <dgm:constr type="secFontSz" for="ch" op="equ" val="65"/>
            </dgm:constrLst>
          </dgm:if>
          <dgm:else name="Name21">
            <dgm:constrLst/>
          </dgm:else>
        </dgm:choose>
      </dgm:else>
    </dgm:choose>
    <dgm:ruleLst/>
    <dgm:forEach name="Name22" axis="ch" ptType="node" cnt="1">
      <dgm:layoutNode name="circle1" styleLbl="node1">
        <dgm:alg type="sp"/>
        <dgm:choose name="Name23">
          <dgm:if name="Name24" func="var" arg="dir" op="equ" val="norm">
            <dgm:shape xmlns:r="http://schemas.openxmlformats.org/officeDocument/2006/relationships" type="pie" r:blip="">
              <dgm:adjLst>
                <dgm:adj idx="1" val="90"/>
                <dgm:adj idx="2" val="270"/>
              </dgm:adjLst>
            </dgm:shape>
          </dgm:if>
          <dgm:else name="Name25">
            <dgm:shape xmlns:r="http://schemas.openxmlformats.org/officeDocument/2006/relationships" type="pie" r:blip="">
              <dgm:adjLst>
                <dgm:adj idx="1" val="270"/>
                <dgm:adj idx="2" val="90"/>
              </dgm:adjLst>
            </dgm:shape>
          </dgm:else>
        </dgm:choose>
        <dgm:presOf/>
        <dgm:constrLst/>
        <dgm:ruleLst/>
      </dgm:layoutNode>
      <dgm:layoutNode name="space">
        <dgm:alg type="sp"/>
        <dgm:shape xmlns:r="http://schemas.openxmlformats.org/officeDocument/2006/relationships" r:blip="">
          <dgm:adjLst/>
        </dgm:shape>
        <dgm:presOf/>
        <dgm:constrLst/>
        <dgm:ruleLst/>
      </dgm:layoutNode>
      <dgm:layoutNode name="rect1" styleLbl="alignAcc1">
        <dgm:alg type="sp"/>
        <dgm:shape xmlns:r="http://schemas.openxmlformats.org/officeDocument/2006/relationships" type="rect" r:blip="">
          <dgm:adjLst/>
        </dgm:shape>
        <dgm:presOf axis="self"/>
        <dgm:constrLst/>
        <dgm:ruleLst/>
      </dgm:layoutNode>
    </dgm:forEach>
    <dgm:forEach name="Name26" axis="ch" ptType="node" st="2" cnt="1">
      <dgm:layoutNode name="vertSpace2">
        <dgm:alg type="sp"/>
        <dgm:shape xmlns:r="http://schemas.openxmlformats.org/officeDocument/2006/relationships" type="rect" r:blip="" hideGeom="1">
          <dgm:adjLst/>
        </dgm:shape>
        <dgm:presOf/>
        <dgm:constrLst/>
        <dgm:ruleLst/>
      </dgm:layoutNode>
      <dgm:layoutNode name="circle2" styleLbl="node1">
        <dgm:alg type="sp"/>
        <dgm:choose name="Name27">
          <dgm:if name="Name28" func="var" arg="dir" op="equ" val="norm">
            <dgm:shape xmlns:r="http://schemas.openxmlformats.org/officeDocument/2006/relationships" type="pie" r:blip="">
              <dgm:adjLst>
                <dgm:adj idx="1" val="90"/>
                <dgm:adj idx="2" val="270"/>
              </dgm:adjLst>
            </dgm:shape>
          </dgm:if>
          <dgm:else name="Name29">
            <dgm:shape xmlns:r="http://schemas.openxmlformats.org/officeDocument/2006/relationships" type="pie" r:blip="">
              <dgm:adjLst>
                <dgm:adj idx="1" val="270"/>
                <dgm:adj idx="2" val="90"/>
              </dgm:adjLst>
            </dgm:shape>
          </dgm:else>
        </dgm:choose>
        <dgm:presOf/>
        <dgm:constrLst/>
        <dgm:ruleLst/>
      </dgm:layoutNode>
      <dgm:layoutNode name="rect2" styleLbl="alignAcc1">
        <dgm:alg type="sp"/>
        <dgm:shape xmlns:r="http://schemas.openxmlformats.org/officeDocument/2006/relationships" type="rect" r:blip="">
          <dgm:adjLst/>
        </dgm:shape>
        <dgm:presOf axis="self"/>
        <dgm:constrLst/>
        <dgm:ruleLst/>
      </dgm:layoutNode>
    </dgm:forEach>
    <dgm:forEach name="Name30" axis="ch" ptType="node" st="3" cnt="1">
      <dgm:layoutNode name="vertSpace3">
        <dgm:alg type="sp"/>
        <dgm:shape xmlns:r="http://schemas.openxmlformats.org/officeDocument/2006/relationships" type="rect" r:blip="" hideGeom="1">
          <dgm:adjLst/>
        </dgm:shape>
        <dgm:presOf/>
        <dgm:constrLst/>
        <dgm:ruleLst/>
      </dgm:layoutNode>
      <dgm:layoutNode name="circle3" styleLbl="node1">
        <dgm:alg type="sp"/>
        <dgm:choose name="Name31">
          <dgm:if name="Name32" func="var" arg="dir" op="equ" val="norm">
            <dgm:shape xmlns:r="http://schemas.openxmlformats.org/officeDocument/2006/relationships" type="pie" r:blip="">
              <dgm:adjLst>
                <dgm:adj idx="1" val="90"/>
                <dgm:adj idx="2" val="270"/>
              </dgm:adjLst>
            </dgm:shape>
          </dgm:if>
          <dgm:else name="Name33">
            <dgm:shape xmlns:r="http://schemas.openxmlformats.org/officeDocument/2006/relationships" type="pie" r:blip="">
              <dgm:adjLst>
                <dgm:adj idx="1" val="270"/>
                <dgm:adj idx="2" val="90"/>
              </dgm:adjLst>
            </dgm:shape>
          </dgm:else>
        </dgm:choose>
        <dgm:presOf/>
        <dgm:constrLst/>
        <dgm:ruleLst/>
      </dgm:layoutNode>
      <dgm:layoutNode name="rect3" styleLbl="alignAcc1">
        <dgm:alg type="sp"/>
        <dgm:shape xmlns:r="http://schemas.openxmlformats.org/officeDocument/2006/relationships" type="rect" r:blip="">
          <dgm:adjLst/>
        </dgm:shape>
        <dgm:presOf axis="self"/>
        <dgm:constrLst/>
        <dgm:ruleLst/>
      </dgm:layoutNode>
    </dgm:forEach>
    <dgm:forEach name="Name34" axis="ch" ptType="node" st="4" cnt="1">
      <dgm:layoutNode name="vertSpace4">
        <dgm:alg type="sp"/>
        <dgm:shape xmlns:r="http://schemas.openxmlformats.org/officeDocument/2006/relationships" type="rect" r:blip="" hideGeom="1">
          <dgm:adjLst/>
        </dgm:shape>
        <dgm:presOf/>
        <dgm:constrLst/>
        <dgm:ruleLst/>
      </dgm:layoutNode>
      <dgm:layoutNode name="circle4" styleLbl="node1">
        <dgm:alg type="sp"/>
        <dgm:choose name="Name35">
          <dgm:if name="Name36" func="var" arg="dir" op="equ" val="norm">
            <dgm:shape xmlns:r="http://schemas.openxmlformats.org/officeDocument/2006/relationships" type="pie" r:blip="">
              <dgm:adjLst>
                <dgm:adj idx="1" val="90"/>
                <dgm:adj idx="2" val="270"/>
              </dgm:adjLst>
            </dgm:shape>
          </dgm:if>
          <dgm:else name="Name37">
            <dgm:shape xmlns:r="http://schemas.openxmlformats.org/officeDocument/2006/relationships" type="pie" r:blip="">
              <dgm:adjLst>
                <dgm:adj idx="1" val="270"/>
                <dgm:adj idx="2" val="90"/>
              </dgm:adjLst>
            </dgm:shape>
          </dgm:else>
        </dgm:choose>
        <dgm:presOf/>
        <dgm:constrLst/>
        <dgm:ruleLst/>
      </dgm:layoutNode>
      <dgm:layoutNode name="rect4" styleLbl="alignAcc1">
        <dgm:alg type="sp"/>
        <dgm:shape xmlns:r="http://schemas.openxmlformats.org/officeDocument/2006/relationships" type="rect" r:blip="">
          <dgm:adjLst/>
        </dgm:shape>
        <dgm:presOf axis="self"/>
        <dgm:constrLst/>
        <dgm:ruleLst/>
      </dgm:layoutNode>
    </dgm:forEach>
    <dgm:forEach name="Name38" axis="ch" ptType="node" st="5" cnt="1">
      <dgm:layoutNode name="vertSpace5">
        <dgm:alg type="sp"/>
        <dgm:shape xmlns:r="http://schemas.openxmlformats.org/officeDocument/2006/relationships" type="rect" r:blip="" hideGeom="1">
          <dgm:adjLst/>
        </dgm:shape>
        <dgm:presOf/>
        <dgm:constrLst/>
        <dgm:ruleLst/>
      </dgm:layoutNode>
      <dgm:layoutNode name="circle5" styleLbl="node1">
        <dgm:alg type="sp"/>
        <dgm:choose name="Name39">
          <dgm:if name="Name40" func="var" arg="dir" op="equ" val="norm">
            <dgm:shape xmlns:r="http://schemas.openxmlformats.org/officeDocument/2006/relationships" type="pie" r:blip="">
              <dgm:adjLst>
                <dgm:adj idx="1" val="90"/>
                <dgm:adj idx="2" val="270"/>
              </dgm:adjLst>
            </dgm:shape>
          </dgm:if>
          <dgm:else name="Name41">
            <dgm:shape xmlns:r="http://schemas.openxmlformats.org/officeDocument/2006/relationships" type="pie" r:blip="">
              <dgm:adjLst>
                <dgm:adj idx="1" val="270"/>
                <dgm:adj idx="2" val="90"/>
              </dgm:adjLst>
            </dgm:shape>
          </dgm:else>
        </dgm:choose>
        <dgm:presOf/>
        <dgm:constrLst/>
        <dgm:ruleLst/>
      </dgm:layoutNode>
      <dgm:layoutNode name="rect5" styleLbl="alignAcc1">
        <dgm:alg type="sp"/>
        <dgm:shape xmlns:r="http://schemas.openxmlformats.org/officeDocument/2006/relationships" type="rect" r:blip="">
          <dgm:adjLst/>
        </dgm:shape>
        <dgm:presOf axis="self"/>
        <dgm:constrLst/>
        <dgm:ruleLst/>
      </dgm:layoutNode>
    </dgm:forEach>
    <dgm:forEach name="Name42" axis="ch" ptType="node" st="6" cnt="1">
      <dgm:layoutNode name="vertSpace6">
        <dgm:alg type="sp"/>
        <dgm:shape xmlns:r="http://schemas.openxmlformats.org/officeDocument/2006/relationships" type="rect" r:blip="" hideGeom="1">
          <dgm:adjLst/>
        </dgm:shape>
        <dgm:presOf/>
        <dgm:constrLst/>
        <dgm:ruleLst/>
      </dgm:layoutNode>
      <dgm:layoutNode name="circle6" styleLbl="node1">
        <dgm:alg type="sp"/>
        <dgm:choose name="Name43">
          <dgm:if name="Name44" func="var" arg="dir" op="equ" val="norm">
            <dgm:shape xmlns:r="http://schemas.openxmlformats.org/officeDocument/2006/relationships" type="pie" r:blip="">
              <dgm:adjLst>
                <dgm:adj idx="1" val="90"/>
                <dgm:adj idx="2" val="270"/>
              </dgm:adjLst>
            </dgm:shape>
          </dgm:if>
          <dgm:else name="Name45">
            <dgm:shape xmlns:r="http://schemas.openxmlformats.org/officeDocument/2006/relationships" type="pie" r:blip="">
              <dgm:adjLst>
                <dgm:adj idx="1" val="270"/>
                <dgm:adj idx="2" val="90"/>
              </dgm:adjLst>
            </dgm:shape>
          </dgm:else>
        </dgm:choose>
        <dgm:presOf/>
        <dgm:constrLst/>
        <dgm:ruleLst/>
      </dgm:layoutNode>
      <dgm:layoutNode name="rect6" styleLbl="alignAcc1">
        <dgm:alg type="sp"/>
        <dgm:shape xmlns:r="http://schemas.openxmlformats.org/officeDocument/2006/relationships" type="rect" r:blip="">
          <dgm:adjLst/>
        </dgm:shape>
        <dgm:presOf axis="self"/>
        <dgm:constrLst/>
        <dgm:ruleLst/>
      </dgm:layoutNode>
    </dgm:forEach>
    <dgm:forEach name="Name46" axis="ch" ptType="node" st="7" cnt="1">
      <dgm:layoutNode name="vertSpace7">
        <dgm:alg type="sp"/>
        <dgm:shape xmlns:r="http://schemas.openxmlformats.org/officeDocument/2006/relationships" type="rect" r:blip="" hideGeom="1">
          <dgm:adjLst/>
        </dgm:shape>
        <dgm:presOf/>
        <dgm:constrLst/>
        <dgm:ruleLst/>
      </dgm:layoutNode>
      <dgm:layoutNode name="circle7" styleLbl="node1">
        <dgm:alg type="sp"/>
        <dgm:choose name="Name47">
          <dgm:if name="Name48" func="var" arg="dir" op="equ" val="norm">
            <dgm:shape xmlns:r="http://schemas.openxmlformats.org/officeDocument/2006/relationships" type="pie" r:blip="">
              <dgm:adjLst>
                <dgm:adj idx="1" val="90"/>
                <dgm:adj idx="2" val="270"/>
              </dgm:adjLst>
            </dgm:shape>
          </dgm:if>
          <dgm:else name="Name49">
            <dgm:shape xmlns:r="http://schemas.openxmlformats.org/officeDocument/2006/relationships" type="pie" r:blip="">
              <dgm:adjLst>
                <dgm:adj idx="1" val="270"/>
                <dgm:adj idx="2" val="90"/>
              </dgm:adjLst>
            </dgm:shape>
          </dgm:else>
        </dgm:choose>
        <dgm:presOf/>
        <dgm:constrLst/>
        <dgm:ruleLst/>
      </dgm:layoutNode>
      <dgm:layoutNode name="rect7" styleLbl="alignAcc1">
        <dgm:alg type="sp"/>
        <dgm:shape xmlns:r="http://schemas.openxmlformats.org/officeDocument/2006/relationships" type="rect" r:blip="">
          <dgm:adjLst/>
        </dgm:shape>
        <dgm:presOf axis="self"/>
        <dgm:constrLst/>
        <dgm:ruleLst/>
      </dgm:layoutNode>
    </dgm:forEach>
    <dgm:forEach name="Name50" axis="ch" ptType="node" cnt="1">
      <dgm:choose name="Name51">
        <dgm:if name="Name52" axis="root des" ptType="all node" func="maxDepth" op="gte" val="2">
          <dgm:layoutNode name="rect1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1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53">
          <dgm:layoutNode name="rect1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54" axis="ch" ptType="node" st="2" cnt="1">
      <dgm:choose name="Name55">
        <dgm:if name="Name56" axis="root des" ptType="all node" func="maxDepth" op="gte" val="2">
          <dgm:layoutNode name="rect2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2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57">
          <dgm:layoutNode name="rect2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58" axis="ch" ptType="node" st="3" cnt="1">
      <dgm:choose name="Name59">
        <dgm:if name="Name60" axis="root des" ptType="all node" func="maxDepth" op="gte" val="2">
          <dgm:layoutNode name="rect3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3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1">
          <dgm:layoutNode name="rect3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62" axis="ch" ptType="node" st="4" cnt="1">
      <dgm:choose name="Name63">
        <dgm:if name="Name64" axis="root des" ptType="all node" func="maxDepth" op="gte" val="2">
          <dgm:layoutNode name="rect4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4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5">
          <dgm:layoutNode name="rect4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66" axis="ch" ptType="node" st="5" cnt="1">
      <dgm:choose name="Name67">
        <dgm:if name="Name68" axis="root des" ptType="all node" func="maxDepth" op="gte" val="2">
          <dgm:layoutNode name="rect5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5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69">
          <dgm:layoutNode name="rect5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70" axis="ch" ptType="node" st="6" cnt="1">
      <dgm:choose name="Name71">
        <dgm:if name="Name72" axis="root des" ptType="all node" func="maxDepth" op="gte" val="2">
          <dgm:layoutNode name="rect6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6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73">
          <dgm:layoutNode name="rect6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forEach name="Name74" axis="ch" ptType="node" st="7" cnt="1">
      <dgm:choose name="Name75">
        <dgm:if name="Name76" axis="root des" ptType="all node" func="maxDepth" op="gte" val="2">
          <dgm:layoutNode name="rect7ParTx"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rect7ChTx" styleLbl="alignAcc1">
            <dgm:varLst>
              <dgm:bulletEnabled val="1"/>
            </dgm:varLst>
            <dgm:alg type="tx">
              <dgm:param type="stBulletLvl" val="1"/>
              <dgm:param type="txAnchorVertCh" val="mid"/>
            </dgm:alg>
            <dgm:shape xmlns:r="http://schemas.openxmlformats.org/officeDocument/2006/relationships" type="rect" r:blip="" hideGeom="1">
              <dgm:adjLst/>
            </dgm:shape>
            <dgm:presOf axis="des" ptType="node"/>
            <dgm:constrLst>
              <dgm:constr type="lMarg" refType="secFontSz" fact="0.3"/>
              <dgm:constr type="rMarg" refType="secFontSz" fact="0.3"/>
              <dgm:constr type="tMarg" refType="secFontSz" fact="0.3"/>
              <dgm:constr type="bMarg" refType="secFontSz" fact="0.3"/>
            </dgm:constrLst>
            <dgm:ruleLst>
              <dgm:rule type="secFontSz" val="5" fact="NaN" max="NaN"/>
            </dgm:ruleLst>
          </dgm:layoutNode>
        </dgm:if>
        <dgm:else name="Name77">
          <dgm:layoutNode name="rect7ParTxNoCh" styleLbl="alignAcc1">
            <dgm:varLst>
              <dgm:chMax val="1"/>
              <dgm:bulletEnabled val="1"/>
            </dgm:varLst>
            <dgm:alg type="tx"/>
            <dgm:shape xmlns:r="http://schemas.openxmlformats.org/officeDocument/2006/relationships" type="rect" r:blip="" hideGeom="1">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diagramQuickStyle" Target="../diagrams/quickStyle1.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diagramLayout" Target="../diagrams/layout1.xml"/><Relationship Id="rId16" Type="http://schemas.openxmlformats.org/officeDocument/2006/relationships/image" Target="../media/image11.png"/><Relationship Id="rId1" Type="http://schemas.openxmlformats.org/officeDocument/2006/relationships/diagramData" Target="../diagrams/data1.xml"/><Relationship Id="rId6" Type="http://schemas.openxmlformats.org/officeDocument/2006/relationships/image" Target="../media/image1.png"/><Relationship Id="rId11" Type="http://schemas.openxmlformats.org/officeDocument/2006/relationships/image" Target="../media/image6.png"/><Relationship Id="rId5" Type="http://schemas.microsoft.com/office/2007/relationships/diagramDrawing" Target="../diagrams/drawing1.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diagramColors" Target="../diagrams/colors1.xml"/><Relationship Id="rId9" Type="http://schemas.openxmlformats.org/officeDocument/2006/relationships/image" Target="../media/image4.pn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3" Type="http://schemas.openxmlformats.org/officeDocument/2006/relationships/image" Target="../media/image24.png"/><Relationship Id="rId18" Type="http://schemas.openxmlformats.org/officeDocument/2006/relationships/image" Target="../media/image29.png"/><Relationship Id="rId26" Type="http://schemas.openxmlformats.org/officeDocument/2006/relationships/image" Target="../media/image37.png"/><Relationship Id="rId3" Type="http://schemas.openxmlformats.org/officeDocument/2006/relationships/image" Target="../media/image14.png"/><Relationship Id="rId21" Type="http://schemas.openxmlformats.org/officeDocument/2006/relationships/image" Target="../media/image32.png"/><Relationship Id="rId34" Type="http://schemas.openxmlformats.org/officeDocument/2006/relationships/image" Target="../media/image45.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5" Type="http://schemas.openxmlformats.org/officeDocument/2006/relationships/image" Target="../media/image36.png"/><Relationship Id="rId33" Type="http://schemas.openxmlformats.org/officeDocument/2006/relationships/image" Target="../media/image44.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29" Type="http://schemas.openxmlformats.org/officeDocument/2006/relationships/image" Target="../media/image40.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24" Type="http://schemas.openxmlformats.org/officeDocument/2006/relationships/image" Target="../media/image35.png"/><Relationship Id="rId32" Type="http://schemas.openxmlformats.org/officeDocument/2006/relationships/image" Target="../media/image43.png"/><Relationship Id="rId5" Type="http://schemas.openxmlformats.org/officeDocument/2006/relationships/image" Target="../media/image16.png"/><Relationship Id="rId15" Type="http://schemas.openxmlformats.org/officeDocument/2006/relationships/image" Target="../media/image26.png"/><Relationship Id="rId23" Type="http://schemas.openxmlformats.org/officeDocument/2006/relationships/image" Target="../media/image34.png"/><Relationship Id="rId28" Type="http://schemas.openxmlformats.org/officeDocument/2006/relationships/image" Target="../media/image39.png"/><Relationship Id="rId10" Type="http://schemas.openxmlformats.org/officeDocument/2006/relationships/image" Target="../media/image21.png"/><Relationship Id="rId19" Type="http://schemas.openxmlformats.org/officeDocument/2006/relationships/image" Target="../media/image30.png"/><Relationship Id="rId31" Type="http://schemas.openxmlformats.org/officeDocument/2006/relationships/image" Target="../media/image42.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 Id="rId22" Type="http://schemas.openxmlformats.org/officeDocument/2006/relationships/image" Target="../media/image33.png"/><Relationship Id="rId27" Type="http://schemas.openxmlformats.org/officeDocument/2006/relationships/image" Target="../media/image38.png"/><Relationship Id="rId30" Type="http://schemas.openxmlformats.org/officeDocument/2006/relationships/image" Target="../media/image41.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4</xdr:col>
      <xdr:colOff>28574</xdr:colOff>
      <xdr:row>1</xdr:row>
      <xdr:rowOff>161925</xdr:rowOff>
    </xdr:from>
    <xdr:to>
      <xdr:col>7</xdr:col>
      <xdr:colOff>114300</xdr:colOff>
      <xdr:row>4</xdr:row>
      <xdr:rowOff>971550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4</xdr:col>
      <xdr:colOff>9525</xdr:colOff>
      <xdr:row>8</xdr:row>
      <xdr:rowOff>28575</xdr:rowOff>
    </xdr:from>
    <xdr:to>
      <xdr:col>6</xdr:col>
      <xdr:colOff>3562350</xdr:colOff>
      <xdr:row>23</xdr:row>
      <xdr:rowOff>266700</xdr:rowOff>
    </xdr:to>
    <xdr:sp macro="" textlink="">
      <xdr:nvSpPr>
        <xdr:cNvPr id="3" name="TextBox 2"/>
        <xdr:cNvSpPr txBox="1"/>
      </xdr:nvSpPr>
      <xdr:spPr>
        <a:xfrm>
          <a:off x="8658225" y="4410075"/>
          <a:ext cx="4772025" cy="47148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endParaRPr lang="en-US" sz="1100"/>
        </a:p>
        <a:p>
          <a:r>
            <a:rPr lang="en-US" sz="2000">
              <a:solidFill>
                <a:schemeClr val="bg1"/>
              </a:solidFill>
              <a:latin typeface="Indy Pimp" panose="02000000000000000000" pitchFamily="2" charset="0"/>
            </a:rPr>
            <a:t> Dragon        Fire           Light       Forest</a:t>
          </a: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r>
            <a:rPr lang="en-US" sz="2000">
              <a:solidFill>
                <a:schemeClr val="bg1"/>
              </a:solidFill>
              <a:latin typeface="Indy Pimp" panose="02000000000000000000" pitchFamily="2" charset="0"/>
            </a:rPr>
            <a:t>      Ice             Wind       Darkness   Insect</a:t>
          </a: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endParaRPr lang="en-US" sz="2000">
            <a:solidFill>
              <a:schemeClr val="bg1"/>
            </a:solidFill>
            <a:latin typeface="Indy Pimp" panose="02000000000000000000" pitchFamily="2" charset="0"/>
          </a:endParaRPr>
        </a:p>
        <a:p>
          <a:r>
            <a:rPr lang="en-US" sz="2000">
              <a:solidFill>
                <a:schemeClr val="bg1"/>
              </a:solidFill>
              <a:latin typeface="Indy Pimp" panose="02000000000000000000" pitchFamily="2" charset="0"/>
            </a:rPr>
            <a:t>    Water                 Myth               Death</a:t>
          </a:r>
        </a:p>
      </xdr:txBody>
    </xdr:sp>
    <xdr:clientData/>
  </xdr:twoCellAnchor>
  <xdr:twoCellAnchor editAs="oneCell">
    <xdr:from>
      <xdr:col>4</xdr:col>
      <xdr:colOff>123825</xdr:colOff>
      <xdr:row>8</xdr:row>
      <xdr:rowOff>142875</xdr:rowOff>
    </xdr:from>
    <xdr:to>
      <xdr:col>5</xdr:col>
      <xdr:colOff>352425</xdr:colOff>
      <xdr:row>12</xdr:row>
      <xdr:rowOff>19050</xdr:rowOff>
    </xdr:to>
    <xdr:pic>
      <xdr:nvPicPr>
        <xdr:cNvPr id="4" name="Picture 3"/>
        <xdr:cNvPicPr>
          <a:picLocks noChangeAspect="1"/>
        </xdr:cNvPicPr>
      </xdr:nvPicPr>
      <xdr:blipFill>
        <a:blip xmlns:r="http://schemas.openxmlformats.org/officeDocument/2006/relationships" r:embed="rId6"/>
        <a:stretch>
          <a:fillRect/>
        </a:stretch>
      </xdr:blipFill>
      <xdr:spPr>
        <a:xfrm>
          <a:off x="8772525" y="4524375"/>
          <a:ext cx="838200" cy="838200"/>
        </a:xfrm>
        <a:prstGeom prst="rect">
          <a:avLst/>
        </a:prstGeom>
      </xdr:spPr>
    </xdr:pic>
    <xdr:clientData/>
  </xdr:twoCellAnchor>
  <xdr:twoCellAnchor editAs="oneCell">
    <xdr:from>
      <xdr:col>6</xdr:col>
      <xdr:colOff>66675</xdr:colOff>
      <xdr:row>8</xdr:row>
      <xdr:rowOff>123825</xdr:rowOff>
    </xdr:from>
    <xdr:to>
      <xdr:col>6</xdr:col>
      <xdr:colOff>962025</xdr:colOff>
      <xdr:row>12</xdr:row>
      <xdr:rowOff>57150</xdr:rowOff>
    </xdr:to>
    <xdr:pic>
      <xdr:nvPicPr>
        <xdr:cNvPr id="5" name="Picture 4"/>
        <xdr:cNvPicPr>
          <a:picLocks noChangeAspect="1"/>
        </xdr:cNvPicPr>
      </xdr:nvPicPr>
      <xdr:blipFill>
        <a:blip xmlns:r="http://schemas.openxmlformats.org/officeDocument/2006/relationships" r:embed="rId7"/>
        <a:stretch>
          <a:fillRect/>
        </a:stretch>
      </xdr:blipFill>
      <xdr:spPr>
        <a:xfrm>
          <a:off x="9934575" y="4505325"/>
          <a:ext cx="895350" cy="895350"/>
        </a:xfrm>
        <a:prstGeom prst="rect">
          <a:avLst/>
        </a:prstGeom>
      </xdr:spPr>
    </xdr:pic>
    <xdr:clientData/>
  </xdr:twoCellAnchor>
  <xdr:twoCellAnchor editAs="oneCell">
    <xdr:from>
      <xdr:col>6</xdr:col>
      <xdr:colOff>1314450</xdr:colOff>
      <xdr:row>8</xdr:row>
      <xdr:rowOff>152400</xdr:rowOff>
    </xdr:from>
    <xdr:to>
      <xdr:col>6</xdr:col>
      <xdr:colOff>2162175</xdr:colOff>
      <xdr:row>12</xdr:row>
      <xdr:rowOff>38100</xdr:rowOff>
    </xdr:to>
    <xdr:pic>
      <xdr:nvPicPr>
        <xdr:cNvPr id="6" name="Picture 5"/>
        <xdr:cNvPicPr>
          <a:picLocks noChangeAspect="1"/>
        </xdr:cNvPicPr>
      </xdr:nvPicPr>
      <xdr:blipFill>
        <a:blip xmlns:r="http://schemas.openxmlformats.org/officeDocument/2006/relationships" r:embed="rId8"/>
        <a:stretch>
          <a:fillRect/>
        </a:stretch>
      </xdr:blipFill>
      <xdr:spPr>
        <a:xfrm>
          <a:off x="11182350" y="4533900"/>
          <a:ext cx="847725" cy="847725"/>
        </a:xfrm>
        <a:prstGeom prst="rect">
          <a:avLst/>
        </a:prstGeom>
      </xdr:spPr>
    </xdr:pic>
    <xdr:clientData/>
  </xdr:twoCellAnchor>
  <xdr:twoCellAnchor editAs="oneCell">
    <xdr:from>
      <xdr:col>6</xdr:col>
      <xdr:colOff>2524125</xdr:colOff>
      <xdr:row>8</xdr:row>
      <xdr:rowOff>152400</xdr:rowOff>
    </xdr:from>
    <xdr:to>
      <xdr:col>6</xdr:col>
      <xdr:colOff>3314700</xdr:colOff>
      <xdr:row>11</xdr:row>
      <xdr:rowOff>171450</xdr:rowOff>
    </xdr:to>
    <xdr:pic>
      <xdr:nvPicPr>
        <xdr:cNvPr id="7" name="Picture 6"/>
        <xdr:cNvPicPr>
          <a:picLocks noChangeAspect="1"/>
        </xdr:cNvPicPr>
      </xdr:nvPicPr>
      <xdr:blipFill>
        <a:blip xmlns:r="http://schemas.openxmlformats.org/officeDocument/2006/relationships" r:embed="rId9"/>
        <a:stretch>
          <a:fillRect/>
        </a:stretch>
      </xdr:blipFill>
      <xdr:spPr>
        <a:xfrm>
          <a:off x="12392025" y="4533900"/>
          <a:ext cx="790575" cy="790575"/>
        </a:xfrm>
        <a:prstGeom prst="rect">
          <a:avLst/>
        </a:prstGeom>
      </xdr:spPr>
    </xdr:pic>
    <xdr:clientData/>
  </xdr:twoCellAnchor>
  <xdr:twoCellAnchor editAs="oneCell">
    <xdr:from>
      <xdr:col>6</xdr:col>
      <xdr:colOff>2638425</xdr:colOff>
      <xdr:row>14</xdr:row>
      <xdr:rowOff>323850</xdr:rowOff>
    </xdr:from>
    <xdr:to>
      <xdr:col>6</xdr:col>
      <xdr:colOff>3486150</xdr:colOff>
      <xdr:row>16</xdr:row>
      <xdr:rowOff>266700</xdr:rowOff>
    </xdr:to>
    <xdr:pic>
      <xdr:nvPicPr>
        <xdr:cNvPr id="8" name="Picture 7"/>
        <xdr:cNvPicPr>
          <a:picLocks noChangeAspect="1"/>
        </xdr:cNvPicPr>
      </xdr:nvPicPr>
      <xdr:blipFill>
        <a:blip xmlns:r="http://schemas.openxmlformats.org/officeDocument/2006/relationships" r:embed="rId10"/>
        <a:stretch>
          <a:fillRect/>
        </a:stretch>
      </xdr:blipFill>
      <xdr:spPr>
        <a:xfrm>
          <a:off x="12506325" y="6229350"/>
          <a:ext cx="847725" cy="847725"/>
        </a:xfrm>
        <a:prstGeom prst="rect">
          <a:avLst/>
        </a:prstGeom>
      </xdr:spPr>
    </xdr:pic>
    <xdr:clientData/>
  </xdr:twoCellAnchor>
  <xdr:twoCellAnchor editAs="oneCell">
    <xdr:from>
      <xdr:col>4</xdr:col>
      <xdr:colOff>266701</xdr:colOff>
      <xdr:row>14</xdr:row>
      <xdr:rowOff>333376</xdr:rowOff>
    </xdr:from>
    <xdr:to>
      <xdr:col>5</xdr:col>
      <xdr:colOff>476251</xdr:colOff>
      <xdr:row>16</xdr:row>
      <xdr:rowOff>247651</xdr:rowOff>
    </xdr:to>
    <xdr:pic>
      <xdr:nvPicPr>
        <xdr:cNvPr id="9" name="Picture 8"/>
        <xdr:cNvPicPr>
          <a:picLocks noChangeAspect="1"/>
        </xdr:cNvPicPr>
      </xdr:nvPicPr>
      <xdr:blipFill>
        <a:blip xmlns:r="http://schemas.openxmlformats.org/officeDocument/2006/relationships" r:embed="rId11"/>
        <a:stretch>
          <a:fillRect/>
        </a:stretch>
      </xdr:blipFill>
      <xdr:spPr>
        <a:xfrm>
          <a:off x="8915401" y="6238876"/>
          <a:ext cx="819150" cy="819150"/>
        </a:xfrm>
        <a:prstGeom prst="rect">
          <a:avLst/>
        </a:prstGeom>
      </xdr:spPr>
    </xdr:pic>
    <xdr:clientData/>
  </xdr:twoCellAnchor>
  <xdr:twoCellAnchor editAs="oneCell">
    <xdr:from>
      <xdr:col>6</xdr:col>
      <xdr:colOff>352426</xdr:colOff>
      <xdr:row>14</xdr:row>
      <xdr:rowOff>304801</xdr:rowOff>
    </xdr:from>
    <xdr:to>
      <xdr:col>6</xdr:col>
      <xdr:colOff>1219200</xdr:colOff>
      <xdr:row>16</xdr:row>
      <xdr:rowOff>266700</xdr:rowOff>
    </xdr:to>
    <xdr:pic>
      <xdr:nvPicPr>
        <xdr:cNvPr id="10" name="Picture 9"/>
        <xdr:cNvPicPr>
          <a:picLocks noChangeAspect="1"/>
        </xdr:cNvPicPr>
      </xdr:nvPicPr>
      <xdr:blipFill>
        <a:blip xmlns:r="http://schemas.openxmlformats.org/officeDocument/2006/relationships" r:embed="rId12"/>
        <a:stretch>
          <a:fillRect/>
        </a:stretch>
      </xdr:blipFill>
      <xdr:spPr>
        <a:xfrm>
          <a:off x="10220326" y="6210301"/>
          <a:ext cx="866774" cy="866774"/>
        </a:xfrm>
        <a:prstGeom prst="rect">
          <a:avLst/>
        </a:prstGeom>
      </xdr:spPr>
    </xdr:pic>
    <xdr:clientData/>
  </xdr:twoCellAnchor>
  <xdr:twoCellAnchor editAs="oneCell">
    <xdr:from>
      <xdr:col>6</xdr:col>
      <xdr:colOff>2447927</xdr:colOff>
      <xdr:row>18</xdr:row>
      <xdr:rowOff>209553</xdr:rowOff>
    </xdr:from>
    <xdr:to>
      <xdr:col>6</xdr:col>
      <xdr:colOff>3305175</xdr:colOff>
      <xdr:row>21</xdr:row>
      <xdr:rowOff>142876</xdr:rowOff>
    </xdr:to>
    <xdr:pic>
      <xdr:nvPicPr>
        <xdr:cNvPr id="11" name="Picture 10"/>
        <xdr:cNvPicPr>
          <a:picLocks noChangeAspect="1"/>
        </xdr:cNvPicPr>
      </xdr:nvPicPr>
      <xdr:blipFill>
        <a:blip xmlns:r="http://schemas.openxmlformats.org/officeDocument/2006/relationships" r:embed="rId13"/>
        <a:stretch>
          <a:fillRect/>
        </a:stretch>
      </xdr:blipFill>
      <xdr:spPr>
        <a:xfrm>
          <a:off x="12315827" y="7762878"/>
          <a:ext cx="857248" cy="857248"/>
        </a:xfrm>
        <a:prstGeom prst="rect">
          <a:avLst/>
        </a:prstGeom>
      </xdr:spPr>
    </xdr:pic>
    <xdr:clientData/>
  </xdr:twoCellAnchor>
  <xdr:twoCellAnchor editAs="oneCell">
    <xdr:from>
      <xdr:col>6</xdr:col>
      <xdr:colOff>1600202</xdr:colOff>
      <xdr:row>14</xdr:row>
      <xdr:rowOff>323853</xdr:rowOff>
    </xdr:from>
    <xdr:to>
      <xdr:col>6</xdr:col>
      <xdr:colOff>2381249</xdr:colOff>
      <xdr:row>16</xdr:row>
      <xdr:rowOff>200025</xdr:rowOff>
    </xdr:to>
    <xdr:pic>
      <xdr:nvPicPr>
        <xdr:cNvPr id="12" name="Picture 11"/>
        <xdr:cNvPicPr>
          <a:picLocks noChangeAspect="1"/>
        </xdr:cNvPicPr>
      </xdr:nvPicPr>
      <xdr:blipFill>
        <a:blip xmlns:r="http://schemas.openxmlformats.org/officeDocument/2006/relationships" r:embed="rId14"/>
        <a:stretch>
          <a:fillRect/>
        </a:stretch>
      </xdr:blipFill>
      <xdr:spPr>
        <a:xfrm>
          <a:off x="11468102" y="6229353"/>
          <a:ext cx="781047" cy="781047"/>
        </a:xfrm>
        <a:prstGeom prst="rect">
          <a:avLst/>
        </a:prstGeom>
      </xdr:spPr>
    </xdr:pic>
    <xdr:clientData/>
  </xdr:twoCellAnchor>
  <xdr:twoCellAnchor editAs="oneCell">
    <xdr:from>
      <xdr:col>4</xdr:col>
      <xdr:colOff>266702</xdr:colOff>
      <xdr:row>18</xdr:row>
      <xdr:rowOff>228603</xdr:rowOff>
    </xdr:from>
    <xdr:to>
      <xdr:col>5</xdr:col>
      <xdr:colOff>514349</xdr:colOff>
      <xdr:row>21</xdr:row>
      <xdr:rowOff>161925</xdr:rowOff>
    </xdr:to>
    <xdr:pic>
      <xdr:nvPicPr>
        <xdr:cNvPr id="13" name="Picture 12"/>
        <xdr:cNvPicPr>
          <a:picLocks noChangeAspect="1"/>
        </xdr:cNvPicPr>
      </xdr:nvPicPr>
      <xdr:blipFill>
        <a:blip xmlns:r="http://schemas.openxmlformats.org/officeDocument/2006/relationships" r:embed="rId15"/>
        <a:stretch>
          <a:fillRect/>
        </a:stretch>
      </xdr:blipFill>
      <xdr:spPr>
        <a:xfrm>
          <a:off x="8915402" y="7781928"/>
          <a:ext cx="857247" cy="857247"/>
        </a:xfrm>
        <a:prstGeom prst="rect">
          <a:avLst/>
        </a:prstGeom>
      </xdr:spPr>
    </xdr:pic>
    <xdr:clientData/>
  </xdr:twoCellAnchor>
  <xdr:twoCellAnchor editAs="oneCell">
    <xdr:from>
      <xdr:col>6</xdr:col>
      <xdr:colOff>885827</xdr:colOff>
      <xdr:row>18</xdr:row>
      <xdr:rowOff>228603</xdr:rowOff>
    </xdr:from>
    <xdr:to>
      <xdr:col>6</xdr:col>
      <xdr:colOff>1695449</xdr:colOff>
      <xdr:row>21</xdr:row>
      <xdr:rowOff>114300</xdr:rowOff>
    </xdr:to>
    <xdr:pic>
      <xdr:nvPicPr>
        <xdr:cNvPr id="14" name="Picture 13"/>
        <xdr:cNvPicPr>
          <a:picLocks noChangeAspect="1"/>
        </xdr:cNvPicPr>
      </xdr:nvPicPr>
      <xdr:blipFill>
        <a:blip xmlns:r="http://schemas.openxmlformats.org/officeDocument/2006/relationships" r:embed="rId16"/>
        <a:stretch>
          <a:fillRect/>
        </a:stretch>
      </xdr:blipFill>
      <xdr:spPr>
        <a:xfrm>
          <a:off x="10753727" y="7781928"/>
          <a:ext cx="809622" cy="809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11</xdr:row>
      <xdr:rowOff>138113</xdr:rowOff>
    </xdr:from>
    <xdr:to>
      <xdr:col>3</xdr:col>
      <xdr:colOff>600075</xdr:colOff>
      <xdr:row>20</xdr:row>
      <xdr:rowOff>114301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11</xdr:row>
      <xdr:rowOff>166687</xdr:rowOff>
    </xdr:from>
    <xdr:to>
      <xdr:col>8</xdr:col>
      <xdr:colOff>45720</xdr:colOff>
      <xdr:row>20</xdr:row>
      <xdr:rowOff>143827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200025</xdr:colOff>
      <xdr:row>11</xdr:row>
      <xdr:rowOff>185737</xdr:rowOff>
    </xdr:from>
    <xdr:to>
      <xdr:col>12</xdr:col>
      <xdr:colOff>93345</xdr:colOff>
      <xdr:row>20</xdr:row>
      <xdr:rowOff>162877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12</xdr:row>
      <xdr:rowOff>14287</xdr:rowOff>
    </xdr:from>
    <xdr:to>
      <xdr:col>16</xdr:col>
      <xdr:colOff>131445</xdr:colOff>
      <xdr:row>20</xdr:row>
      <xdr:rowOff>181927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238125</xdr:colOff>
      <xdr:row>12</xdr:row>
      <xdr:rowOff>33337</xdr:rowOff>
    </xdr:from>
    <xdr:to>
      <xdr:col>20</xdr:col>
      <xdr:colOff>131445</xdr:colOff>
      <xdr:row>21</xdr:row>
      <xdr:rowOff>10477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21</xdr:row>
      <xdr:rowOff>90488</xdr:rowOff>
    </xdr:from>
    <xdr:to>
      <xdr:col>3</xdr:col>
      <xdr:colOff>579120</xdr:colOff>
      <xdr:row>30</xdr:row>
      <xdr:rowOff>67628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133351</xdr:colOff>
      <xdr:row>21</xdr:row>
      <xdr:rowOff>100012</xdr:rowOff>
    </xdr:from>
    <xdr:to>
      <xdr:col>8</xdr:col>
      <xdr:colOff>26671</xdr:colOff>
      <xdr:row>30</xdr:row>
      <xdr:rowOff>77152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180976</xdr:colOff>
      <xdr:row>21</xdr:row>
      <xdr:rowOff>100012</xdr:rowOff>
    </xdr:from>
    <xdr:to>
      <xdr:col>12</xdr:col>
      <xdr:colOff>74296</xdr:colOff>
      <xdr:row>30</xdr:row>
      <xdr:rowOff>77152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238125</xdr:colOff>
      <xdr:row>21</xdr:row>
      <xdr:rowOff>109537</xdr:rowOff>
    </xdr:from>
    <xdr:to>
      <xdr:col>16</xdr:col>
      <xdr:colOff>131445</xdr:colOff>
      <xdr:row>30</xdr:row>
      <xdr:rowOff>86677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238126</xdr:colOff>
      <xdr:row>21</xdr:row>
      <xdr:rowOff>100012</xdr:rowOff>
    </xdr:from>
    <xdr:to>
      <xdr:col>20</xdr:col>
      <xdr:colOff>131446</xdr:colOff>
      <xdr:row>30</xdr:row>
      <xdr:rowOff>77152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409574</xdr:colOff>
      <xdr:row>2</xdr:row>
      <xdr:rowOff>76199</xdr:rowOff>
    </xdr:from>
    <xdr:to>
      <xdr:col>9</xdr:col>
      <xdr:colOff>590550</xdr:colOff>
      <xdr:row>27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xdr:row>
      <xdr:rowOff>9524</xdr:rowOff>
    </xdr:from>
    <xdr:to>
      <xdr:col>17</xdr:col>
      <xdr:colOff>361950</xdr:colOff>
      <xdr:row>27</xdr:row>
      <xdr:rowOff>133349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533400</xdr:colOff>
      <xdr:row>23</xdr:row>
      <xdr:rowOff>47625</xdr:rowOff>
    </xdr:from>
    <xdr:to>
      <xdr:col>12</xdr:col>
      <xdr:colOff>581025</xdr:colOff>
      <xdr:row>35</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xdr:colOff>
      <xdr:row>48</xdr:row>
      <xdr:rowOff>9525</xdr:rowOff>
    </xdr:from>
    <xdr:to>
      <xdr:col>12</xdr:col>
      <xdr:colOff>657225</xdr:colOff>
      <xdr:row>65</xdr:row>
      <xdr:rowOff>252412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14286</xdr:colOff>
      <xdr:row>86</xdr:row>
      <xdr:rowOff>66674</xdr:rowOff>
    </xdr:from>
    <xdr:to>
      <xdr:col>13</xdr:col>
      <xdr:colOff>609599</xdr:colOff>
      <xdr:row>110</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171451</xdr:colOff>
      <xdr:row>21</xdr:row>
      <xdr:rowOff>104775</xdr:rowOff>
    </xdr:from>
    <xdr:to>
      <xdr:col>6</xdr:col>
      <xdr:colOff>428625</xdr:colOff>
      <xdr:row>29</xdr:row>
      <xdr:rowOff>57149</xdr:rowOff>
    </xdr:to>
    <xdr:pic>
      <xdr:nvPicPr>
        <xdr:cNvPr id="2" name="Picture 1"/>
        <xdr:cNvPicPr>
          <a:picLocks noChangeAspect="1"/>
        </xdr:cNvPicPr>
      </xdr:nvPicPr>
      <xdr:blipFill>
        <a:blip xmlns:r="http://schemas.openxmlformats.org/officeDocument/2006/relationships" r:embed="rId1"/>
        <a:stretch>
          <a:fillRect/>
        </a:stretch>
      </xdr:blipFill>
      <xdr:spPr>
        <a:xfrm>
          <a:off x="2609851" y="4105275"/>
          <a:ext cx="1476374" cy="1476374"/>
        </a:xfrm>
        <a:prstGeom prst="rect">
          <a:avLst/>
        </a:prstGeom>
      </xdr:spPr>
    </xdr:pic>
    <xdr:clientData/>
  </xdr:twoCellAnchor>
  <xdr:twoCellAnchor editAs="oneCell">
    <xdr:from>
      <xdr:col>4</xdr:col>
      <xdr:colOff>142875</xdr:colOff>
      <xdr:row>29</xdr:row>
      <xdr:rowOff>170839</xdr:rowOff>
    </xdr:from>
    <xdr:to>
      <xdr:col>6</xdr:col>
      <xdr:colOff>438150</xdr:colOff>
      <xdr:row>37</xdr:row>
      <xdr:rowOff>161314</xdr:rowOff>
    </xdr:to>
    <xdr:pic>
      <xdr:nvPicPr>
        <xdr:cNvPr id="3" name="Picture 2"/>
        <xdr:cNvPicPr>
          <a:picLocks noChangeAspect="1"/>
        </xdr:cNvPicPr>
      </xdr:nvPicPr>
      <xdr:blipFill>
        <a:blip xmlns:r="http://schemas.openxmlformats.org/officeDocument/2006/relationships" r:embed="rId2">
          <a:duotone>
            <a:schemeClr val="accent2">
              <a:shade val="45000"/>
              <a:satMod val="135000"/>
            </a:schemeClr>
            <a:prstClr val="white"/>
          </a:duotone>
        </a:blip>
        <a:stretch>
          <a:fillRect/>
        </a:stretch>
      </xdr:blipFill>
      <xdr:spPr>
        <a:xfrm>
          <a:off x="2581275" y="5695339"/>
          <a:ext cx="1514475" cy="1514475"/>
        </a:xfrm>
        <a:prstGeom prst="rect">
          <a:avLst/>
        </a:prstGeom>
      </xdr:spPr>
    </xdr:pic>
    <xdr:clientData/>
  </xdr:twoCellAnchor>
  <xdr:twoCellAnchor editAs="oneCell">
    <xdr:from>
      <xdr:col>7</xdr:col>
      <xdr:colOff>485775</xdr:colOff>
      <xdr:row>1</xdr:row>
      <xdr:rowOff>95250</xdr:rowOff>
    </xdr:from>
    <xdr:to>
      <xdr:col>10</xdr:col>
      <xdr:colOff>542925</xdr:colOff>
      <xdr:row>11</xdr:row>
      <xdr:rowOff>76200</xdr:rowOff>
    </xdr:to>
    <xdr:pic>
      <xdr:nvPicPr>
        <xdr:cNvPr id="4" name="Picture 3"/>
        <xdr:cNvPicPr>
          <a:picLocks noChangeAspect="1"/>
        </xdr:cNvPicPr>
      </xdr:nvPicPr>
      <xdr:blipFill>
        <a:blip xmlns:r="http://schemas.openxmlformats.org/officeDocument/2006/relationships" r:embed="rId3">
          <a:duotone>
            <a:schemeClr val="accent2">
              <a:shade val="45000"/>
              <a:satMod val="135000"/>
            </a:schemeClr>
            <a:prstClr val="white"/>
          </a:duotone>
        </a:blip>
        <a:stretch>
          <a:fillRect/>
        </a:stretch>
      </xdr:blipFill>
      <xdr:spPr>
        <a:xfrm rot="10800000">
          <a:off x="4752975" y="285750"/>
          <a:ext cx="1885950" cy="1885950"/>
        </a:xfrm>
        <a:prstGeom prst="rect">
          <a:avLst/>
        </a:prstGeom>
      </xdr:spPr>
    </xdr:pic>
    <xdr:clientData/>
  </xdr:twoCellAnchor>
  <xdr:twoCellAnchor editAs="oneCell">
    <xdr:from>
      <xdr:col>0</xdr:col>
      <xdr:colOff>0</xdr:colOff>
      <xdr:row>21</xdr:row>
      <xdr:rowOff>114300</xdr:rowOff>
    </xdr:from>
    <xdr:to>
      <xdr:col>3</xdr:col>
      <xdr:colOff>57150</xdr:colOff>
      <xdr:row>31</xdr:row>
      <xdr:rowOff>95250</xdr:rowOff>
    </xdr:to>
    <xdr:pic>
      <xdr:nvPicPr>
        <xdr:cNvPr id="6" name="Picture 5"/>
        <xdr:cNvPicPr>
          <a:picLocks noChangeAspect="1"/>
        </xdr:cNvPicPr>
      </xdr:nvPicPr>
      <xdr:blipFill>
        <a:blip xmlns:r="http://schemas.openxmlformats.org/officeDocument/2006/relationships" r:embed="rId3">
          <a:duotone>
            <a:schemeClr val="accent2">
              <a:shade val="45000"/>
              <a:satMod val="135000"/>
            </a:schemeClr>
            <a:prstClr val="white"/>
          </a:duotone>
        </a:blip>
        <a:stretch>
          <a:fillRect/>
        </a:stretch>
      </xdr:blipFill>
      <xdr:spPr>
        <a:xfrm>
          <a:off x="0" y="4114800"/>
          <a:ext cx="1885950" cy="1885950"/>
        </a:xfrm>
        <a:prstGeom prst="rect">
          <a:avLst/>
        </a:prstGeom>
      </xdr:spPr>
    </xdr:pic>
    <xdr:clientData/>
  </xdr:twoCellAnchor>
  <xdr:twoCellAnchor editAs="oneCell">
    <xdr:from>
      <xdr:col>3</xdr:col>
      <xdr:colOff>571500</xdr:colOff>
      <xdr:row>1</xdr:row>
      <xdr:rowOff>133350</xdr:rowOff>
    </xdr:from>
    <xdr:to>
      <xdr:col>6</xdr:col>
      <xdr:colOff>533400</xdr:colOff>
      <xdr:row>11</xdr:row>
      <xdr:rowOff>19050</xdr:rowOff>
    </xdr:to>
    <xdr:pic>
      <xdr:nvPicPr>
        <xdr:cNvPr id="7" name="Picture 6"/>
        <xdr:cNvPicPr>
          <a:picLocks noChangeAspect="1"/>
        </xdr:cNvPicPr>
      </xdr:nvPicPr>
      <xdr:blipFill>
        <a:blip xmlns:r="http://schemas.openxmlformats.org/officeDocument/2006/relationships" r:embed="rId4">
          <a:duotone>
            <a:schemeClr val="accent2">
              <a:shade val="45000"/>
              <a:satMod val="135000"/>
            </a:schemeClr>
            <a:prstClr val="white"/>
          </a:duotone>
        </a:blip>
        <a:stretch>
          <a:fillRect/>
        </a:stretch>
      </xdr:blipFill>
      <xdr:spPr>
        <a:xfrm>
          <a:off x="2400300" y="323850"/>
          <a:ext cx="1790700" cy="1790700"/>
        </a:xfrm>
        <a:prstGeom prst="rect">
          <a:avLst/>
        </a:prstGeom>
      </xdr:spPr>
    </xdr:pic>
    <xdr:clientData/>
  </xdr:twoCellAnchor>
  <xdr:twoCellAnchor editAs="oneCell">
    <xdr:from>
      <xdr:col>12</xdr:col>
      <xdr:colOff>95250</xdr:colOff>
      <xdr:row>1</xdr:row>
      <xdr:rowOff>180975</xdr:rowOff>
    </xdr:from>
    <xdr:to>
      <xdr:col>15</xdr:col>
      <xdr:colOff>142875</xdr:colOff>
      <xdr:row>11</xdr:row>
      <xdr:rowOff>152400</xdr:rowOff>
    </xdr:to>
    <xdr:pic>
      <xdr:nvPicPr>
        <xdr:cNvPr id="8" name="Picture 7"/>
        <xdr:cNvPicPr>
          <a:picLocks noChangeAspect="1"/>
        </xdr:cNvPicPr>
      </xdr:nvPicPr>
      <xdr:blipFill>
        <a:blip xmlns:r="http://schemas.openxmlformats.org/officeDocument/2006/relationships" r:embed="rId5">
          <a:duotone>
            <a:schemeClr val="accent2">
              <a:shade val="45000"/>
              <a:satMod val="135000"/>
            </a:schemeClr>
            <a:prstClr val="white"/>
          </a:duotone>
        </a:blip>
        <a:stretch>
          <a:fillRect/>
        </a:stretch>
      </xdr:blipFill>
      <xdr:spPr>
        <a:xfrm>
          <a:off x="7410450" y="371475"/>
          <a:ext cx="1876425" cy="1876425"/>
        </a:xfrm>
        <a:prstGeom prst="rect">
          <a:avLst/>
        </a:prstGeom>
      </xdr:spPr>
    </xdr:pic>
    <xdr:clientData/>
  </xdr:twoCellAnchor>
  <xdr:twoCellAnchor editAs="oneCell">
    <xdr:from>
      <xdr:col>16</xdr:col>
      <xdr:colOff>209550</xdr:colOff>
      <xdr:row>1</xdr:row>
      <xdr:rowOff>142875</xdr:rowOff>
    </xdr:from>
    <xdr:to>
      <xdr:col>19</xdr:col>
      <xdr:colOff>314325</xdr:colOff>
      <xdr:row>11</xdr:row>
      <xdr:rowOff>171450</xdr:rowOff>
    </xdr:to>
    <xdr:pic>
      <xdr:nvPicPr>
        <xdr:cNvPr id="10" name="Picture 9"/>
        <xdr:cNvPicPr>
          <a:picLocks noChangeAspect="1"/>
        </xdr:cNvPicPr>
      </xdr:nvPicPr>
      <xdr:blipFill>
        <a:blip xmlns:r="http://schemas.openxmlformats.org/officeDocument/2006/relationships" r:embed="rId6">
          <a:duotone>
            <a:schemeClr val="accent2">
              <a:shade val="45000"/>
              <a:satMod val="135000"/>
            </a:schemeClr>
            <a:prstClr val="white"/>
          </a:duotone>
        </a:blip>
        <a:stretch>
          <a:fillRect/>
        </a:stretch>
      </xdr:blipFill>
      <xdr:spPr>
        <a:xfrm>
          <a:off x="9963150" y="333375"/>
          <a:ext cx="1933575" cy="1933575"/>
        </a:xfrm>
        <a:prstGeom prst="rect">
          <a:avLst/>
        </a:prstGeom>
      </xdr:spPr>
    </xdr:pic>
    <xdr:clientData/>
  </xdr:twoCellAnchor>
  <xdr:twoCellAnchor editAs="oneCell">
    <xdr:from>
      <xdr:col>16</xdr:col>
      <xdr:colOff>0</xdr:colOff>
      <xdr:row>21</xdr:row>
      <xdr:rowOff>9525</xdr:rowOff>
    </xdr:from>
    <xdr:to>
      <xdr:col>18</xdr:col>
      <xdr:colOff>66675</xdr:colOff>
      <xdr:row>27</xdr:row>
      <xdr:rowOff>152400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753600" y="4010025"/>
          <a:ext cx="1285875" cy="1285875"/>
        </a:xfrm>
        <a:prstGeom prst="rect">
          <a:avLst/>
        </a:prstGeom>
      </xdr:spPr>
    </xdr:pic>
    <xdr:clientData/>
  </xdr:twoCellAnchor>
  <xdr:twoCellAnchor editAs="oneCell">
    <xdr:from>
      <xdr:col>19</xdr:col>
      <xdr:colOff>0</xdr:colOff>
      <xdr:row>21</xdr:row>
      <xdr:rowOff>0</xdr:rowOff>
    </xdr:from>
    <xdr:to>
      <xdr:col>21</xdr:col>
      <xdr:colOff>104775</xdr:colOff>
      <xdr:row>27</xdr:row>
      <xdr:rowOff>180975</xdr:rowOff>
    </xdr:to>
    <xdr:pic>
      <xdr:nvPicPr>
        <xdr:cNvPr id="12" name="Picture 11"/>
        <xdr:cNvPicPr>
          <a:picLocks noChangeAspect="1"/>
        </xdr:cNvPicPr>
      </xdr:nvPicPr>
      <xdr:blipFill>
        <a:blip xmlns:r="http://schemas.openxmlformats.org/officeDocument/2006/relationships" r:embed="rId8"/>
        <a:stretch>
          <a:fillRect/>
        </a:stretch>
      </xdr:blipFill>
      <xdr:spPr>
        <a:xfrm>
          <a:off x="11582400" y="4000500"/>
          <a:ext cx="1323975" cy="1323975"/>
        </a:xfrm>
        <a:prstGeom prst="rect">
          <a:avLst/>
        </a:prstGeom>
      </xdr:spPr>
    </xdr:pic>
    <xdr:clientData/>
  </xdr:twoCellAnchor>
  <xdr:twoCellAnchor editAs="oneCell">
    <xdr:from>
      <xdr:col>16</xdr:col>
      <xdr:colOff>0</xdr:colOff>
      <xdr:row>29</xdr:row>
      <xdr:rowOff>0</xdr:rowOff>
    </xdr:from>
    <xdr:to>
      <xdr:col>18</xdr:col>
      <xdr:colOff>57150</xdr:colOff>
      <xdr:row>35</xdr:row>
      <xdr:rowOff>133350</xdr:rowOff>
    </xdr:to>
    <xdr:pic>
      <xdr:nvPicPr>
        <xdr:cNvPr id="13" name="Picture 12"/>
        <xdr:cNvPicPr>
          <a:picLocks noChangeAspect="1"/>
        </xdr:cNvPicPr>
      </xdr:nvPicPr>
      <xdr:blipFill>
        <a:blip xmlns:r="http://schemas.openxmlformats.org/officeDocument/2006/relationships" r:embed="rId9"/>
        <a:stretch>
          <a:fillRect/>
        </a:stretch>
      </xdr:blipFill>
      <xdr:spPr>
        <a:xfrm>
          <a:off x="9753600" y="5524500"/>
          <a:ext cx="1276350" cy="1276350"/>
        </a:xfrm>
        <a:prstGeom prst="rect">
          <a:avLst/>
        </a:prstGeom>
      </xdr:spPr>
    </xdr:pic>
    <xdr:clientData/>
  </xdr:twoCellAnchor>
  <xdr:twoCellAnchor editAs="oneCell">
    <xdr:from>
      <xdr:col>19</xdr:col>
      <xdr:colOff>0</xdr:colOff>
      <xdr:row>29</xdr:row>
      <xdr:rowOff>0</xdr:rowOff>
    </xdr:from>
    <xdr:to>
      <xdr:col>21</xdr:col>
      <xdr:colOff>76200</xdr:colOff>
      <xdr:row>35</xdr:row>
      <xdr:rowOff>152400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11582400" y="5524500"/>
          <a:ext cx="1295400" cy="1295400"/>
        </a:xfrm>
        <a:prstGeom prst="rect">
          <a:avLst/>
        </a:prstGeom>
      </xdr:spPr>
    </xdr:pic>
    <xdr:clientData/>
  </xdr:twoCellAnchor>
  <xdr:twoCellAnchor editAs="oneCell">
    <xdr:from>
      <xdr:col>20</xdr:col>
      <xdr:colOff>123825</xdr:colOff>
      <xdr:row>1</xdr:row>
      <xdr:rowOff>171450</xdr:rowOff>
    </xdr:from>
    <xdr:to>
      <xdr:col>23</xdr:col>
      <xdr:colOff>180975</xdr:colOff>
      <xdr:row>11</xdr:row>
      <xdr:rowOff>152400</xdr:rowOff>
    </xdr:to>
    <xdr:pic>
      <xdr:nvPicPr>
        <xdr:cNvPr id="16" name="Picture 15"/>
        <xdr:cNvPicPr>
          <a:picLocks noChangeAspect="1"/>
        </xdr:cNvPicPr>
      </xdr:nvPicPr>
      <xdr:blipFill>
        <a:blip xmlns:r="http://schemas.openxmlformats.org/officeDocument/2006/relationships" r:embed="rId11">
          <a:duotone>
            <a:schemeClr val="accent2">
              <a:shade val="45000"/>
              <a:satMod val="135000"/>
            </a:schemeClr>
            <a:prstClr val="white"/>
          </a:duotone>
        </a:blip>
        <a:stretch>
          <a:fillRect/>
        </a:stretch>
      </xdr:blipFill>
      <xdr:spPr>
        <a:xfrm>
          <a:off x="12315825" y="361950"/>
          <a:ext cx="1885950" cy="1885950"/>
        </a:xfrm>
        <a:prstGeom prst="rect">
          <a:avLst/>
        </a:prstGeom>
      </xdr:spPr>
    </xdr:pic>
    <xdr:clientData/>
  </xdr:twoCellAnchor>
  <xdr:twoCellAnchor editAs="oneCell">
    <xdr:from>
      <xdr:col>0</xdr:col>
      <xdr:colOff>0</xdr:colOff>
      <xdr:row>2</xdr:row>
      <xdr:rowOff>0</xdr:rowOff>
    </xdr:from>
    <xdr:to>
      <xdr:col>1</xdr:col>
      <xdr:colOff>419100</xdr:colOff>
      <xdr:row>7</xdr:row>
      <xdr:rowOff>76200</xdr:rowOff>
    </xdr:to>
    <xdr:pic>
      <xdr:nvPicPr>
        <xdr:cNvPr id="18" name="Picture 17"/>
        <xdr:cNvPicPr>
          <a:picLocks noChangeAspect="1"/>
        </xdr:cNvPicPr>
      </xdr:nvPicPr>
      <xdr:blipFill>
        <a:blip xmlns:r="http://schemas.openxmlformats.org/officeDocument/2006/relationships" r:embed="rId12"/>
        <a:stretch>
          <a:fillRect/>
        </a:stretch>
      </xdr:blipFill>
      <xdr:spPr>
        <a:xfrm>
          <a:off x="0" y="381000"/>
          <a:ext cx="1028700" cy="1028700"/>
        </a:xfrm>
        <a:prstGeom prst="rect">
          <a:avLst/>
        </a:prstGeom>
      </xdr:spPr>
    </xdr:pic>
    <xdr:clientData/>
  </xdr:twoCellAnchor>
  <xdr:twoCellAnchor editAs="oneCell">
    <xdr:from>
      <xdr:col>2</xdr:col>
      <xdr:colOff>0</xdr:colOff>
      <xdr:row>2</xdr:row>
      <xdr:rowOff>0</xdr:rowOff>
    </xdr:from>
    <xdr:to>
      <xdr:col>3</xdr:col>
      <xdr:colOff>438150</xdr:colOff>
      <xdr:row>7</xdr:row>
      <xdr:rowOff>95250</xdr:rowOff>
    </xdr:to>
    <xdr:pic>
      <xdr:nvPicPr>
        <xdr:cNvPr id="19" name="Picture 18"/>
        <xdr:cNvPicPr>
          <a:picLocks noChangeAspect="1"/>
        </xdr:cNvPicPr>
      </xdr:nvPicPr>
      <xdr:blipFill>
        <a:blip xmlns:r="http://schemas.openxmlformats.org/officeDocument/2006/relationships" r:embed="rId13"/>
        <a:stretch>
          <a:fillRect/>
        </a:stretch>
      </xdr:blipFill>
      <xdr:spPr>
        <a:xfrm>
          <a:off x="1219200" y="381000"/>
          <a:ext cx="1047750" cy="1047750"/>
        </a:xfrm>
        <a:prstGeom prst="rect">
          <a:avLst/>
        </a:prstGeom>
      </xdr:spPr>
    </xdr:pic>
    <xdr:clientData/>
  </xdr:twoCellAnchor>
  <xdr:twoCellAnchor editAs="oneCell">
    <xdr:from>
      <xdr:col>0</xdr:col>
      <xdr:colOff>0</xdr:colOff>
      <xdr:row>8</xdr:row>
      <xdr:rowOff>0</xdr:rowOff>
    </xdr:from>
    <xdr:to>
      <xdr:col>1</xdr:col>
      <xdr:colOff>400050</xdr:colOff>
      <xdr:row>13</xdr:row>
      <xdr:rowOff>57150</xdr:rowOff>
    </xdr:to>
    <xdr:pic>
      <xdr:nvPicPr>
        <xdr:cNvPr id="20" name="Picture 19"/>
        <xdr:cNvPicPr>
          <a:picLocks noChangeAspect="1"/>
        </xdr:cNvPicPr>
      </xdr:nvPicPr>
      <xdr:blipFill>
        <a:blip xmlns:r="http://schemas.openxmlformats.org/officeDocument/2006/relationships" r:embed="rId14"/>
        <a:stretch>
          <a:fillRect/>
        </a:stretch>
      </xdr:blipFill>
      <xdr:spPr>
        <a:xfrm>
          <a:off x="0" y="1524000"/>
          <a:ext cx="1009650" cy="1009650"/>
        </a:xfrm>
        <a:prstGeom prst="rect">
          <a:avLst/>
        </a:prstGeom>
      </xdr:spPr>
    </xdr:pic>
    <xdr:clientData/>
  </xdr:twoCellAnchor>
  <xdr:twoCellAnchor editAs="oneCell">
    <xdr:from>
      <xdr:col>8</xdr:col>
      <xdr:colOff>0</xdr:colOff>
      <xdr:row>22</xdr:row>
      <xdr:rowOff>0</xdr:rowOff>
    </xdr:from>
    <xdr:to>
      <xdr:col>10</xdr:col>
      <xdr:colOff>171450</xdr:colOff>
      <xdr:row>29</xdr:row>
      <xdr:rowOff>57150</xdr:rowOff>
    </xdr:to>
    <xdr:pic>
      <xdr:nvPicPr>
        <xdr:cNvPr id="21" name="Picture 20"/>
        <xdr:cNvPicPr>
          <a:picLocks noChangeAspect="1"/>
        </xdr:cNvPicPr>
      </xdr:nvPicPr>
      <xdr:blipFill>
        <a:blip xmlns:r="http://schemas.openxmlformats.org/officeDocument/2006/relationships" r:embed="rId15">
          <a:duotone>
            <a:schemeClr val="accent2">
              <a:shade val="45000"/>
              <a:satMod val="135000"/>
            </a:schemeClr>
            <a:prstClr val="white"/>
          </a:duotone>
        </a:blip>
        <a:stretch>
          <a:fillRect/>
        </a:stretch>
      </xdr:blipFill>
      <xdr:spPr>
        <a:xfrm>
          <a:off x="4876800" y="4191000"/>
          <a:ext cx="1390650" cy="1390650"/>
        </a:xfrm>
        <a:prstGeom prst="rect">
          <a:avLst/>
        </a:prstGeom>
      </xdr:spPr>
    </xdr:pic>
    <xdr:clientData/>
  </xdr:twoCellAnchor>
  <xdr:twoCellAnchor editAs="oneCell">
    <xdr:from>
      <xdr:col>8</xdr:col>
      <xdr:colOff>0</xdr:colOff>
      <xdr:row>30</xdr:row>
      <xdr:rowOff>0</xdr:rowOff>
    </xdr:from>
    <xdr:to>
      <xdr:col>10</xdr:col>
      <xdr:colOff>180975</xdr:colOff>
      <xdr:row>37</xdr:row>
      <xdr:rowOff>66675</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4876800" y="5715000"/>
          <a:ext cx="1400175" cy="1400175"/>
        </a:xfrm>
        <a:prstGeom prst="rect">
          <a:avLst/>
        </a:prstGeom>
      </xdr:spPr>
    </xdr:pic>
    <xdr:clientData/>
  </xdr:twoCellAnchor>
  <xdr:twoCellAnchor editAs="oneCell">
    <xdr:from>
      <xdr:col>21</xdr:col>
      <xdr:colOff>400050</xdr:colOff>
      <xdr:row>20</xdr:row>
      <xdr:rowOff>180975</xdr:rowOff>
    </xdr:from>
    <xdr:to>
      <xdr:col>23</xdr:col>
      <xdr:colOff>533400</xdr:colOff>
      <xdr:row>28</xdr:row>
      <xdr:rowOff>9525</xdr:rowOff>
    </xdr:to>
    <xdr:pic>
      <xdr:nvPicPr>
        <xdr:cNvPr id="23" name="Picture 22"/>
        <xdr:cNvPicPr>
          <a:picLocks noChangeAspect="1"/>
        </xdr:cNvPicPr>
      </xdr:nvPicPr>
      <xdr:blipFill>
        <a:blip xmlns:r="http://schemas.openxmlformats.org/officeDocument/2006/relationships" r:embed="rId17"/>
        <a:stretch>
          <a:fillRect/>
        </a:stretch>
      </xdr:blipFill>
      <xdr:spPr>
        <a:xfrm>
          <a:off x="13201650" y="3990975"/>
          <a:ext cx="1352550" cy="1352550"/>
        </a:xfrm>
        <a:prstGeom prst="rect">
          <a:avLst/>
        </a:prstGeom>
      </xdr:spPr>
    </xdr:pic>
    <xdr:clientData/>
  </xdr:twoCellAnchor>
  <xdr:twoCellAnchor editAs="oneCell">
    <xdr:from>
      <xdr:col>23</xdr:col>
      <xdr:colOff>600075</xdr:colOff>
      <xdr:row>2</xdr:row>
      <xdr:rowOff>19050</xdr:rowOff>
    </xdr:from>
    <xdr:to>
      <xdr:col>26</xdr:col>
      <xdr:colOff>66675</xdr:colOff>
      <xdr:row>8</xdr:row>
      <xdr:rowOff>171450</xdr:rowOff>
    </xdr:to>
    <xdr:pic>
      <xdr:nvPicPr>
        <xdr:cNvPr id="24" name="Picture 23"/>
        <xdr:cNvPicPr>
          <a:picLocks noChangeAspect="1"/>
        </xdr:cNvPicPr>
      </xdr:nvPicPr>
      <xdr:blipFill>
        <a:blip xmlns:r="http://schemas.openxmlformats.org/officeDocument/2006/relationships" r:embed="rId18"/>
        <a:stretch>
          <a:fillRect/>
        </a:stretch>
      </xdr:blipFill>
      <xdr:spPr>
        <a:xfrm>
          <a:off x="14620875" y="400050"/>
          <a:ext cx="1295400" cy="1295400"/>
        </a:xfrm>
        <a:prstGeom prst="rect">
          <a:avLst/>
        </a:prstGeom>
      </xdr:spPr>
    </xdr:pic>
    <xdr:clientData/>
  </xdr:twoCellAnchor>
  <xdr:twoCellAnchor editAs="oneCell">
    <xdr:from>
      <xdr:col>23</xdr:col>
      <xdr:colOff>600075</xdr:colOff>
      <xdr:row>9</xdr:row>
      <xdr:rowOff>57150</xdr:rowOff>
    </xdr:from>
    <xdr:to>
      <xdr:col>26</xdr:col>
      <xdr:colOff>28575</xdr:colOff>
      <xdr:row>15</xdr:row>
      <xdr:rowOff>171450</xdr:rowOff>
    </xdr:to>
    <xdr:pic>
      <xdr:nvPicPr>
        <xdr:cNvPr id="26" name="Picture 25"/>
        <xdr:cNvPicPr>
          <a:picLocks noChangeAspect="1"/>
        </xdr:cNvPicPr>
      </xdr:nvPicPr>
      <xdr:blipFill>
        <a:blip xmlns:r="http://schemas.openxmlformats.org/officeDocument/2006/relationships" r:embed="rId19"/>
        <a:stretch>
          <a:fillRect/>
        </a:stretch>
      </xdr:blipFill>
      <xdr:spPr>
        <a:xfrm>
          <a:off x="14620875" y="1771650"/>
          <a:ext cx="1257300" cy="1257300"/>
        </a:xfrm>
        <a:prstGeom prst="rect">
          <a:avLst/>
        </a:prstGeom>
      </xdr:spPr>
    </xdr:pic>
    <xdr:clientData/>
  </xdr:twoCellAnchor>
  <xdr:twoCellAnchor editAs="oneCell">
    <xdr:from>
      <xdr:col>9</xdr:col>
      <xdr:colOff>266700</xdr:colOff>
      <xdr:row>13</xdr:row>
      <xdr:rowOff>19050</xdr:rowOff>
    </xdr:from>
    <xdr:to>
      <xdr:col>11</xdr:col>
      <xdr:colOff>323850</xdr:colOff>
      <xdr:row>19</xdr:row>
      <xdr:rowOff>152400</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5753100" y="2495550"/>
          <a:ext cx="1276350" cy="1276350"/>
        </a:xfrm>
        <a:prstGeom prst="rect">
          <a:avLst/>
        </a:prstGeom>
      </xdr:spPr>
    </xdr:pic>
    <xdr:clientData/>
  </xdr:twoCellAnchor>
  <xdr:twoCellAnchor editAs="oneCell">
    <xdr:from>
      <xdr:col>26</xdr:col>
      <xdr:colOff>219075</xdr:colOff>
      <xdr:row>9</xdr:row>
      <xdr:rowOff>9525</xdr:rowOff>
    </xdr:from>
    <xdr:to>
      <xdr:col>28</xdr:col>
      <xdr:colOff>304800</xdr:colOff>
      <xdr:row>15</xdr:row>
      <xdr:rowOff>171450</xdr:rowOff>
    </xdr:to>
    <xdr:pic>
      <xdr:nvPicPr>
        <xdr:cNvPr id="28" name="Picture 27"/>
        <xdr:cNvPicPr>
          <a:picLocks noChangeAspect="1"/>
        </xdr:cNvPicPr>
      </xdr:nvPicPr>
      <xdr:blipFill>
        <a:blip xmlns:r="http://schemas.openxmlformats.org/officeDocument/2006/relationships" r:embed="rId21"/>
        <a:stretch>
          <a:fillRect/>
        </a:stretch>
      </xdr:blipFill>
      <xdr:spPr>
        <a:xfrm>
          <a:off x="16068675" y="1724025"/>
          <a:ext cx="1304925" cy="1304925"/>
        </a:xfrm>
        <a:prstGeom prst="rect">
          <a:avLst/>
        </a:prstGeom>
      </xdr:spPr>
    </xdr:pic>
    <xdr:clientData/>
  </xdr:twoCellAnchor>
  <xdr:twoCellAnchor editAs="oneCell">
    <xdr:from>
      <xdr:col>24</xdr:col>
      <xdr:colOff>323850</xdr:colOff>
      <xdr:row>16</xdr:row>
      <xdr:rowOff>85725</xdr:rowOff>
    </xdr:from>
    <xdr:to>
      <xdr:col>26</xdr:col>
      <xdr:colOff>438150</xdr:colOff>
      <xdr:row>23</xdr:row>
      <xdr:rowOff>85725</xdr:rowOff>
    </xdr:to>
    <xdr:pic>
      <xdr:nvPicPr>
        <xdr:cNvPr id="29" name="Picture 28"/>
        <xdr:cNvPicPr>
          <a:picLocks noChangeAspect="1"/>
        </xdr:cNvPicPr>
      </xdr:nvPicPr>
      <xdr:blipFill>
        <a:blip xmlns:r="http://schemas.openxmlformats.org/officeDocument/2006/relationships" r:embed="rId22"/>
        <a:stretch>
          <a:fillRect/>
        </a:stretch>
      </xdr:blipFill>
      <xdr:spPr>
        <a:xfrm>
          <a:off x="14954250" y="3133725"/>
          <a:ext cx="1333500" cy="1333500"/>
        </a:xfrm>
        <a:prstGeom prst="rect">
          <a:avLst/>
        </a:prstGeom>
      </xdr:spPr>
    </xdr:pic>
    <xdr:clientData/>
  </xdr:twoCellAnchor>
  <xdr:twoCellAnchor editAs="oneCell">
    <xdr:from>
      <xdr:col>21</xdr:col>
      <xdr:colOff>409575</xdr:colOff>
      <xdr:row>28</xdr:row>
      <xdr:rowOff>180975</xdr:rowOff>
    </xdr:from>
    <xdr:to>
      <xdr:col>23</xdr:col>
      <xdr:colOff>476250</xdr:colOff>
      <xdr:row>35</xdr:row>
      <xdr:rowOff>133350</xdr:rowOff>
    </xdr:to>
    <xdr:pic>
      <xdr:nvPicPr>
        <xdr:cNvPr id="31" name="Picture 30"/>
        <xdr:cNvPicPr>
          <a:picLocks noChangeAspect="1"/>
        </xdr:cNvPicPr>
      </xdr:nvPicPr>
      <xdr:blipFill>
        <a:blip xmlns:r="http://schemas.openxmlformats.org/officeDocument/2006/relationships" r:embed="rId23">
          <a:duotone>
            <a:schemeClr val="accent2">
              <a:shade val="45000"/>
              <a:satMod val="135000"/>
            </a:schemeClr>
            <a:prstClr val="white"/>
          </a:duotone>
        </a:blip>
        <a:stretch>
          <a:fillRect/>
        </a:stretch>
      </xdr:blipFill>
      <xdr:spPr>
        <a:xfrm>
          <a:off x="13211175" y="5514975"/>
          <a:ext cx="1285875" cy="1285875"/>
        </a:xfrm>
        <a:prstGeom prst="rect">
          <a:avLst/>
        </a:prstGeom>
      </xdr:spPr>
    </xdr:pic>
    <xdr:clientData/>
  </xdr:twoCellAnchor>
  <xdr:twoCellAnchor editAs="oneCell">
    <xdr:from>
      <xdr:col>25</xdr:col>
      <xdr:colOff>85725</xdr:colOff>
      <xdr:row>24</xdr:row>
      <xdr:rowOff>152400</xdr:rowOff>
    </xdr:from>
    <xdr:to>
      <xdr:col>27</xdr:col>
      <xdr:colOff>114300</xdr:colOff>
      <xdr:row>31</xdr:row>
      <xdr:rowOff>66675</xdr:rowOff>
    </xdr:to>
    <xdr:pic>
      <xdr:nvPicPr>
        <xdr:cNvPr id="32" name="Picture 31"/>
        <xdr:cNvPicPr>
          <a:picLocks noChangeAspect="1"/>
        </xdr:cNvPicPr>
      </xdr:nvPicPr>
      <xdr:blipFill>
        <a:blip xmlns:r="http://schemas.openxmlformats.org/officeDocument/2006/relationships" r:embed="rId24"/>
        <a:stretch>
          <a:fillRect/>
        </a:stretch>
      </xdr:blipFill>
      <xdr:spPr>
        <a:xfrm>
          <a:off x="15325725" y="4724400"/>
          <a:ext cx="1247775" cy="1247775"/>
        </a:xfrm>
        <a:prstGeom prst="rect">
          <a:avLst/>
        </a:prstGeom>
      </xdr:spPr>
    </xdr:pic>
    <xdr:clientData/>
  </xdr:twoCellAnchor>
  <xdr:twoCellAnchor editAs="oneCell">
    <xdr:from>
      <xdr:col>25</xdr:col>
      <xdr:colOff>342900</xdr:colOff>
      <xdr:row>31</xdr:row>
      <xdr:rowOff>180975</xdr:rowOff>
    </xdr:from>
    <xdr:to>
      <xdr:col>27</xdr:col>
      <xdr:colOff>323850</xdr:colOff>
      <xdr:row>38</xdr:row>
      <xdr:rowOff>47625</xdr:rowOff>
    </xdr:to>
    <xdr:pic>
      <xdr:nvPicPr>
        <xdr:cNvPr id="33" name="Picture 32"/>
        <xdr:cNvPicPr>
          <a:picLocks noChangeAspect="1"/>
        </xdr:cNvPicPr>
      </xdr:nvPicPr>
      <xdr:blipFill>
        <a:blip xmlns:r="http://schemas.openxmlformats.org/officeDocument/2006/relationships" r:embed="rId25"/>
        <a:stretch>
          <a:fillRect/>
        </a:stretch>
      </xdr:blipFill>
      <xdr:spPr>
        <a:xfrm>
          <a:off x="15582900" y="6086475"/>
          <a:ext cx="1200150" cy="1200150"/>
        </a:xfrm>
        <a:prstGeom prst="rect">
          <a:avLst/>
        </a:prstGeom>
      </xdr:spPr>
    </xdr:pic>
    <xdr:clientData/>
  </xdr:twoCellAnchor>
  <xdr:twoCellAnchor editAs="oneCell">
    <xdr:from>
      <xdr:col>26</xdr:col>
      <xdr:colOff>600075</xdr:colOff>
      <xdr:row>17</xdr:row>
      <xdr:rowOff>38100</xdr:rowOff>
    </xdr:from>
    <xdr:to>
      <xdr:col>29</xdr:col>
      <xdr:colOff>9525</xdr:colOff>
      <xdr:row>23</xdr:row>
      <xdr:rowOff>133350</xdr:rowOff>
    </xdr:to>
    <xdr:pic>
      <xdr:nvPicPr>
        <xdr:cNvPr id="35" name="Picture 34"/>
        <xdr:cNvPicPr>
          <a:picLocks noChangeAspect="1"/>
        </xdr:cNvPicPr>
      </xdr:nvPicPr>
      <xdr:blipFill>
        <a:blip xmlns:r="http://schemas.openxmlformats.org/officeDocument/2006/relationships" r:embed="rId26"/>
        <a:stretch>
          <a:fillRect/>
        </a:stretch>
      </xdr:blipFill>
      <xdr:spPr>
        <a:xfrm>
          <a:off x="16449675" y="3276600"/>
          <a:ext cx="1238250" cy="1238250"/>
        </a:xfrm>
        <a:prstGeom prst="rect">
          <a:avLst/>
        </a:prstGeom>
      </xdr:spPr>
    </xdr:pic>
    <xdr:clientData/>
  </xdr:twoCellAnchor>
  <xdr:twoCellAnchor editAs="oneCell">
    <xdr:from>
      <xdr:col>11</xdr:col>
      <xdr:colOff>571500</xdr:colOff>
      <xdr:row>12</xdr:row>
      <xdr:rowOff>85725</xdr:rowOff>
    </xdr:from>
    <xdr:to>
      <xdr:col>13</xdr:col>
      <xdr:colOff>438150</xdr:colOff>
      <xdr:row>18</xdr:row>
      <xdr:rowOff>28575</xdr:rowOff>
    </xdr:to>
    <xdr:pic>
      <xdr:nvPicPr>
        <xdr:cNvPr id="36" name="Picture 35"/>
        <xdr:cNvPicPr>
          <a:picLocks noChangeAspect="1"/>
        </xdr:cNvPicPr>
      </xdr:nvPicPr>
      <xdr:blipFill>
        <a:blip xmlns:r="http://schemas.openxmlformats.org/officeDocument/2006/relationships" r:embed="rId27"/>
        <a:stretch>
          <a:fillRect/>
        </a:stretch>
      </xdr:blipFill>
      <xdr:spPr>
        <a:xfrm>
          <a:off x="7277100" y="2371725"/>
          <a:ext cx="1085850" cy="1085850"/>
        </a:xfrm>
        <a:prstGeom prst="rect">
          <a:avLst/>
        </a:prstGeom>
      </xdr:spPr>
    </xdr:pic>
    <xdr:clientData/>
  </xdr:twoCellAnchor>
  <xdr:twoCellAnchor editAs="oneCell">
    <xdr:from>
      <xdr:col>13</xdr:col>
      <xdr:colOff>571500</xdr:colOff>
      <xdr:row>12</xdr:row>
      <xdr:rowOff>123825</xdr:rowOff>
    </xdr:from>
    <xdr:to>
      <xdr:col>15</xdr:col>
      <xdr:colOff>381000</xdr:colOff>
      <xdr:row>18</xdr:row>
      <xdr:rowOff>9525</xdr:rowOff>
    </xdr:to>
    <xdr:pic>
      <xdr:nvPicPr>
        <xdr:cNvPr id="38" name="Picture 37"/>
        <xdr:cNvPicPr>
          <a:picLocks noChangeAspect="1"/>
        </xdr:cNvPicPr>
      </xdr:nvPicPr>
      <xdr:blipFill>
        <a:blip xmlns:r="http://schemas.openxmlformats.org/officeDocument/2006/relationships" r:embed="rId28"/>
        <a:stretch>
          <a:fillRect/>
        </a:stretch>
      </xdr:blipFill>
      <xdr:spPr>
        <a:xfrm>
          <a:off x="8496300" y="2409825"/>
          <a:ext cx="1028700" cy="1028700"/>
        </a:xfrm>
        <a:prstGeom prst="rect">
          <a:avLst/>
        </a:prstGeom>
      </xdr:spPr>
    </xdr:pic>
    <xdr:clientData/>
  </xdr:twoCellAnchor>
  <xdr:twoCellAnchor editAs="oneCell">
    <xdr:from>
      <xdr:col>27</xdr:col>
      <xdr:colOff>228600</xdr:colOff>
      <xdr:row>24</xdr:row>
      <xdr:rowOff>142875</xdr:rowOff>
    </xdr:from>
    <xdr:to>
      <xdr:col>29</xdr:col>
      <xdr:colOff>333375</xdr:colOff>
      <xdr:row>31</xdr:row>
      <xdr:rowOff>133350</xdr:rowOff>
    </xdr:to>
    <xdr:pic>
      <xdr:nvPicPr>
        <xdr:cNvPr id="39" name="Picture 38"/>
        <xdr:cNvPicPr>
          <a:picLocks noChangeAspect="1"/>
        </xdr:cNvPicPr>
      </xdr:nvPicPr>
      <xdr:blipFill>
        <a:blip xmlns:r="http://schemas.openxmlformats.org/officeDocument/2006/relationships" r:embed="rId29"/>
        <a:stretch>
          <a:fillRect/>
        </a:stretch>
      </xdr:blipFill>
      <xdr:spPr>
        <a:xfrm>
          <a:off x="16687800" y="4714875"/>
          <a:ext cx="1323975" cy="1323975"/>
        </a:xfrm>
        <a:prstGeom prst="rect">
          <a:avLst/>
        </a:prstGeom>
      </xdr:spPr>
    </xdr:pic>
    <xdr:clientData/>
  </xdr:twoCellAnchor>
  <xdr:twoCellAnchor editAs="oneCell">
    <xdr:from>
      <xdr:col>20</xdr:col>
      <xdr:colOff>333375</xdr:colOff>
      <xdr:row>12</xdr:row>
      <xdr:rowOff>19050</xdr:rowOff>
    </xdr:from>
    <xdr:to>
      <xdr:col>23</xdr:col>
      <xdr:colOff>38100</xdr:colOff>
      <xdr:row>20</xdr:row>
      <xdr:rowOff>28575</xdr:rowOff>
    </xdr:to>
    <xdr:pic>
      <xdr:nvPicPr>
        <xdr:cNvPr id="40" name="Picture 39"/>
        <xdr:cNvPicPr>
          <a:picLocks noChangeAspect="1"/>
        </xdr:cNvPicPr>
      </xdr:nvPicPr>
      <xdr:blipFill>
        <a:blip xmlns:r="http://schemas.openxmlformats.org/officeDocument/2006/relationships" r:embed="rId30"/>
        <a:stretch>
          <a:fillRect/>
        </a:stretch>
      </xdr:blipFill>
      <xdr:spPr>
        <a:xfrm>
          <a:off x="12525375" y="2305050"/>
          <a:ext cx="1533525" cy="1533525"/>
        </a:xfrm>
        <a:prstGeom prst="rect">
          <a:avLst/>
        </a:prstGeom>
      </xdr:spPr>
    </xdr:pic>
    <xdr:clientData/>
  </xdr:twoCellAnchor>
  <xdr:twoCellAnchor editAs="oneCell">
    <xdr:from>
      <xdr:col>23</xdr:col>
      <xdr:colOff>590550</xdr:colOff>
      <xdr:row>32</xdr:row>
      <xdr:rowOff>114300</xdr:rowOff>
    </xdr:from>
    <xdr:to>
      <xdr:col>25</xdr:col>
      <xdr:colOff>247650</xdr:colOff>
      <xdr:row>37</xdr:row>
      <xdr:rowOff>38100</xdr:rowOff>
    </xdr:to>
    <xdr:pic>
      <xdr:nvPicPr>
        <xdr:cNvPr id="41" name="Picture 40"/>
        <xdr:cNvPicPr>
          <a:picLocks noChangeAspect="1"/>
        </xdr:cNvPicPr>
      </xdr:nvPicPr>
      <xdr:blipFill>
        <a:blip xmlns:r="http://schemas.openxmlformats.org/officeDocument/2006/relationships" r:embed="rId31"/>
        <a:stretch>
          <a:fillRect/>
        </a:stretch>
      </xdr:blipFill>
      <xdr:spPr>
        <a:xfrm>
          <a:off x="14611350" y="6210300"/>
          <a:ext cx="876300" cy="876300"/>
        </a:xfrm>
        <a:prstGeom prst="rect">
          <a:avLst/>
        </a:prstGeom>
      </xdr:spPr>
    </xdr:pic>
    <xdr:clientData/>
  </xdr:twoCellAnchor>
  <xdr:twoCellAnchor editAs="oneCell">
    <xdr:from>
      <xdr:col>27</xdr:col>
      <xdr:colOff>371475</xdr:colOff>
      <xdr:row>32</xdr:row>
      <xdr:rowOff>142875</xdr:rowOff>
    </xdr:from>
    <xdr:to>
      <xdr:col>29</xdr:col>
      <xdr:colOff>38100</xdr:colOff>
      <xdr:row>37</xdr:row>
      <xdr:rowOff>76200</xdr:rowOff>
    </xdr:to>
    <xdr:pic>
      <xdr:nvPicPr>
        <xdr:cNvPr id="42" name="Picture 41"/>
        <xdr:cNvPicPr>
          <a:picLocks noChangeAspect="1"/>
        </xdr:cNvPicPr>
      </xdr:nvPicPr>
      <xdr:blipFill>
        <a:blip xmlns:r="http://schemas.openxmlformats.org/officeDocument/2006/relationships" r:embed="rId32"/>
        <a:stretch>
          <a:fillRect/>
        </a:stretch>
      </xdr:blipFill>
      <xdr:spPr>
        <a:xfrm>
          <a:off x="16830675" y="6238875"/>
          <a:ext cx="885825" cy="885825"/>
        </a:xfrm>
        <a:prstGeom prst="rect">
          <a:avLst/>
        </a:prstGeom>
      </xdr:spPr>
    </xdr:pic>
    <xdr:clientData/>
  </xdr:twoCellAnchor>
  <xdr:twoCellAnchor editAs="oneCell">
    <xdr:from>
      <xdr:col>26</xdr:col>
      <xdr:colOff>171450</xdr:colOff>
      <xdr:row>1</xdr:row>
      <xdr:rowOff>57150</xdr:rowOff>
    </xdr:from>
    <xdr:to>
      <xdr:col>28</xdr:col>
      <xdr:colOff>323850</xdr:colOff>
      <xdr:row>8</xdr:row>
      <xdr:rowOff>95250</xdr:rowOff>
    </xdr:to>
    <xdr:pic>
      <xdr:nvPicPr>
        <xdr:cNvPr id="43" name="Picture 42"/>
        <xdr:cNvPicPr>
          <a:picLocks noChangeAspect="1"/>
        </xdr:cNvPicPr>
      </xdr:nvPicPr>
      <xdr:blipFill>
        <a:blip xmlns:r="http://schemas.openxmlformats.org/officeDocument/2006/relationships" r:embed="rId33">
          <a:duotone>
            <a:schemeClr val="accent2">
              <a:shade val="45000"/>
              <a:satMod val="135000"/>
            </a:schemeClr>
            <a:prstClr val="white"/>
          </a:duotone>
        </a:blip>
        <a:stretch>
          <a:fillRect/>
        </a:stretch>
      </xdr:blipFill>
      <xdr:spPr>
        <a:xfrm>
          <a:off x="16021050" y="247650"/>
          <a:ext cx="1371600" cy="1371600"/>
        </a:xfrm>
        <a:prstGeom prst="rect">
          <a:avLst/>
        </a:prstGeom>
      </xdr:spPr>
    </xdr:pic>
    <xdr:clientData/>
  </xdr:twoCellAnchor>
  <xdr:twoCellAnchor editAs="oneCell">
    <xdr:from>
      <xdr:col>1</xdr:col>
      <xdr:colOff>514350</xdr:colOff>
      <xdr:row>8</xdr:row>
      <xdr:rowOff>28575</xdr:rowOff>
    </xdr:from>
    <xdr:to>
      <xdr:col>3</xdr:col>
      <xdr:colOff>400050</xdr:colOff>
      <xdr:row>13</xdr:row>
      <xdr:rowOff>180975</xdr:rowOff>
    </xdr:to>
    <xdr:pic>
      <xdr:nvPicPr>
        <xdr:cNvPr id="44" name="Picture 43"/>
        <xdr:cNvPicPr>
          <a:picLocks noChangeAspect="1"/>
        </xdr:cNvPicPr>
      </xdr:nvPicPr>
      <xdr:blipFill>
        <a:blip xmlns:r="http://schemas.openxmlformats.org/officeDocument/2006/relationships" r:embed="rId34">
          <a:duotone>
            <a:schemeClr val="accent2">
              <a:shade val="45000"/>
              <a:satMod val="135000"/>
            </a:schemeClr>
            <a:prstClr val="white"/>
          </a:duotone>
        </a:blip>
        <a:stretch>
          <a:fillRect/>
        </a:stretch>
      </xdr:blipFill>
      <xdr:spPr>
        <a:xfrm>
          <a:off x="1123950" y="1552575"/>
          <a:ext cx="1104900" cy="1104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MANDCENTER\SimplyCo-op\Sharing\Raeyz\Type-Level%20Percent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E3" t="str">
            <v xml:space="preserve">Basic </v>
          </cell>
          <cell r="K3" t="str">
            <v xml:space="preserve">Basic </v>
          </cell>
          <cell r="N3" t="str">
            <v xml:space="preserve">Basic </v>
          </cell>
          <cell r="Q3" t="str">
            <v xml:space="preserve">Basic </v>
          </cell>
        </row>
        <row r="4">
          <cell r="E4" t="str">
            <v>Omega</v>
          </cell>
          <cell r="K4" t="str">
            <v>Omega</v>
          </cell>
          <cell r="N4" t="str">
            <v>Omega</v>
          </cell>
          <cell r="Q4" t="str">
            <v>Omega</v>
          </cell>
        </row>
        <row r="5">
          <cell r="E5" t="str">
            <v>Leviathan</v>
          </cell>
          <cell r="K5" t="str">
            <v>Leviathan</v>
          </cell>
          <cell r="N5" t="str">
            <v>Leviathan</v>
          </cell>
          <cell r="Q5" t="str">
            <v>Leviathan</v>
          </cell>
        </row>
        <row r="9">
          <cell r="E9" t="str">
            <v xml:space="preserve">Basic </v>
          </cell>
          <cell r="H9" t="str">
            <v xml:space="preserve">Basic </v>
          </cell>
          <cell r="K9" t="str">
            <v xml:space="preserve">Basic </v>
          </cell>
          <cell r="Q9" t="str">
            <v xml:space="preserve">Basic </v>
          </cell>
        </row>
        <row r="10">
          <cell r="E10" t="str">
            <v>Omega</v>
          </cell>
          <cell r="H10" t="str">
            <v>Omega</v>
          </cell>
          <cell r="K10" t="str">
            <v>Omega</v>
          </cell>
          <cell r="Q10" t="str">
            <v>Omega</v>
          </cell>
        </row>
        <row r="11">
          <cell r="E11" t="str">
            <v>Leviathan</v>
          </cell>
          <cell r="H11" t="str">
            <v>Leviathan</v>
          </cell>
          <cell r="K11" t="str">
            <v>Leviathan</v>
          </cell>
          <cell r="Q11" t="str">
            <v>Leviathan</v>
          </cell>
        </row>
        <row r="15">
          <cell r="E15" t="str">
            <v xml:space="preserve">Basic </v>
          </cell>
        </row>
        <row r="16">
          <cell r="E16" t="str">
            <v>Omega</v>
          </cell>
        </row>
        <row r="17">
          <cell r="E17" t="str">
            <v>Leviathan</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2617.974398611113" createdVersion="5" refreshedVersion="5" minRefreshableVersion="3" recordCount="401">
  <cacheSource type="worksheet">
    <worksheetSource ref="A1:H402" sheet="Monster"/>
  </cacheSource>
  <cacheFields count="8">
    <cacheField name="CARD#" numFmtId="0">
      <sharedItems containsSemiMixedTypes="0" containsString="0" containsNumber="1" containsInteger="1" minValue="1" maxValue="401"/>
    </cacheField>
    <cacheField name="Level" numFmtId="0">
      <sharedItems containsString="0" containsBlank="1" containsNumber="1" containsInteger="1" minValue="0" maxValue="20" count="11">
        <n v="5"/>
        <n v="3"/>
        <n v="2"/>
        <n v="1"/>
        <n v="6"/>
        <n v="4"/>
        <n v="7"/>
        <n v="8"/>
        <n v="20"/>
        <n v="0"/>
        <m/>
      </sharedItems>
    </cacheField>
    <cacheField name="Name" numFmtId="0">
      <sharedItems containsBlank="1" count="389">
        <s v="Achilles"/>
        <s v="Aditya"/>
        <s v="Adnama Lavode"/>
        <s v="Aerian Eater"/>
        <s v="Agan"/>
        <s v="Age of Storms"/>
        <s v="Aginism"/>
        <s v="Aijiren"/>
        <s v="Air Elemental"/>
        <s v="Air Kiho"/>
        <s v="Ajanivengeant"/>
        <s v="Akantor"/>
        <s v="Akoum Dra"/>
        <s v="Al Djinn"/>
        <s v="Alteil"/>
        <s v="Amansazz"/>
        <s v="Amazon Scout"/>
        <s v="Andromeda"/>
        <s v="Angelus"/>
        <s v="Angra Mainryu"/>
        <s v="AnubArak"/>
        <s v="Anubis"/>
        <s v="Apocalyptic Librarian"/>
        <s v="Arbiter Asra"/>
        <s v="Arcane"/>
        <s v="Arcangel"/>
        <s v="Arch Chimera"/>
        <s v="Ardicolico"/>
        <s v="Ares"/>
        <s v="Arkaid the Arbiter"/>
        <s v="Armaud Gaul"/>
        <s v="Aroalxys"/>
        <s v="Arctic Chimera"/>
        <s v="Austringer"/>
        <s v="Ayslozius"/>
        <s v="Azarath"/>
        <s v="Azazel"/>
        <s v="Azopar"/>
        <s v="Azraen"/>
        <s v="Azriel"/>
        <s v="Bael Kometani"/>
        <s v="Bahamut"/>
        <s v="Banshee"/>
        <s v="Baphomet"/>
        <s v="Bat Mite"/>
        <s v="Beezlebub"/>
        <s v="Behemoth"/>
        <s v="Black Phoenix"/>
        <s v="Blackwind Rider"/>
        <s v="Blood Elemental"/>
        <s v="Brine"/>
        <s v="Brood Arsenal"/>
        <s v="Byakko"/>
        <s v="Byyperzo"/>
        <s v="Calypso"/>
        <s v="Cayah"/>
        <s v="Cerberix"/>
        <s v="Chaos Librarian"/>
        <s v="Chaos"/>
        <s v="Cheirotonus"/>
        <s v="Chichus"/>
        <s v="Conienies Kilara"/>
        <s v="Coralle"/>
        <s v="Core Hound"/>
        <s v="Corvus Promaethon"/>
        <s v="Crombhala"/>
        <s v="Cronus"/>
        <s v="Crypt Crawler"/>
        <s v="Cthulhu"/>
        <s v="Cu Chulainn"/>
        <s v="Daarken"/>
        <s v="Daeh Lluks"/>
        <s v="Dajobas"/>
        <s v="Dao"/>
        <s v="Dark Chimera"/>
        <s v="Dark Unicorn"/>
        <s v="Death Bringer"/>
        <s v="Death Stalker"/>
        <s v="Death's Dog"/>
        <s v="Deathdealer"/>
        <s v="Deathwing"/>
        <s v="Deligarisa"/>
        <s v="Detniat"/>
        <s v="Dionesis"/>
        <s v="Dragon Rider"/>
        <s v="Drak Undon"/>
        <s v="Drapoel"/>
        <s v="Dross Ripper"/>
        <s v="Druaga"/>
        <s v="Earth Elemental"/>
        <s v="Earth Summoner"/>
        <s v="Eastern Flare"/>
        <s v="Ecafee"/>
        <s v="El'zorn"/>
        <s v="Elian"/>
        <s v="Elienai"/>
        <s v="Elnoire"/>
        <s v="Elyohrag"/>
        <s v="Emrakul Hatchling"/>
        <s v="Enaus"/>
        <s v="Enenra"/>
        <s v="Enzoma"/>
        <s v="Eris"/>
        <s v="Ertacalti"/>
        <s v="Esaeler"/>
        <s v="Etik"/>
        <s v="Exemplar"/>
        <s v="Eyes of Envy"/>
        <s v="Eylados"/>
        <s v="Eyliskes"/>
        <s v="Fangren Marauder"/>
        <s v="Fate "/>
        <s v="Feng Yi"/>
        <s v="Fenrir"/>
        <s v="Fire Elemental"/>
        <s v="Fire Fairy"/>
        <s v="Fire Golem"/>
        <s v="Fire Lord Burninates"/>
        <s v="Flaming Minotaur"/>
        <s v="Flytrap"/>
        <s v="Forest Berserker"/>
        <s v="Forest Dryads"/>
        <s v="Forest Spirit"/>
        <s v="Frost Army"/>
        <s v="Frost Spirit"/>
        <s v="Frost"/>
        <s v="Fuyunomi"/>
        <s v="Gaison Naka"/>
        <s v="Garih"/>
        <s v="Ghost of the Arena"/>
        <s v="Ghostare"/>
        <s v="God of the Forest"/>
        <s v="Gorilla King"/>
        <s v="Gorislav"/>
        <s v="Grand Amaterasu"/>
        <s v="Great Basilisk"/>
        <s v="Grimlock"/>
        <s v="Grof"/>
        <s v="Gruneath"/>
        <s v="Guide of Depth"/>
        <s v="Gwathnor"/>
        <s v="Gwiber"/>
        <s v="Hades"/>
        <s v="Harpy Lord "/>
        <s v="Harpy Warrior"/>
        <s v="Heartwood"/>
        <s v="Hecton Sigma"/>
        <s v="Hera"/>
        <s v="Horus"/>
        <s v="Ibmab"/>
        <s v="Ice Gorgul"/>
        <s v="Ice Queen"/>
        <s v="Ice Wizard"/>
        <s v="Ickthiasar"/>
        <s v="Ider"/>
        <s v="Il Tairu"/>
        <s v="Illyrias"/>
        <s v="Inferno Juggernaut"/>
        <s v="Infinity Orb"/>
        <s v="Iona"/>
        <s v="Iraneous"/>
        <s v="Isader"/>
        <s v="Isdain"/>
        <s v="Ishtar"/>
        <s v="Iteru the Space Weaver"/>
        <s v="Jack O Lantern"/>
        <s v="Jallu"/>
        <s v="Janiel"/>
        <s v="Jungle Protector"/>
        <s v="Kage"/>
        <s v="Kattait"/>
        <s v="Keeper of the Forest"/>
        <s v="Karem'beyit"/>
        <s v="Kerembeyit"/>
        <s v="Khelek'sul"/>
        <s v="Kilara"/>
        <s v="Kirtanis"/>
        <s v="Kometani"/>
        <s v="Konn"/>
        <s v="Konosuk"/>
        <s v="Kwoan Wakfu"/>
        <s v="Kyler"/>
        <s v="Kysduslr"/>
        <s v="L'wokrad"/>
        <s v="La Tirana"/>
        <s v="Lady Death"/>
        <s v="Lady Water"/>
        <s v="Latirus"/>
        <s v="Latsyr"/>
        <s v="Lava Swimmer"/>
        <s v="Legantsa"/>
        <s v="Leucetius"/>
        <s v="Liatgnol"/>
        <s v="Liege of Tangle"/>
        <s v="Light Shepherd"/>
        <s v="Light Umbre"/>
        <s v="Lizard Army"/>
        <s v="Lovrec"/>
        <s v="Lumichi"/>
        <s v="Lumonius"/>
        <s v="LungKnot"/>
        <s v="M'raval"/>
        <s v="Magma Mage"/>
        <s v="Majsem"/>
        <s v="Malfegor"/>
        <s v="Mankind's Fate"/>
        <s v="Marionette"/>
        <s v="Markust"/>
        <s v="Mera Griffin"/>
        <s v="Mermaid "/>
        <s v="Mjolner"/>
        <s v="Monkey King"/>
        <s v="Morrigan"/>
        <s v="Mystic Shaman"/>
        <s v="Naiad Woman"/>
        <s v="Naka"/>
        <s v="Nam d'Lo"/>
        <s v="Nam Demra"/>
        <s v="Namrem"/>
        <s v="Necropolis Knight"/>
        <s v="Nekark"/>
        <s v="Nertnal"/>
        <s v="Niffirg"/>
        <s v="Nightmare Nemod"/>
        <s v="Nightmare Waitch"/>
        <s v="Nijuyr"/>
        <s v="Nike"/>
        <s v="Nikolas Nevar"/>
        <s v="Njoo"/>
        <s v="Noahkn"/>
        <s v="Nosiop"/>
        <s v="Noth"/>
        <s v="Novawuff"/>
        <s v="Nyacin"/>
        <s v="Oareiles"/>
        <s v="Obunn Channelers"/>
        <s v="Odanrot"/>
        <s v="Oennith"/>
        <s v="Ohaguro Bettari"/>
        <s v="Okenuth"/>
        <s v="Onmora"/>
        <s v="Ophiel the Fallen"/>
        <s v="Orianas "/>
        <s v="Ottpurdis"/>
        <s v="Out of the Ether"/>
        <s v="Owlorne"/>
        <s v="Ozanius"/>
        <s v="Peacock Spider"/>
        <s v="Pele"/>
        <s v="Pharoah Teefah"/>
        <s v="Phoenix"/>
        <s v="Pious Petrifous"/>
        <s v="Poseidon"/>
        <s v="Puppet Master"/>
        <s v="Queen Solyas"/>
        <s v="Quellious"/>
        <s v="Quezcatli"/>
        <s v="Radon Aurora"/>
        <s v="Raebyd Det"/>
        <s v="Ragnaros"/>
        <s v="Ragnerok"/>
        <s v="Ragorak"/>
        <s v="Rakasht"/>
        <s v="RakkaMar"/>
        <s v="Ramses II"/>
        <s v="Ra"/>
        <s v="Raven Spirit"/>
        <s v="Raygon"/>
        <s v="Rayncid"/>
        <s v="Razor Fly"/>
        <s v="Reclamer"/>
        <s v="Regis Ryanos"/>
        <s v="Reinhold"/>
        <s v="Riahgnimalf"/>
        <s v="Roc"/>
        <s v="Romero"/>
        <s v="Rotan Imretex"/>
        <s v="Rudraskha"/>
        <s v="Ryujin"/>
        <s v="S'gniwon"/>
        <s v="Sabatav"/>
        <s v="Sage of Age"/>
        <s v="Salafite"/>
        <s v="Salaman"/>
        <s v="Sandara"/>
        <s v="Sankra"/>
        <s v="Sarail"/>
        <s v="Screecher"/>
        <s v="Sedna"/>
        <s v="Seiryuu"/>
        <s v="Sekaciz"/>
        <s v="Selcatnet"/>
        <s v="Selena the Dark Witch"/>
        <s v="Selscum"/>
        <s v="Semalf"/>
        <s v="Senobn"/>
        <s v="Sephor"/>
        <s v="Sey Eynam"/>
        <s v="Seyegib"/>
        <s v="Shadowlord"/>
        <s v="Sheoldred"/>
        <s v="Sidhe"/>
        <s v="Siren"/>
        <s v="Slave of Darkness"/>
        <s v="Snowcap"/>
        <s v="Solaris"/>
        <s v="Solyas"/>
        <s v="Soul Eater"/>
        <s v="Sphinx of Magos"/>
        <s v="Spirit of the har"/>
        <s v="Spirit of Vengence"/>
        <s v="Sraegnol"/>
        <s v="Stis Tahtnam"/>
        <s v="Sunliastis"/>
        <s v="Suzaku"/>
        <s v="Swamp Devil"/>
        <s v="Sylvanas"/>
        <s v="Taluo"/>
        <s v="Team Chow"/>
        <s v="Tegehel"/>
        <s v="Tengu"/>
        <s v="Thanatos"/>
        <s v="The Carrier"/>
        <s v="The Colonel"/>
        <s v="The Crying Tree"/>
        <s v="The Dead Countess"/>
        <s v="The Desecrator"/>
        <s v="The Heart of Fire"/>
        <s v="The Heshe"/>
        <s v="The Invincible"/>
        <s v="The Lamp Maker"/>
        <s v="The Moth Eater"/>
        <s v="The Mother"/>
        <s v="The Pretorian"/>
        <s v="The Rose Eater"/>
        <s v="The Unseen"/>
        <s v="The Ursurper"/>
        <s v="Themis"/>
        <s v="Thenight"/>
        <s v="Thor"/>
        <s v="Thon Lion"/>
        <s v="Tiafeonas"/>
        <s v="Tiamat"/>
        <s v="Tir'ri"/>
        <s v="Tiranac"/>
        <s v="Tohder"/>
        <s v="Tortoise Barrage"/>
        <s v="Traversia"/>
        <s v="Tree Walker"/>
        <s v="Tsugid"/>
        <s v="Tyranus"/>
        <s v="Ucamulbas"/>
        <s v="Uhndeck"/>
        <s v="Undead Bire"/>
        <s v="Unidan"/>
        <s v="Urabrask"/>
        <s v="Valamadarance"/>
        <s v="Valkyrie"/>
        <s v="Vantid"/>
        <s v="Varden"/>
        <s v="Vayl"/>
        <s v="Viccolatte"/>
        <s v="Volac Etani"/>
        <s v="Voodoo Witch"/>
        <s v="Vyrilien"/>
        <s v="Vzeren"/>
        <s v="Wadjet"/>
        <s v="Wandering Woman"/>
        <s v="Water Elemental"/>
        <s v="Water Sprite"/>
        <s v="Wind Spirit"/>
        <s v="Wushi"/>
        <s v="Xanochoy"/>
        <s v="XII"/>
        <s v="Xuan Yuan"/>
        <s v="Yakami Hime"/>
        <s v="Yastai"/>
        <s v="Ydald'lo"/>
        <s v="Yekno'm"/>
        <s v="Yetius"/>
        <s v="Ylgueht"/>
        <s v="Yogg Saron"/>
        <s v="Ypeerc"/>
        <s v="Yurei"/>
        <s v="Zealot"/>
        <s v="Zeus"/>
        <s v="Zniro"/>
        <s v="Znuese"/>
        <m/>
      </sharedItems>
    </cacheField>
    <cacheField name="Affinity" numFmtId="0">
      <sharedItems containsBlank="1" count="12">
        <s v="Myth"/>
        <s v="Light"/>
        <s v="Fire"/>
        <s v="Darkness"/>
        <s v="Forest"/>
        <s v="Dragon"/>
        <s v="Water"/>
        <s v="Wind"/>
        <s v="Death"/>
        <s v="Insect"/>
        <s v="Ice"/>
        <m/>
      </sharedItems>
    </cacheField>
    <cacheField name="ATK" numFmtId="0">
      <sharedItems containsString="0" containsBlank="1" containsNumber="1" containsInteger="1" minValue="0" maxValue="30" count="30">
        <n v="22"/>
        <n v="6"/>
        <n v="11"/>
        <n v="8"/>
        <n v="4"/>
        <n v="3"/>
        <n v="9"/>
        <n v="18"/>
        <n v="27"/>
        <n v="20"/>
        <n v="15"/>
        <n v="17"/>
        <n v="19"/>
        <n v="21"/>
        <n v="12"/>
        <n v="24"/>
        <n v="23"/>
        <n v="28"/>
        <n v="29"/>
        <n v="0"/>
        <n v="30"/>
        <n v="5"/>
        <n v="10"/>
        <n v="13"/>
        <n v="26"/>
        <n v="7"/>
        <n v="16"/>
        <n v="14"/>
        <n v="25"/>
        <m/>
      </sharedItems>
    </cacheField>
    <cacheField name="DEF" numFmtId="0">
      <sharedItems containsString="0" containsBlank="1" containsNumber="1" containsInteger="1" minValue="0" maxValue="30" count="30">
        <n v="11"/>
        <n v="14"/>
        <n v="4"/>
        <n v="6"/>
        <n v="10"/>
        <n v="3"/>
        <n v="15"/>
        <n v="16"/>
        <n v="18"/>
        <n v="17"/>
        <n v="13"/>
        <n v="22"/>
        <n v="19"/>
        <n v="20"/>
        <n v="9"/>
        <n v="30"/>
        <n v="0"/>
        <n v="7"/>
        <n v="8"/>
        <n v="21"/>
        <n v="5"/>
        <n v="26"/>
        <n v="27"/>
        <n v="12"/>
        <n v="29"/>
        <n v="25"/>
        <n v="24"/>
        <n v="23"/>
        <n v="28"/>
        <m/>
      </sharedItems>
    </cacheField>
    <cacheField name="Description" numFmtId="0">
      <sharedItems containsBlank="1" count="86" longText="1">
        <s v="The hero whose name gained immortality for his unimaginable feats.  His enemies quake upon hearing it.  His renowned infamy is not unearned.  It is best not to face him in combat if possible.  Those who dare challenge him will soon beg for mercy."/>
        <s v="Pray that you not be the one to wake her slumber.  Those dark of heart will falter under her gaze as vengeance is swiftly delivered upon any impure of heart who enter her domain."/>
        <s v="A beast whose origins are unknown.  Every millennia it awakens, recreating the earth and building it anew.  Made from the heart of the earth itself, there are few who can survive meeting this creature."/>
        <s v="An envoy of darkness, the Aerian Eater forever seeks to quench the emptiness echoing in its soul.  It is said to be cursed for broken oaths of the past, but none dare to verify such as truth."/>
        <s v="Agan, a true guardian of the forest. Countless trespassers have fallen victim to its clever mind and fierce strength.  A wise traveller would do well not to underestimate it."/>
        <s v="The Age of Storms rages across the land, scorching the earth whereever it goes.  None know the source of its wrath, but all know to fear it."/>
        <s v="More than a boy's best friend."/>
        <s v="Aijiren, a pharaoh of old, refused to cede his rule.  Having found the key to true immortality, he now rules as a god over kings and queens.  He safeguards the true Book of Dead, using it to exact his might. "/>
        <s v="The source of all western, eastern, northern, and southern winds, the Air Elemental holds absolute control over the weather, bending it to its will.  Born of the air itself, there is little that can threaten this creature."/>
        <s v="Asako Shugenja was the originator and only true master of Air Kiho.  Many believe her to be legend.  Others pray to her as a goddess.  This priestess' martial arts and air spells are unparalleled."/>
        <s v="Ajanivengeant is a savage born of the forest's rage.  He desires only to test his blade against the strongest opponents.  When he wanders the forest, the hunter becomes the hunted."/>
        <s v="This swordsman traded not only his soul, but that of his entire battalion in order to grasp powers forbidden to man.  Akantor now sits awaiting a challenger so that he might expand his power further still."/>
        <s v="Akoum Dra is believed to have been born from a dragon himself and as such is the only true dragon rider to have existed.  Entire armies feared the black shadow of death he cast upon the field of battle."/>
        <s v="Many believe Al Djinn to be a demon born from the hatred of mankind.  He wanders battle fields cleaving a path, feeding upon the bloodshed.  So long as war exists, he will continue to walk the earth."/>
        <s v="The colossus bringer of death.  It is said that Alteil carries a city upon his back where the souls of those he's culled are imprisoned for all eternity."/>
        <s v="Amansazz lays waste to all that it touches.  Its approach is heralded by a blackened sky on the horizon signalling the doom that nears.  It cannot be stopped.  The only option is to run."/>
        <s v="The deadly Amazon Scout is rarely seen.  The only sign of her presence is the arrows she leave behind in the heads of her victims.  The forest is her playground and you are trespassing."/>
        <s v="Andromeda is a spirit of the wind.  While appearing helpless, she is far from it.  Melkith and Daenairon are her constant companions that whisper in her ear all her opponents' secrets and weaknesses."/>
        <s v="Angelus is a human so valiant, he was gifted heavenly prestige.  Those who look upon him swear they can see the otherwordly glow of wings.  All who meet his blade swiftly find their earthly lives at an end."/>
        <s v="Angra Mainryu is renowned for his twin blades of flame.  So hot are his weapons that they cut through his opponents' blades and armour as if they were butter.  Wherever he fights, there is sure to be a trail of scorched bodies."/>
        <s v="Many believe this beast crawled up from the belly of the earth millenia ago.  The ancient scarab safeguards the slumbering Egyptian gods and goddesses.  None have ever made it passed his vigilant watch."/>
        <s v="Anubis is the final judge of souls.  It is his measurement of the heart that determines whether one may pass on to the afterlife or be condemened to being consumed by Ammit and enternal restlessness."/>
        <s v="The chronologer of Death itself, the Apocalyptic Librarian is forever bound to the knowledge it holds.  Should the chains holding this creature be broken, even Death would have reason to fear."/>
        <s v="Arbiter Asra is the soul's final judge on the battlefield.  Her blade is the gavel of fate to which there is no appeal.  She is not an opponent who can be fought.  She is the exceutioner prowling for prey. The antithesis of Arkaid the Arbiter."/>
        <s v="Arcane is the reason sailors fear the sea.  This dragon forgwent its wings for the endless depths of the ocean.  Those who are unfortunate to encounter it can only hope for a quick death."/>
        <s v="The pure emobidment of light, Arcangel carries the entire might of heaven.  Her gaze alone is enough to set the soul ablaze.  Many cannot even look upon her without feeling the weight of their sins."/>
        <m/>
        <s v="From the belly of the forest, this beast was born.  It stalks the woods in search of prey to sate its unquenchable hunger.  Its mindless ruthlessness certainly makes it a fearsome opponent."/>
        <s v="Ardicolico rules the glaciers and is as ancient as them.  The very ice bends to his will serving as both weapon and armor alike."/>
        <s v="The god of war himself, Ares feeds off the battles of mortal-kind.  Described as overwhelming, insatiable in battle, destructive, and man-slaughtering, Those associated with him are endowed with a savage, dangerous, or militarized quality."/>
        <s v="Arkaid the arbiter of Angels.  The antithesis of Arbiter Asra, she embodies the very will of heaven.  Those who oppose her face a judgement of their soul.  When paired with an angel's blessing,  her spear is just and none can oppose her"/>
        <s v="A messenger of the shadows, Armaud Gaul delivers omens of death.  Whether it be by his blade or another, his very presence signals that the end is near."/>
        <s v="A dryad disillusioned and imbittered by the destruction of her home, Aroalxys abandoned her gentle nature and turned to that of a warrior.  None are welcome in her forest."/>
        <s v="The cerebus of the north, the Arctic Chimera is a vicious beast that takes pleasure in the hunting and killing of its prey.  One would be wise not to disturb such a creature."/>
        <s v="A warrior renown for his command of all nature of winged beast.  His profound bond with these creatures of flight was so strong it allowed him to see through their eyes giving him unparalleled vision of his battles."/>
        <s v="The heart of the forest itself, Ayslozius can take many forms but prefers that of the free roaming wolf.  It serves as keeper and protector encouraging life and bringing swift death to those seeking to harm."/>
        <s v="The four-armed agent of Death charged with the collection of evasive souls.  One pair of arms weilds his crippling scythe while the other rips forth his victim's very soul ensuring that none escape Death's reach."/>
        <s v="Once an angel of light, Azazel fell to earth.  Cast aside, he found fellowship with winged creatures of flight.  None but these avians are safe from his mercurial wrath."/>
        <s v="Born from a stone deep within an ocean trench, Azopar guards the secrets of these depths.  None know exactly what it is this creature is protecting, only that it's best to avoid it at all costs."/>
        <s v="Said to pull the very warmth from the air, this dark warrior exists solely to torment the souls of the living.  It has no allegiance, no master only an inexhaustable and unstoppable need to destroy.  The might of it's blade alone is said to be able to cleave a building in two."/>
        <s v="Azriel--the result of an unstoppable force meeting an immovable one.  Decimation is all that remains, all of existence rocked by its echoes.  "/>
        <s v="The Bael Kometani are insectoid mutations from deep within the belly of Isgraemal.  It is believed that they are the result of magic gone awry in defense of a city long forgotten--it's warriors fused and melded with the very creatures they had sought to destroy."/>
        <s v="Possibly once a draconic warrior, this dark juggernaut is legendary for his armor which is said to be wrapped in a scintillating aura of light so brilliant that it was impossible to tell its color or material.  No manmade weapon can mar its surface let alone pierce it."/>
        <s v="Spirits of cursed individuals who were greedy in life, and are now forced to seek out and eat human corpses at night.  Should you fall to one in battle, you will surely become its next meal."/>
        <s v="How this creature came to master the mysteries of the occult is unknown.  Its prowess in battle, however, cannot be ignored.  A fierce defender of its hive nest, Baphomet is a deadly opponent."/>
        <s v="Standing at several stories high, the Bat Mite is a formidable beast.  Its hard chitonous outershell makes damaging it difficult.  Depending entirely on sound to see, it is nearly impossible to pass the Bat Mite undetected."/>
        <s v="Beezlebub is a demonic fly known by the its title &quot;Lord of the Flies.&quot;  It inflicts a toxic poison on its victims which slowly corrupts them until they lose of sense of sanity and self."/>
        <s v="The Behemoth--this dark shadow persists tirelessly across the land, consuming all in its path leaving naught but emptiness devoid of life.  Its true nature and purpose is unknown.  Some believe it to have been birthed from mankind's corruption; others--a blight created by the earth itself to wipe humanity from existence."/>
        <s v="Its feathers blackened by the ash of its resurrections, the Black Phoenix harbors only rage and hatred for mankind.  Invisible against the night sky, it strikes upon unsuspecting towns and cities setting everything ablaze as its own fires consume it only to be reborn from the ashes yet again."/>
        <s v="A huntsman whose overwhelming need to destroy his enemies consumed and corrupted the remaining pieces of his soul.  He is now but a hollow harbinger of darkness seeking others to suffer his fate."/>
        <s v="Feared for her ability to command an opponent's very blood, the Blood Elemental holds the life of her enemies within her very hands.  All but a simple twist of her fingers stands between them and death.  Most horrifically, her victims are found exsanguinated."/>
        <s v="Said to have been born at the start of time in the cosmic waters from which all life sprang forth, the Brine is a creature that few understand.  But to have lived for so long, the secrets and knowledge it must hold make it a terrifying thing to behold."/>
        <s v="The Brood answers to its Mother's call, millions ready to creep from beneath the earth and between the crevices in time to heed her command.  Many have lost faith and hope upon facing such an Arsenal."/>
        <s v="Only ever seen when the full moon's glowing light sparks across the whispering frozen crystals of the Byakko, this mysterious ice spirit may bring fortune to the truly virtuous.  However, be wary as those who are not so meet a swift and vicious demise."/>
        <s v="A horrific beast torn from the tumultuous flows of lava on Mount Kyranthion.  Weapons melt upon contact with its body and even beheading the creature will not stop it as it is able to reform any part of its body."/>
        <s v="Hatched from a black pearl within the belly of a whale, Calypso is as deadly as she beautiful.  Many have found themselves entranced simply looking upon her visage only to quickly become her next victim.  The sea and all its creature bend to her every whim.  Any who enter her domain become her playthings."/>
        <s v="A frightening creature that is rumored to be yet another example of magic gone terribly wrong, or perhaps a failed experiment.  Either way, the Cayah wrecks havoc throughout the sea."/>
        <s v="A fire demon that burns so hot, not even the air around it can stand to be near it.  Be sure Cerberix does not touch you should you ever find yourself facing off agaisnt its blade."/>
        <s v="Keeper of the balance, the Chaos Librarian is tasked with recording all events over the history of time carefully monitoring the unending conflicts between light and dark and ensuring the chaos reigns evermore."/>
        <s v="Eris is the goddess of chaos, taking its name as her own, devoting herself to fostering and nuturing further discord.  She loves to use Enyo, Phobos, and Deimos in her plans to bring strife, terror, discord, and beautiful chaos to all--whether they be mortal or godly in nature.  She cares not for the outcome or victor, so long as more chaos wrending the world.  "/>
        <s v="These insectoid creatures disguise themselves as beautiful women to lure in their unsuspecting prey which they paralyze and slowly liquify over the course of months.  "/>
        <s v="Chichus are infamous for trapping young children in their webs, often singing songs and lullabies to further lure them in to their untimely dooms."/>
        <s v="Conienies Kilara listens to the songs of time and souls passing and cycling within the Aquifaes, the melodies of life and death.  In essence, she is witness to all things past, present, and future.  Others have sought knowledge and insight from her, but unfortunately none could ever understand let alone comprehend her words when she gave her answer."/>
        <s v="Coralle is a mystic who sought true peace and balance.  His search led him to the depths of the sea, where he could meditate and find his answers undisturbed."/>
        <s v="Having crawled from the pits of the earth, these dual-headed hounds burn as hot as the core of the earth and deliver an unforgivable bite said to melt through anything found on earth."/>
        <s v="Reanimated by a necromancer to serve him, Corvus Promaethon quickly turned on his summoner stealing his soul and powers for his own.  Now Corvus walks the earth unimpeded and untouchable by even Death himself."/>
        <s v="Crombhala are parasitic creatures that tend to build nests within massive trees consuming them until naught remains.  However, in recent years they have come to develop a taste for human flesh, great swarms have been known to infest and decimate entire cities."/>
        <s v="The god of time itself, Cronus forsaw his own demise and has since been traveling throughout time and space seeking a means of escaping his fate."/>
        <s v="This otherwordly insects construct massive hives beneath the earth spanning hundreds of thousands of miles.  Many have become victims to the creatures when the emerge in search of food for their young.  Most frightening, though, is when the hive perceives a threat.  In such an event, over a million of the Crypt Crawlers emerge a descend upon their target, not stopping until the threat is removed."/>
        <s v="A great cosmic entity which simply looking upon the creature drives the viewer insane, a trait shared by many of the Great Old Ones and Outer Gods from whence it came.   Its followerers believe that the secret priests would take great Cthulhu from its tomb to revive Its subjects and resume its rule of earth.  Then mankind would become as the Great Old Ones. THAT IS NOT DEAD WHICH CAN ETERNAL LIE."/>
        <s v="Cu Chulainn is renown for single-handedly holding off the armies of Queen Medb.  He must fight alone as battle renders him unrecognizable and a monstrous nature takes hold of him to such a degree as he is unable to identify friend from foe."/>
        <s v="Desiring to save his people from sure defeat, Daarken claimed the Everflame.  Its fires emolated him from within and he was lost.  The battle was won, but Daarken had been claimed by the Everflame which now walks the earth."/>
        <s v="When a fire burns bright enough and hot enough, the Daeh Lluks emerges to tear across the earth, spreading the flames reach as far as the eye can see."/>
        <s v="A gentle soul, the Dajobas is plague by an insatiable hunger.  At present, it seems content with feeding upon the providence of the sea, but many have foretold that it is destined to devour the earth once its hunger grows too large."/>
        <s v="A huntsman who has made the forest his home.  Little sets him apart from others of his kind."/>
        <s v="Once a guardian of the forest, this creature became poluted and corrupted until it the plague of darkness altered it entirely leaving it a creature of the dark."/>
        <s v="This riderless steed is believed to have become an omen of victories turned sour after aiding its rider to victory against unimaginable odds only to throw its rider from its back and into the Ebonous Trench."/>
        <s v="Made entirely of bone fragments of the lost, Death Bringer stalks battlefields for others to join it.  Any living souls it encounters meet a swift and merciless end."/>
        <s v="Ever creeping on the curtails of death, Death Stalker desires to burn the evil and corrupt alive and spread their ashes to the wind.  He refuses to face his own death until his quest is deemed complete."/>
        <s v="Sent to retrieve lost or escaped souls, Death's Dog is single-minded in its pursuit."/>
        <s v="This warrior of unparalleled talent gained the name of Deathdealer upon embarking on a quest to find her twin brother.  With every death she dealt, Death would bequeath a small clue to his whereabouts.  Sadly, unbeknownst to her, Death stole her brother many years ago. "/>
        <s v="Do not be lulled to complacency but its deceptive exterior.  The Enenra always travel in massive flocks often totalling in the thousands.  Be cautious for where there is one, many are to follow."/>
        <s v="The living flame born from the heart of the first volcano from which all other fires were birthed.  As fire giving living form, this elemental endlessly searches to feed its hungering flames.  Unquenchable, unconsciousable.  Being the epitome of one of nature's most deadliest elements, it cannot be reasoned with nor can it be redirected from its path.  "/>
        <s v="Terrifying veritable "/>
        <s v="A cautionary tale for all."/>
        <s v="The time has come. XII."/>
      </sharedItems>
    </cacheField>
    <cacheField name="Additiona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1">
  <r>
    <n v="1"/>
    <x v="0"/>
    <x v="0"/>
    <x v="0"/>
    <x v="0"/>
    <x v="0"/>
    <x v="0"/>
    <m/>
  </r>
  <r>
    <n v="2"/>
    <x v="1"/>
    <x v="1"/>
    <x v="1"/>
    <x v="1"/>
    <x v="1"/>
    <x v="1"/>
    <m/>
  </r>
  <r>
    <n v="3"/>
    <x v="2"/>
    <x v="2"/>
    <x v="2"/>
    <x v="2"/>
    <x v="2"/>
    <x v="2"/>
    <m/>
  </r>
  <r>
    <n v="4"/>
    <x v="2"/>
    <x v="3"/>
    <x v="3"/>
    <x v="3"/>
    <x v="3"/>
    <x v="3"/>
    <m/>
  </r>
  <r>
    <n v="5"/>
    <x v="2"/>
    <x v="4"/>
    <x v="4"/>
    <x v="4"/>
    <x v="4"/>
    <x v="4"/>
    <m/>
  </r>
  <r>
    <n v="6"/>
    <x v="3"/>
    <x v="5"/>
    <x v="5"/>
    <x v="5"/>
    <x v="2"/>
    <x v="5"/>
    <m/>
  </r>
  <r>
    <n v="7"/>
    <x v="3"/>
    <x v="6"/>
    <x v="6"/>
    <x v="6"/>
    <x v="5"/>
    <x v="6"/>
    <m/>
  </r>
  <r>
    <n v="8"/>
    <x v="0"/>
    <x v="7"/>
    <x v="0"/>
    <x v="7"/>
    <x v="6"/>
    <x v="7"/>
    <m/>
  </r>
  <r>
    <n v="9"/>
    <x v="4"/>
    <x v="8"/>
    <x v="7"/>
    <x v="8"/>
    <x v="7"/>
    <x v="8"/>
    <m/>
  </r>
  <r>
    <n v="10"/>
    <x v="4"/>
    <x v="9"/>
    <x v="0"/>
    <x v="9"/>
    <x v="8"/>
    <x v="9"/>
    <m/>
  </r>
  <r>
    <n v="11"/>
    <x v="0"/>
    <x v="10"/>
    <x v="4"/>
    <x v="10"/>
    <x v="9"/>
    <x v="10"/>
    <m/>
  </r>
  <r>
    <n v="12"/>
    <x v="1"/>
    <x v="11"/>
    <x v="3"/>
    <x v="11"/>
    <x v="5"/>
    <x v="11"/>
    <m/>
  </r>
  <r>
    <n v="13"/>
    <x v="5"/>
    <x v="12"/>
    <x v="5"/>
    <x v="10"/>
    <x v="0"/>
    <x v="12"/>
    <m/>
  </r>
  <r>
    <n v="14"/>
    <x v="0"/>
    <x v="13"/>
    <x v="3"/>
    <x v="12"/>
    <x v="10"/>
    <x v="13"/>
    <m/>
  </r>
  <r>
    <n v="15"/>
    <x v="0"/>
    <x v="14"/>
    <x v="8"/>
    <x v="9"/>
    <x v="6"/>
    <x v="14"/>
    <m/>
  </r>
  <r>
    <n v="16"/>
    <x v="0"/>
    <x v="15"/>
    <x v="2"/>
    <x v="13"/>
    <x v="1"/>
    <x v="15"/>
    <m/>
  </r>
  <r>
    <n v="17"/>
    <x v="1"/>
    <x v="16"/>
    <x v="4"/>
    <x v="1"/>
    <x v="9"/>
    <x v="16"/>
    <m/>
  </r>
  <r>
    <n v="18"/>
    <x v="1"/>
    <x v="17"/>
    <x v="7"/>
    <x v="14"/>
    <x v="0"/>
    <x v="17"/>
    <m/>
  </r>
  <r>
    <n v="19"/>
    <x v="5"/>
    <x v="18"/>
    <x v="1"/>
    <x v="3"/>
    <x v="11"/>
    <x v="18"/>
    <m/>
  </r>
  <r>
    <n v="20"/>
    <x v="0"/>
    <x v="19"/>
    <x v="2"/>
    <x v="0"/>
    <x v="4"/>
    <x v="19"/>
    <m/>
  </r>
  <r>
    <n v="21"/>
    <x v="6"/>
    <x v="20"/>
    <x v="9"/>
    <x v="15"/>
    <x v="11"/>
    <x v="20"/>
    <m/>
  </r>
  <r>
    <n v="22"/>
    <x v="4"/>
    <x v="21"/>
    <x v="0"/>
    <x v="16"/>
    <x v="12"/>
    <x v="21"/>
    <m/>
  </r>
  <r>
    <n v="23"/>
    <x v="4"/>
    <x v="22"/>
    <x v="8"/>
    <x v="17"/>
    <x v="1"/>
    <x v="22"/>
    <m/>
  </r>
  <r>
    <n v="24"/>
    <x v="6"/>
    <x v="23"/>
    <x v="3"/>
    <x v="18"/>
    <x v="13"/>
    <x v="23"/>
    <m/>
  </r>
  <r>
    <n v="25"/>
    <x v="1"/>
    <x v="24"/>
    <x v="5"/>
    <x v="2"/>
    <x v="14"/>
    <x v="24"/>
    <m/>
  </r>
  <r>
    <n v="26"/>
    <x v="7"/>
    <x v="25"/>
    <x v="1"/>
    <x v="19"/>
    <x v="15"/>
    <x v="25"/>
    <m/>
  </r>
  <r>
    <n v="27"/>
    <x v="7"/>
    <x v="25"/>
    <x v="1"/>
    <x v="20"/>
    <x v="16"/>
    <x v="26"/>
    <m/>
  </r>
  <r>
    <n v="28"/>
    <x v="3"/>
    <x v="26"/>
    <x v="4"/>
    <x v="5"/>
    <x v="17"/>
    <x v="27"/>
    <m/>
  </r>
  <r>
    <n v="29"/>
    <x v="0"/>
    <x v="27"/>
    <x v="10"/>
    <x v="7"/>
    <x v="12"/>
    <x v="28"/>
    <m/>
  </r>
  <r>
    <n v="30"/>
    <x v="0"/>
    <x v="28"/>
    <x v="0"/>
    <x v="9"/>
    <x v="7"/>
    <x v="29"/>
    <m/>
  </r>
  <r>
    <n v="31"/>
    <x v="1"/>
    <x v="29"/>
    <x v="1"/>
    <x v="21"/>
    <x v="9"/>
    <x v="30"/>
    <m/>
  </r>
  <r>
    <n v="32"/>
    <x v="5"/>
    <x v="30"/>
    <x v="3"/>
    <x v="7"/>
    <x v="18"/>
    <x v="31"/>
    <m/>
  </r>
  <r>
    <n v="33"/>
    <x v="0"/>
    <x v="31"/>
    <x v="4"/>
    <x v="2"/>
    <x v="19"/>
    <x v="32"/>
    <m/>
  </r>
  <r>
    <n v="34"/>
    <x v="1"/>
    <x v="32"/>
    <x v="10"/>
    <x v="3"/>
    <x v="9"/>
    <x v="33"/>
    <m/>
  </r>
  <r>
    <n v="35"/>
    <x v="2"/>
    <x v="33"/>
    <x v="7"/>
    <x v="22"/>
    <x v="20"/>
    <x v="34"/>
    <m/>
  </r>
  <r>
    <n v="36"/>
    <x v="4"/>
    <x v="34"/>
    <x v="4"/>
    <x v="10"/>
    <x v="21"/>
    <x v="35"/>
    <m/>
  </r>
  <r>
    <n v="37"/>
    <x v="0"/>
    <x v="35"/>
    <x v="8"/>
    <x v="9"/>
    <x v="9"/>
    <x v="36"/>
    <m/>
  </r>
  <r>
    <n v="38"/>
    <x v="5"/>
    <x v="36"/>
    <x v="7"/>
    <x v="9"/>
    <x v="14"/>
    <x v="37"/>
    <m/>
  </r>
  <r>
    <n v="39"/>
    <x v="2"/>
    <x v="37"/>
    <x v="6"/>
    <x v="22"/>
    <x v="20"/>
    <x v="38"/>
    <m/>
  </r>
  <r>
    <n v="40"/>
    <x v="5"/>
    <x v="38"/>
    <x v="3"/>
    <x v="23"/>
    <x v="10"/>
    <x v="39"/>
    <m/>
  </r>
  <r>
    <n v="41"/>
    <x v="6"/>
    <x v="39"/>
    <x v="3"/>
    <x v="24"/>
    <x v="19"/>
    <x v="40"/>
    <m/>
  </r>
  <r>
    <n v="42"/>
    <x v="3"/>
    <x v="40"/>
    <x v="9"/>
    <x v="25"/>
    <x v="20"/>
    <x v="41"/>
    <m/>
  </r>
  <r>
    <n v="43"/>
    <x v="5"/>
    <x v="41"/>
    <x v="3"/>
    <x v="7"/>
    <x v="0"/>
    <x v="42"/>
    <m/>
  </r>
  <r>
    <n v="44"/>
    <x v="1"/>
    <x v="42"/>
    <x v="8"/>
    <x v="23"/>
    <x v="0"/>
    <x v="43"/>
    <m/>
  </r>
  <r>
    <n v="45"/>
    <x v="4"/>
    <x v="43"/>
    <x v="9"/>
    <x v="0"/>
    <x v="13"/>
    <x v="44"/>
    <m/>
  </r>
  <r>
    <n v="46"/>
    <x v="2"/>
    <x v="44"/>
    <x v="9"/>
    <x v="22"/>
    <x v="18"/>
    <x v="45"/>
    <m/>
  </r>
  <r>
    <n v="47"/>
    <x v="5"/>
    <x v="45"/>
    <x v="9"/>
    <x v="26"/>
    <x v="6"/>
    <x v="46"/>
    <m/>
  </r>
  <r>
    <n v="48"/>
    <x v="4"/>
    <x v="46"/>
    <x v="3"/>
    <x v="15"/>
    <x v="6"/>
    <x v="47"/>
    <m/>
  </r>
  <r>
    <n v="49"/>
    <x v="0"/>
    <x v="47"/>
    <x v="2"/>
    <x v="11"/>
    <x v="6"/>
    <x v="48"/>
    <m/>
  </r>
  <r>
    <n v="50"/>
    <x v="1"/>
    <x v="48"/>
    <x v="3"/>
    <x v="23"/>
    <x v="17"/>
    <x v="49"/>
    <m/>
  </r>
  <r>
    <n v="51"/>
    <x v="3"/>
    <x v="49"/>
    <x v="8"/>
    <x v="21"/>
    <x v="5"/>
    <x v="50"/>
    <m/>
  </r>
  <r>
    <n v="52"/>
    <x v="5"/>
    <x v="50"/>
    <x v="6"/>
    <x v="26"/>
    <x v="4"/>
    <x v="51"/>
    <m/>
  </r>
  <r>
    <n v="53"/>
    <x v="0"/>
    <x v="51"/>
    <x v="9"/>
    <x v="12"/>
    <x v="8"/>
    <x v="52"/>
    <m/>
  </r>
  <r>
    <n v="54"/>
    <x v="6"/>
    <x v="52"/>
    <x v="10"/>
    <x v="12"/>
    <x v="22"/>
    <x v="53"/>
    <m/>
  </r>
  <r>
    <n v="55"/>
    <x v="2"/>
    <x v="53"/>
    <x v="2"/>
    <x v="22"/>
    <x v="2"/>
    <x v="54"/>
    <m/>
  </r>
  <r>
    <n v="56"/>
    <x v="0"/>
    <x v="54"/>
    <x v="6"/>
    <x v="11"/>
    <x v="6"/>
    <x v="55"/>
    <m/>
  </r>
  <r>
    <n v="57"/>
    <x v="2"/>
    <x v="55"/>
    <x v="6"/>
    <x v="14"/>
    <x v="3"/>
    <x v="56"/>
    <m/>
  </r>
  <r>
    <n v="58"/>
    <x v="3"/>
    <x v="56"/>
    <x v="2"/>
    <x v="4"/>
    <x v="5"/>
    <x v="57"/>
    <m/>
  </r>
  <r>
    <n v="59"/>
    <x v="2"/>
    <x v="57"/>
    <x v="3"/>
    <x v="6"/>
    <x v="20"/>
    <x v="58"/>
    <m/>
  </r>
  <r>
    <n v="60"/>
    <x v="0"/>
    <x v="58"/>
    <x v="0"/>
    <x v="16"/>
    <x v="10"/>
    <x v="59"/>
    <m/>
  </r>
  <r>
    <n v="61"/>
    <x v="1"/>
    <x v="59"/>
    <x v="9"/>
    <x v="14"/>
    <x v="4"/>
    <x v="60"/>
    <m/>
  </r>
  <r>
    <n v="62"/>
    <x v="3"/>
    <x v="60"/>
    <x v="9"/>
    <x v="21"/>
    <x v="5"/>
    <x v="61"/>
    <m/>
  </r>
  <r>
    <n v="63"/>
    <x v="2"/>
    <x v="61"/>
    <x v="1"/>
    <x v="1"/>
    <x v="23"/>
    <x v="62"/>
    <m/>
  </r>
  <r>
    <n v="64"/>
    <x v="3"/>
    <x v="62"/>
    <x v="6"/>
    <x v="6"/>
    <x v="5"/>
    <x v="63"/>
    <m/>
  </r>
  <r>
    <n v="65"/>
    <x v="2"/>
    <x v="63"/>
    <x v="2"/>
    <x v="22"/>
    <x v="18"/>
    <x v="64"/>
    <m/>
  </r>
  <r>
    <n v="66"/>
    <x v="0"/>
    <x v="64"/>
    <x v="3"/>
    <x v="13"/>
    <x v="0"/>
    <x v="65"/>
    <m/>
  </r>
  <r>
    <n v="67"/>
    <x v="3"/>
    <x v="65"/>
    <x v="9"/>
    <x v="4"/>
    <x v="5"/>
    <x v="66"/>
    <m/>
  </r>
  <r>
    <n v="68"/>
    <x v="4"/>
    <x v="66"/>
    <x v="0"/>
    <x v="24"/>
    <x v="9"/>
    <x v="67"/>
    <m/>
  </r>
  <r>
    <n v="69"/>
    <x v="4"/>
    <x v="67"/>
    <x v="9"/>
    <x v="13"/>
    <x v="8"/>
    <x v="68"/>
    <m/>
  </r>
  <r>
    <n v="70"/>
    <x v="4"/>
    <x v="68"/>
    <x v="6"/>
    <x v="0"/>
    <x v="12"/>
    <x v="69"/>
    <m/>
  </r>
  <r>
    <n v="71"/>
    <x v="0"/>
    <x v="69"/>
    <x v="0"/>
    <x v="26"/>
    <x v="7"/>
    <x v="70"/>
    <m/>
  </r>
  <r>
    <n v="72"/>
    <x v="1"/>
    <x v="70"/>
    <x v="2"/>
    <x v="23"/>
    <x v="23"/>
    <x v="71"/>
    <m/>
  </r>
  <r>
    <n v="73"/>
    <x v="5"/>
    <x v="71"/>
    <x v="2"/>
    <x v="7"/>
    <x v="10"/>
    <x v="72"/>
    <m/>
  </r>
  <r>
    <n v="74"/>
    <x v="0"/>
    <x v="72"/>
    <x v="6"/>
    <x v="9"/>
    <x v="7"/>
    <x v="73"/>
    <m/>
  </r>
  <r>
    <n v="75"/>
    <x v="3"/>
    <x v="73"/>
    <x v="4"/>
    <x v="1"/>
    <x v="17"/>
    <x v="74"/>
    <m/>
  </r>
  <r>
    <n v="76"/>
    <x v="3"/>
    <x v="74"/>
    <x v="3"/>
    <x v="4"/>
    <x v="2"/>
    <x v="75"/>
    <m/>
  </r>
  <r>
    <n v="77"/>
    <x v="2"/>
    <x v="75"/>
    <x v="3"/>
    <x v="6"/>
    <x v="18"/>
    <x v="76"/>
    <m/>
  </r>
  <r>
    <n v="78"/>
    <x v="5"/>
    <x v="76"/>
    <x v="8"/>
    <x v="26"/>
    <x v="10"/>
    <x v="77"/>
    <m/>
  </r>
  <r>
    <n v="79"/>
    <x v="5"/>
    <x v="77"/>
    <x v="2"/>
    <x v="7"/>
    <x v="14"/>
    <x v="78"/>
    <m/>
  </r>
  <r>
    <n v="80"/>
    <x v="2"/>
    <x v="78"/>
    <x v="8"/>
    <x v="22"/>
    <x v="17"/>
    <x v="79"/>
    <m/>
  </r>
  <r>
    <n v="81"/>
    <x v="2"/>
    <x v="79"/>
    <x v="3"/>
    <x v="3"/>
    <x v="18"/>
    <x v="80"/>
    <m/>
  </r>
  <r>
    <n v="82"/>
    <x v="1"/>
    <x v="80"/>
    <x v="5"/>
    <x v="23"/>
    <x v="4"/>
    <x v="26"/>
    <m/>
  </r>
  <r>
    <n v="83"/>
    <x v="5"/>
    <x v="81"/>
    <x v="4"/>
    <x v="22"/>
    <x v="7"/>
    <x v="26"/>
    <m/>
  </r>
  <r>
    <n v="84"/>
    <x v="4"/>
    <x v="82"/>
    <x v="6"/>
    <x v="0"/>
    <x v="19"/>
    <x v="26"/>
    <m/>
  </r>
  <r>
    <n v="85"/>
    <x v="0"/>
    <x v="83"/>
    <x v="4"/>
    <x v="14"/>
    <x v="13"/>
    <x v="26"/>
    <m/>
  </r>
  <r>
    <n v="86"/>
    <x v="3"/>
    <x v="84"/>
    <x v="5"/>
    <x v="21"/>
    <x v="17"/>
    <x v="26"/>
    <m/>
  </r>
  <r>
    <n v="87"/>
    <x v="2"/>
    <x v="85"/>
    <x v="10"/>
    <x v="4"/>
    <x v="23"/>
    <x v="26"/>
    <m/>
  </r>
  <r>
    <n v="88"/>
    <x v="2"/>
    <x v="86"/>
    <x v="4"/>
    <x v="4"/>
    <x v="1"/>
    <x v="26"/>
    <m/>
  </r>
  <r>
    <n v="89"/>
    <x v="3"/>
    <x v="87"/>
    <x v="3"/>
    <x v="1"/>
    <x v="20"/>
    <x v="26"/>
    <m/>
  </r>
  <r>
    <n v="90"/>
    <x v="5"/>
    <x v="88"/>
    <x v="3"/>
    <x v="7"/>
    <x v="0"/>
    <x v="26"/>
    <m/>
  </r>
  <r>
    <n v="91"/>
    <x v="6"/>
    <x v="89"/>
    <x v="4"/>
    <x v="12"/>
    <x v="16"/>
    <x v="26"/>
    <m/>
  </r>
  <r>
    <n v="92"/>
    <x v="6"/>
    <x v="89"/>
    <x v="4"/>
    <x v="19"/>
    <x v="15"/>
    <x v="26"/>
    <m/>
  </r>
  <r>
    <n v="93"/>
    <x v="2"/>
    <x v="90"/>
    <x v="4"/>
    <x v="21"/>
    <x v="23"/>
    <x v="26"/>
    <m/>
  </r>
  <r>
    <n v="94"/>
    <x v="0"/>
    <x v="91"/>
    <x v="5"/>
    <x v="10"/>
    <x v="9"/>
    <x v="26"/>
    <m/>
  </r>
  <r>
    <n v="95"/>
    <x v="5"/>
    <x v="92"/>
    <x v="4"/>
    <x v="22"/>
    <x v="9"/>
    <x v="26"/>
    <m/>
  </r>
  <r>
    <n v="96"/>
    <x v="6"/>
    <x v="93"/>
    <x v="6"/>
    <x v="20"/>
    <x v="16"/>
    <x v="26"/>
    <m/>
  </r>
  <r>
    <n v="97"/>
    <x v="6"/>
    <x v="93"/>
    <x v="6"/>
    <x v="19"/>
    <x v="19"/>
    <x v="26"/>
    <m/>
  </r>
  <r>
    <n v="98"/>
    <x v="6"/>
    <x v="94"/>
    <x v="3"/>
    <x v="8"/>
    <x v="9"/>
    <x v="26"/>
    <m/>
  </r>
  <r>
    <n v="99"/>
    <x v="0"/>
    <x v="95"/>
    <x v="1"/>
    <x v="10"/>
    <x v="12"/>
    <x v="26"/>
    <m/>
  </r>
  <r>
    <n v="100"/>
    <x v="1"/>
    <x v="96"/>
    <x v="5"/>
    <x v="6"/>
    <x v="0"/>
    <x v="26"/>
    <m/>
  </r>
  <r>
    <n v="101"/>
    <x v="1"/>
    <x v="97"/>
    <x v="3"/>
    <x v="14"/>
    <x v="4"/>
    <x v="26"/>
    <m/>
  </r>
  <r>
    <n v="102"/>
    <x v="2"/>
    <x v="98"/>
    <x v="9"/>
    <x v="25"/>
    <x v="17"/>
    <x v="26"/>
    <m/>
  </r>
  <r>
    <n v="103"/>
    <x v="6"/>
    <x v="99"/>
    <x v="3"/>
    <x v="19"/>
    <x v="13"/>
    <x v="26"/>
    <m/>
  </r>
  <r>
    <n v="104"/>
    <x v="6"/>
    <x v="99"/>
    <x v="3"/>
    <x v="20"/>
    <x v="16"/>
    <x v="26"/>
    <m/>
  </r>
  <r>
    <n v="105"/>
    <x v="3"/>
    <x v="100"/>
    <x v="7"/>
    <x v="4"/>
    <x v="5"/>
    <x v="81"/>
    <m/>
  </r>
  <r>
    <n v="106"/>
    <x v="3"/>
    <x v="101"/>
    <x v="1"/>
    <x v="21"/>
    <x v="20"/>
    <x v="26"/>
    <m/>
  </r>
  <r>
    <n v="107"/>
    <x v="4"/>
    <x v="102"/>
    <x v="0"/>
    <x v="15"/>
    <x v="1"/>
    <x v="26"/>
    <m/>
  </r>
  <r>
    <n v="108"/>
    <x v="4"/>
    <x v="103"/>
    <x v="4"/>
    <x v="7"/>
    <x v="13"/>
    <x v="26"/>
    <m/>
  </r>
  <r>
    <n v="109"/>
    <x v="1"/>
    <x v="104"/>
    <x v="6"/>
    <x v="23"/>
    <x v="23"/>
    <x v="26"/>
    <m/>
  </r>
  <r>
    <n v="110"/>
    <x v="3"/>
    <x v="105"/>
    <x v="7"/>
    <x v="25"/>
    <x v="5"/>
    <x v="26"/>
    <m/>
  </r>
  <r>
    <n v="111"/>
    <x v="3"/>
    <x v="106"/>
    <x v="1"/>
    <x v="21"/>
    <x v="3"/>
    <x v="26"/>
    <m/>
  </r>
  <r>
    <n v="112"/>
    <x v="3"/>
    <x v="107"/>
    <x v="9"/>
    <x v="21"/>
    <x v="2"/>
    <x v="26"/>
    <m/>
  </r>
  <r>
    <n v="113"/>
    <x v="5"/>
    <x v="108"/>
    <x v="5"/>
    <x v="23"/>
    <x v="1"/>
    <x v="26"/>
    <m/>
  </r>
  <r>
    <n v="114"/>
    <x v="3"/>
    <x v="109"/>
    <x v="1"/>
    <x v="4"/>
    <x v="20"/>
    <x v="26"/>
    <m/>
  </r>
  <r>
    <n v="115"/>
    <x v="2"/>
    <x v="110"/>
    <x v="4"/>
    <x v="25"/>
    <x v="23"/>
    <x v="26"/>
    <m/>
  </r>
  <r>
    <n v="116"/>
    <x v="6"/>
    <x v="111"/>
    <x v="8"/>
    <x v="18"/>
    <x v="9"/>
    <x v="26"/>
    <m/>
  </r>
  <r>
    <n v="117"/>
    <x v="1"/>
    <x v="112"/>
    <x v="4"/>
    <x v="3"/>
    <x v="23"/>
    <x v="26"/>
    <m/>
  </r>
  <r>
    <n v="118"/>
    <x v="5"/>
    <x v="113"/>
    <x v="10"/>
    <x v="22"/>
    <x v="7"/>
    <x v="26"/>
    <m/>
  </r>
  <r>
    <n v="119"/>
    <x v="6"/>
    <x v="114"/>
    <x v="2"/>
    <x v="19"/>
    <x v="8"/>
    <x v="82"/>
    <m/>
  </r>
  <r>
    <n v="120"/>
    <x v="6"/>
    <x v="114"/>
    <x v="2"/>
    <x v="20"/>
    <x v="16"/>
    <x v="26"/>
    <m/>
  </r>
  <r>
    <n v="121"/>
    <x v="3"/>
    <x v="115"/>
    <x v="2"/>
    <x v="21"/>
    <x v="2"/>
    <x v="26"/>
    <m/>
  </r>
  <r>
    <n v="122"/>
    <x v="1"/>
    <x v="116"/>
    <x v="2"/>
    <x v="11"/>
    <x v="3"/>
    <x v="26"/>
    <m/>
  </r>
  <r>
    <n v="123"/>
    <x v="1"/>
    <x v="117"/>
    <x v="2"/>
    <x v="7"/>
    <x v="20"/>
    <x v="26"/>
    <m/>
  </r>
  <r>
    <n v="124"/>
    <x v="3"/>
    <x v="118"/>
    <x v="2"/>
    <x v="25"/>
    <x v="2"/>
    <x v="26"/>
    <m/>
  </r>
  <r>
    <n v="125"/>
    <x v="3"/>
    <x v="119"/>
    <x v="9"/>
    <x v="21"/>
    <x v="5"/>
    <x v="26"/>
    <m/>
  </r>
  <r>
    <n v="126"/>
    <x v="3"/>
    <x v="120"/>
    <x v="4"/>
    <x v="4"/>
    <x v="3"/>
    <x v="26"/>
    <m/>
  </r>
  <r>
    <n v="127"/>
    <x v="0"/>
    <x v="121"/>
    <x v="4"/>
    <x v="27"/>
    <x v="13"/>
    <x v="26"/>
    <m/>
  </r>
  <r>
    <n v="128"/>
    <x v="2"/>
    <x v="122"/>
    <x v="4"/>
    <x v="25"/>
    <x v="0"/>
    <x v="26"/>
    <m/>
  </r>
  <r>
    <n v="129"/>
    <x v="0"/>
    <x v="123"/>
    <x v="10"/>
    <x v="27"/>
    <x v="8"/>
    <x v="26"/>
    <m/>
  </r>
  <r>
    <n v="130"/>
    <x v="2"/>
    <x v="124"/>
    <x v="10"/>
    <x v="1"/>
    <x v="23"/>
    <x v="26"/>
    <m/>
  </r>
  <r>
    <n v="131"/>
    <x v="3"/>
    <x v="125"/>
    <x v="10"/>
    <x v="21"/>
    <x v="17"/>
    <x v="26"/>
    <m/>
  </r>
  <r>
    <n v="132"/>
    <x v="3"/>
    <x v="126"/>
    <x v="1"/>
    <x v="4"/>
    <x v="20"/>
    <x v="26"/>
    <m/>
  </r>
  <r>
    <n v="133"/>
    <x v="5"/>
    <x v="127"/>
    <x v="4"/>
    <x v="23"/>
    <x v="6"/>
    <x v="26"/>
    <m/>
  </r>
  <r>
    <n v="134"/>
    <x v="3"/>
    <x v="128"/>
    <x v="6"/>
    <x v="25"/>
    <x v="5"/>
    <x v="26"/>
    <m/>
  </r>
  <r>
    <n v="135"/>
    <x v="3"/>
    <x v="129"/>
    <x v="8"/>
    <x v="25"/>
    <x v="2"/>
    <x v="26"/>
    <m/>
  </r>
  <r>
    <n v="136"/>
    <x v="3"/>
    <x v="130"/>
    <x v="8"/>
    <x v="25"/>
    <x v="5"/>
    <x v="26"/>
    <m/>
  </r>
  <r>
    <n v="137"/>
    <x v="6"/>
    <x v="131"/>
    <x v="4"/>
    <x v="11"/>
    <x v="24"/>
    <x v="26"/>
    <m/>
  </r>
  <r>
    <n v="138"/>
    <x v="3"/>
    <x v="132"/>
    <x v="4"/>
    <x v="4"/>
    <x v="18"/>
    <x v="26"/>
    <m/>
  </r>
  <r>
    <n v="139"/>
    <x v="2"/>
    <x v="133"/>
    <x v="7"/>
    <x v="2"/>
    <x v="3"/>
    <x v="26"/>
    <m/>
  </r>
  <r>
    <n v="140"/>
    <x v="6"/>
    <x v="134"/>
    <x v="1"/>
    <x v="12"/>
    <x v="25"/>
    <x v="26"/>
    <m/>
  </r>
  <r>
    <n v="141"/>
    <x v="1"/>
    <x v="135"/>
    <x v="4"/>
    <x v="21"/>
    <x v="7"/>
    <x v="26"/>
    <m/>
  </r>
  <r>
    <n v="142"/>
    <x v="3"/>
    <x v="136"/>
    <x v="6"/>
    <x v="1"/>
    <x v="20"/>
    <x v="26"/>
    <m/>
  </r>
  <r>
    <n v="143"/>
    <x v="1"/>
    <x v="137"/>
    <x v="4"/>
    <x v="3"/>
    <x v="23"/>
    <x v="26"/>
    <m/>
  </r>
  <r>
    <n v="144"/>
    <x v="7"/>
    <x v="138"/>
    <x v="5"/>
    <x v="19"/>
    <x v="15"/>
    <x v="83"/>
    <m/>
  </r>
  <r>
    <n v="145"/>
    <x v="7"/>
    <x v="138"/>
    <x v="5"/>
    <x v="20"/>
    <x v="16"/>
    <x v="26"/>
    <m/>
  </r>
  <r>
    <n v="146"/>
    <x v="3"/>
    <x v="139"/>
    <x v="3"/>
    <x v="1"/>
    <x v="5"/>
    <x v="26"/>
    <m/>
  </r>
  <r>
    <n v="147"/>
    <x v="0"/>
    <x v="140"/>
    <x v="3"/>
    <x v="13"/>
    <x v="23"/>
    <x v="26"/>
    <m/>
  </r>
  <r>
    <n v="148"/>
    <x v="3"/>
    <x v="141"/>
    <x v="5"/>
    <x v="21"/>
    <x v="2"/>
    <x v="26"/>
    <m/>
  </r>
  <r>
    <n v="149"/>
    <x v="6"/>
    <x v="142"/>
    <x v="0"/>
    <x v="17"/>
    <x v="12"/>
    <x v="26"/>
    <m/>
  </r>
  <r>
    <n v="150"/>
    <x v="4"/>
    <x v="143"/>
    <x v="7"/>
    <x v="24"/>
    <x v="1"/>
    <x v="26"/>
    <m/>
  </r>
  <r>
    <n v="151"/>
    <x v="2"/>
    <x v="144"/>
    <x v="7"/>
    <x v="14"/>
    <x v="2"/>
    <x v="26"/>
    <m/>
  </r>
  <r>
    <n v="152"/>
    <x v="3"/>
    <x v="145"/>
    <x v="4"/>
    <x v="1"/>
    <x v="17"/>
    <x v="26"/>
    <m/>
  </r>
  <r>
    <n v="153"/>
    <x v="5"/>
    <x v="146"/>
    <x v="7"/>
    <x v="27"/>
    <x v="23"/>
    <x v="26"/>
    <m/>
  </r>
  <r>
    <n v="154"/>
    <x v="4"/>
    <x v="147"/>
    <x v="0"/>
    <x v="15"/>
    <x v="8"/>
    <x v="26"/>
    <m/>
  </r>
  <r>
    <n v="155"/>
    <x v="0"/>
    <x v="148"/>
    <x v="0"/>
    <x v="9"/>
    <x v="10"/>
    <x v="26"/>
    <m/>
  </r>
  <r>
    <n v="156"/>
    <x v="5"/>
    <x v="149"/>
    <x v="4"/>
    <x v="10"/>
    <x v="7"/>
    <x v="26"/>
    <m/>
  </r>
  <r>
    <n v="157"/>
    <x v="2"/>
    <x v="150"/>
    <x v="10"/>
    <x v="6"/>
    <x v="4"/>
    <x v="26"/>
    <m/>
  </r>
  <r>
    <n v="158"/>
    <x v="8"/>
    <x v="151"/>
    <x v="10"/>
    <x v="20"/>
    <x v="15"/>
    <x v="26"/>
    <m/>
  </r>
  <r>
    <n v="159"/>
    <x v="5"/>
    <x v="152"/>
    <x v="10"/>
    <x v="2"/>
    <x v="6"/>
    <x v="26"/>
    <m/>
  </r>
  <r>
    <n v="160"/>
    <x v="0"/>
    <x v="153"/>
    <x v="5"/>
    <x v="7"/>
    <x v="6"/>
    <x v="26"/>
    <m/>
  </r>
  <r>
    <n v="161"/>
    <x v="1"/>
    <x v="154"/>
    <x v="5"/>
    <x v="10"/>
    <x v="4"/>
    <x v="26"/>
    <m/>
  </r>
  <r>
    <n v="162"/>
    <x v="1"/>
    <x v="155"/>
    <x v="3"/>
    <x v="27"/>
    <x v="0"/>
    <x v="26"/>
    <m/>
  </r>
  <r>
    <n v="163"/>
    <x v="0"/>
    <x v="156"/>
    <x v="2"/>
    <x v="9"/>
    <x v="1"/>
    <x v="26"/>
    <m/>
  </r>
  <r>
    <n v="164"/>
    <x v="2"/>
    <x v="157"/>
    <x v="2"/>
    <x v="10"/>
    <x v="2"/>
    <x v="26"/>
    <m/>
  </r>
  <r>
    <n v="165"/>
    <x v="3"/>
    <x v="158"/>
    <x v="8"/>
    <x v="4"/>
    <x v="5"/>
    <x v="26"/>
    <m/>
  </r>
  <r>
    <n v="166"/>
    <x v="0"/>
    <x v="159"/>
    <x v="1"/>
    <x v="26"/>
    <x v="19"/>
    <x v="26"/>
    <m/>
  </r>
  <r>
    <n v="167"/>
    <x v="1"/>
    <x v="160"/>
    <x v="2"/>
    <x v="27"/>
    <x v="4"/>
    <x v="26"/>
    <m/>
  </r>
  <r>
    <n v="168"/>
    <x v="5"/>
    <x v="161"/>
    <x v="7"/>
    <x v="9"/>
    <x v="18"/>
    <x v="26"/>
    <m/>
  </r>
  <r>
    <n v="169"/>
    <x v="5"/>
    <x v="162"/>
    <x v="3"/>
    <x v="12"/>
    <x v="0"/>
    <x v="26"/>
    <m/>
  </r>
  <r>
    <n v="170"/>
    <x v="4"/>
    <x v="163"/>
    <x v="0"/>
    <x v="16"/>
    <x v="12"/>
    <x v="26"/>
    <m/>
  </r>
  <r>
    <n v="171"/>
    <x v="1"/>
    <x v="164"/>
    <x v="1"/>
    <x v="21"/>
    <x v="9"/>
    <x v="26"/>
    <m/>
  </r>
  <r>
    <n v="172"/>
    <x v="3"/>
    <x v="165"/>
    <x v="3"/>
    <x v="21"/>
    <x v="2"/>
    <x v="26"/>
    <m/>
  </r>
  <r>
    <n v="173"/>
    <x v="3"/>
    <x v="166"/>
    <x v="4"/>
    <x v="4"/>
    <x v="20"/>
    <x v="26"/>
    <m/>
  </r>
  <r>
    <n v="174"/>
    <x v="2"/>
    <x v="167"/>
    <x v="4"/>
    <x v="4"/>
    <x v="23"/>
    <x v="26"/>
    <m/>
  </r>
  <r>
    <n v="175"/>
    <x v="1"/>
    <x v="168"/>
    <x v="4"/>
    <x v="25"/>
    <x v="1"/>
    <x v="26"/>
    <m/>
  </r>
  <r>
    <n v="176"/>
    <x v="0"/>
    <x v="169"/>
    <x v="7"/>
    <x v="9"/>
    <x v="6"/>
    <x v="26"/>
    <m/>
  </r>
  <r>
    <n v="177"/>
    <x v="3"/>
    <x v="170"/>
    <x v="10"/>
    <x v="5"/>
    <x v="17"/>
    <x v="26"/>
    <m/>
  </r>
  <r>
    <n v="178"/>
    <x v="5"/>
    <x v="171"/>
    <x v="4"/>
    <x v="25"/>
    <x v="12"/>
    <x v="26"/>
    <m/>
  </r>
  <r>
    <n v="179"/>
    <x v="1"/>
    <x v="172"/>
    <x v="6"/>
    <x v="10"/>
    <x v="14"/>
    <x v="26"/>
    <m/>
  </r>
  <r>
    <n v="180"/>
    <x v="5"/>
    <x v="173"/>
    <x v="10"/>
    <x v="22"/>
    <x v="7"/>
    <x v="26"/>
    <m/>
  </r>
  <r>
    <n v="181"/>
    <x v="1"/>
    <x v="174"/>
    <x v="6"/>
    <x v="10"/>
    <x v="14"/>
    <x v="26"/>
    <m/>
  </r>
  <r>
    <n v="182"/>
    <x v="4"/>
    <x v="175"/>
    <x v="1"/>
    <x v="7"/>
    <x v="13"/>
    <x v="26"/>
    <m/>
  </r>
  <r>
    <n v="183"/>
    <x v="1"/>
    <x v="176"/>
    <x v="2"/>
    <x v="23"/>
    <x v="18"/>
    <x v="26"/>
    <m/>
  </r>
  <r>
    <n v="184"/>
    <x v="1"/>
    <x v="177"/>
    <x v="10"/>
    <x v="1"/>
    <x v="1"/>
    <x v="26"/>
    <m/>
  </r>
  <r>
    <n v="185"/>
    <x v="1"/>
    <x v="178"/>
    <x v="7"/>
    <x v="23"/>
    <x v="23"/>
    <x v="26"/>
    <m/>
  </r>
  <r>
    <n v="186"/>
    <x v="1"/>
    <x v="179"/>
    <x v="7"/>
    <x v="26"/>
    <x v="17"/>
    <x v="26"/>
    <m/>
  </r>
  <r>
    <n v="187"/>
    <x v="3"/>
    <x v="180"/>
    <x v="8"/>
    <x v="21"/>
    <x v="2"/>
    <x v="26"/>
    <m/>
  </r>
  <r>
    <n v="188"/>
    <x v="3"/>
    <x v="181"/>
    <x v="7"/>
    <x v="3"/>
    <x v="5"/>
    <x v="26"/>
    <m/>
  </r>
  <r>
    <n v="189"/>
    <x v="5"/>
    <x v="182"/>
    <x v="7"/>
    <x v="13"/>
    <x v="14"/>
    <x v="26"/>
    <m/>
  </r>
  <r>
    <n v="190"/>
    <x v="3"/>
    <x v="183"/>
    <x v="4"/>
    <x v="5"/>
    <x v="3"/>
    <x v="26"/>
    <m/>
  </r>
  <r>
    <n v="191"/>
    <x v="0"/>
    <x v="184"/>
    <x v="0"/>
    <x v="13"/>
    <x v="0"/>
    <x v="26"/>
    <m/>
  </r>
  <r>
    <n v="192"/>
    <x v="5"/>
    <x v="185"/>
    <x v="8"/>
    <x v="11"/>
    <x v="1"/>
    <x v="26"/>
    <m/>
  </r>
  <r>
    <n v="193"/>
    <x v="2"/>
    <x v="186"/>
    <x v="6"/>
    <x v="2"/>
    <x v="17"/>
    <x v="26"/>
    <m/>
  </r>
  <r>
    <n v="194"/>
    <x v="2"/>
    <x v="187"/>
    <x v="6"/>
    <x v="2"/>
    <x v="17"/>
    <x v="26"/>
    <m/>
  </r>
  <r>
    <n v="195"/>
    <x v="2"/>
    <x v="188"/>
    <x v="5"/>
    <x v="25"/>
    <x v="14"/>
    <x v="26"/>
    <m/>
  </r>
  <r>
    <n v="196"/>
    <x v="3"/>
    <x v="189"/>
    <x v="2"/>
    <x v="1"/>
    <x v="5"/>
    <x v="26"/>
    <m/>
  </r>
  <r>
    <n v="197"/>
    <x v="2"/>
    <x v="190"/>
    <x v="1"/>
    <x v="3"/>
    <x v="0"/>
    <x v="26"/>
    <m/>
  </r>
  <r>
    <n v="198"/>
    <x v="4"/>
    <x v="191"/>
    <x v="5"/>
    <x v="9"/>
    <x v="19"/>
    <x v="26"/>
    <m/>
  </r>
  <r>
    <n v="199"/>
    <x v="2"/>
    <x v="192"/>
    <x v="5"/>
    <x v="3"/>
    <x v="0"/>
    <x v="26"/>
    <m/>
  </r>
  <r>
    <n v="200"/>
    <x v="5"/>
    <x v="193"/>
    <x v="4"/>
    <x v="27"/>
    <x v="7"/>
    <x v="26"/>
    <m/>
  </r>
  <r>
    <n v="201"/>
    <x v="5"/>
    <x v="194"/>
    <x v="1"/>
    <x v="10"/>
    <x v="7"/>
    <x v="26"/>
    <m/>
  </r>
  <r>
    <n v="202"/>
    <x v="2"/>
    <x v="195"/>
    <x v="1"/>
    <x v="25"/>
    <x v="17"/>
    <x v="26"/>
    <m/>
  </r>
  <r>
    <n v="203"/>
    <x v="4"/>
    <x v="196"/>
    <x v="4"/>
    <x v="23"/>
    <x v="25"/>
    <x v="26"/>
    <m/>
  </r>
  <r>
    <n v="204"/>
    <x v="3"/>
    <x v="197"/>
    <x v="2"/>
    <x v="6"/>
    <x v="5"/>
    <x v="26"/>
    <m/>
  </r>
  <r>
    <n v="205"/>
    <x v="3"/>
    <x v="198"/>
    <x v="10"/>
    <x v="21"/>
    <x v="17"/>
    <x v="26"/>
    <m/>
  </r>
  <r>
    <n v="206"/>
    <x v="0"/>
    <x v="199"/>
    <x v="1"/>
    <x v="22"/>
    <x v="11"/>
    <x v="26"/>
    <m/>
  </r>
  <r>
    <n v="207"/>
    <x v="2"/>
    <x v="200"/>
    <x v="5"/>
    <x v="1"/>
    <x v="18"/>
    <x v="26"/>
    <m/>
  </r>
  <r>
    <n v="208"/>
    <x v="3"/>
    <x v="201"/>
    <x v="4"/>
    <x v="21"/>
    <x v="17"/>
    <x v="26"/>
    <m/>
  </r>
  <r>
    <n v="209"/>
    <x v="5"/>
    <x v="202"/>
    <x v="2"/>
    <x v="11"/>
    <x v="23"/>
    <x v="26"/>
    <m/>
  </r>
  <r>
    <n v="210"/>
    <x v="4"/>
    <x v="203"/>
    <x v="6"/>
    <x v="13"/>
    <x v="13"/>
    <x v="26"/>
    <m/>
  </r>
  <r>
    <n v="211"/>
    <x v="2"/>
    <x v="204"/>
    <x v="2"/>
    <x v="2"/>
    <x v="17"/>
    <x v="26"/>
    <m/>
  </r>
  <r>
    <n v="212"/>
    <x v="0"/>
    <x v="205"/>
    <x v="3"/>
    <x v="12"/>
    <x v="10"/>
    <x v="26"/>
    <m/>
  </r>
  <r>
    <n v="213"/>
    <x v="1"/>
    <x v="206"/>
    <x v="8"/>
    <x v="10"/>
    <x v="14"/>
    <x v="26"/>
    <m/>
  </r>
  <r>
    <n v="214"/>
    <x v="1"/>
    <x v="207"/>
    <x v="9"/>
    <x v="23"/>
    <x v="0"/>
    <x v="26"/>
    <m/>
  </r>
  <r>
    <n v="215"/>
    <x v="3"/>
    <x v="208"/>
    <x v="7"/>
    <x v="4"/>
    <x v="2"/>
    <x v="26"/>
    <m/>
  </r>
  <r>
    <n v="216"/>
    <x v="2"/>
    <x v="209"/>
    <x v="6"/>
    <x v="6"/>
    <x v="20"/>
    <x v="26"/>
    <m/>
  </r>
  <r>
    <n v="217"/>
    <x v="3"/>
    <x v="210"/>
    <x v="6"/>
    <x v="21"/>
    <x v="2"/>
    <x v="26"/>
    <m/>
  </r>
  <r>
    <n v="218"/>
    <x v="4"/>
    <x v="211"/>
    <x v="4"/>
    <x v="27"/>
    <x v="26"/>
    <x v="26"/>
    <m/>
  </r>
  <r>
    <n v="219"/>
    <x v="4"/>
    <x v="212"/>
    <x v="0"/>
    <x v="15"/>
    <x v="7"/>
    <x v="26"/>
    <m/>
  </r>
  <r>
    <n v="220"/>
    <x v="0"/>
    <x v="213"/>
    <x v="4"/>
    <x v="27"/>
    <x v="8"/>
    <x v="26"/>
    <m/>
  </r>
  <r>
    <n v="221"/>
    <x v="3"/>
    <x v="214"/>
    <x v="6"/>
    <x v="3"/>
    <x v="20"/>
    <x v="26"/>
    <m/>
  </r>
  <r>
    <n v="222"/>
    <x v="0"/>
    <x v="215"/>
    <x v="6"/>
    <x v="13"/>
    <x v="6"/>
    <x v="26"/>
    <m/>
  </r>
  <r>
    <n v="223"/>
    <x v="1"/>
    <x v="216"/>
    <x v="3"/>
    <x v="23"/>
    <x v="0"/>
    <x v="26"/>
    <m/>
  </r>
  <r>
    <n v="224"/>
    <x v="5"/>
    <x v="217"/>
    <x v="3"/>
    <x v="26"/>
    <x v="4"/>
    <x v="26"/>
    <m/>
  </r>
  <r>
    <n v="225"/>
    <x v="5"/>
    <x v="218"/>
    <x v="6"/>
    <x v="27"/>
    <x v="23"/>
    <x v="26"/>
    <m/>
  </r>
  <r>
    <n v="226"/>
    <x v="1"/>
    <x v="219"/>
    <x v="3"/>
    <x v="10"/>
    <x v="14"/>
    <x v="26"/>
    <m/>
  </r>
  <r>
    <n v="227"/>
    <x v="1"/>
    <x v="220"/>
    <x v="6"/>
    <x v="23"/>
    <x v="0"/>
    <x v="26"/>
    <m/>
  </r>
  <r>
    <n v="228"/>
    <x v="3"/>
    <x v="221"/>
    <x v="5"/>
    <x v="21"/>
    <x v="17"/>
    <x v="26"/>
    <m/>
  </r>
  <r>
    <n v="229"/>
    <x v="3"/>
    <x v="222"/>
    <x v="7"/>
    <x v="21"/>
    <x v="5"/>
    <x v="26"/>
    <m/>
  </r>
  <r>
    <n v="230"/>
    <x v="0"/>
    <x v="223"/>
    <x v="3"/>
    <x v="9"/>
    <x v="23"/>
    <x v="26"/>
    <m/>
  </r>
  <r>
    <n v="231"/>
    <x v="2"/>
    <x v="224"/>
    <x v="3"/>
    <x v="2"/>
    <x v="17"/>
    <x v="26"/>
    <m/>
  </r>
  <r>
    <n v="232"/>
    <x v="3"/>
    <x v="225"/>
    <x v="6"/>
    <x v="3"/>
    <x v="2"/>
    <x v="26"/>
    <m/>
  </r>
  <r>
    <n v="233"/>
    <x v="0"/>
    <x v="226"/>
    <x v="0"/>
    <x v="9"/>
    <x v="23"/>
    <x v="26"/>
    <m/>
  </r>
  <r>
    <n v="234"/>
    <x v="2"/>
    <x v="227"/>
    <x v="3"/>
    <x v="2"/>
    <x v="18"/>
    <x v="26"/>
    <m/>
  </r>
  <r>
    <n v="235"/>
    <x v="3"/>
    <x v="228"/>
    <x v="2"/>
    <x v="25"/>
    <x v="3"/>
    <x v="26"/>
    <m/>
  </r>
  <r>
    <n v="236"/>
    <x v="5"/>
    <x v="229"/>
    <x v="2"/>
    <x v="9"/>
    <x v="3"/>
    <x v="26"/>
    <m/>
  </r>
  <r>
    <n v="237"/>
    <x v="1"/>
    <x v="230"/>
    <x v="3"/>
    <x v="10"/>
    <x v="14"/>
    <x v="26"/>
    <m/>
  </r>
  <r>
    <n v="238"/>
    <x v="2"/>
    <x v="231"/>
    <x v="8"/>
    <x v="27"/>
    <x v="2"/>
    <x v="26"/>
    <m/>
  </r>
  <r>
    <n v="239"/>
    <x v="2"/>
    <x v="232"/>
    <x v="1"/>
    <x v="6"/>
    <x v="4"/>
    <x v="26"/>
    <m/>
  </r>
  <r>
    <n v="240"/>
    <x v="4"/>
    <x v="233"/>
    <x v="5"/>
    <x v="0"/>
    <x v="19"/>
    <x v="26"/>
    <m/>
  </r>
  <r>
    <n v="241"/>
    <x v="2"/>
    <x v="234"/>
    <x v="4"/>
    <x v="1"/>
    <x v="18"/>
    <x v="26"/>
    <m/>
  </r>
  <r>
    <n v="242"/>
    <x v="0"/>
    <x v="235"/>
    <x v="4"/>
    <x v="27"/>
    <x v="27"/>
    <x v="26"/>
    <m/>
  </r>
  <r>
    <n v="243"/>
    <x v="6"/>
    <x v="236"/>
    <x v="7"/>
    <x v="18"/>
    <x v="12"/>
    <x v="26"/>
    <m/>
  </r>
  <r>
    <n v="244"/>
    <x v="5"/>
    <x v="237"/>
    <x v="5"/>
    <x v="26"/>
    <x v="6"/>
    <x v="26"/>
    <m/>
  </r>
  <r>
    <n v="245"/>
    <x v="4"/>
    <x v="238"/>
    <x v="8"/>
    <x v="0"/>
    <x v="7"/>
    <x v="84"/>
    <m/>
  </r>
  <r>
    <n v="246"/>
    <x v="0"/>
    <x v="239"/>
    <x v="2"/>
    <x v="9"/>
    <x v="6"/>
    <x v="26"/>
    <m/>
  </r>
  <r>
    <n v="247"/>
    <x v="3"/>
    <x v="240"/>
    <x v="8"/>
    <x v="21"/>
    <x v="2"/>
    <x v="26"/>
    <m/>
  </r>
  <r>
    <n v="248"/>
    <x v="1"/>
    <x v="241"/>
    <x v="3"/>
    <x v="2"/>
    <x v="14"/>
    <x v="26"/>
    <m/>
  </r>
  <r>
    <n v="249"/>
    <x v="1"/>
    <x v="242"/>
    <x v="10"/>
    <x v="22"/>
    <x v="0"/>
    <x v="26"/>
    <m/>
  </r>
  <r>
    <n v="250"/>
    <x v="1"/>
    <x v="243"/>
    <x v="9"/>
    <x v="14"/>
    <x v="23"/>
    <x v="26"/>
    <m/>
  </r>
  <r>
    <n v="251"/>
    <x v="1"/>
    <x v="244"/>
    <x v="5"/>
    <x v="22"/>
    <x v="10"/>
    <x v="26"/>
    <m/>
  </r>
  <r>
    <n v="252"/>
    <x v="2"/>
    <x v="245"/>
    <x v="9"/>
    <x v="22"/>
    <x v="18"/>
    <x v="26"/>
    <m/>
  </r>
  <r>
    <n v="253"/>
    <x v="0"/>
    <x v="246"/>
    <x v="6"/>
    <x v="7"/>
    <x v="9"/>
    <x v="26"/>
    <m/>
  </r>
  <r>
    <n v="254"/>
    <x v="3"/>
    <x v="247"/>
    <x v="9"/>
    <x v="25"/>
    <x v="3"/>
    <x v="26"/>
    <m/>
  </r>
  <r>
    <n v="255"/>
    <x v="1"/>
    <x v="248"/>
    <x v="2"/>
    <x v="10"/>
    <x v="4"/>
    <x v="26"/>
    <m/>
  </r>
  <r>
    <n v="256"/>
    <x v="0"/>
    <x v="249"/>
    <x v="0"/>
    <x v="9"/>
    <x v="1"/>
    <x v="26"/>
    <m/>
  </r>
  <r>
    <n v="257"/>
    <x v="4"/>
    <x v="250"/>
    <x v="2"/>
    <x v="24"/>
    <x v="23"/>
    <x v="26"/>
    <m/>
  </r>
  <r>
    <n v="258"/>
    <x v="3"/>
    <x v="251"/>
    <x v="3"/>
    <x v="1"/>
    <x v="20"/>
    <x v="26"/>
    <m/>
  </r>
  <r>
    <n v="259"/>
    <x v="6"/>
    <x v="252"/>
    <x v="0"/>
    <x v="15"/>
    <x v="11"/>
    <x v="26"/>
    <m/>
  </r>
  <r>
    <n v="260"/>
    <x v="9"/>
    <x v="253"/>
    <x v="8"/>
    <x v="19"/>
    <x v="16"/>
    <x v="26"/>
    <m/>
  </r>
  <r>
    <n v="261"/>
    <x v="6"/>
    <x v="254"/>
    <x v="1"/>
    <x v="11"/>
    <x v="24"/>
    <x v="26"/>
    <m/>
  </r>
  <r>
    <n v="262"/>
    <x v="2"/>
    <x v="255"/>
    <x v="1"/>
    <x v="21"/>
    <x v="10"/>
    <x v="26"/>
    <m/>
  </r>
  <r>
    <n v="263"/>
    <x v="3"/>
    <x v="256"/>
    <x v="4"/>
    <x v="4"/>
    <x v="17"/>
    <x v="26"/>
    <m/>
  </r>
  <r>
    <n v="264"/>
    <x v="0"/>
    <x v="257"/>
    <x v="5"/>
    <x v="11"/>
    <x v="6"/>
    <x v="26"/>
    <m/>
  </r>
  <r>
    <n v="265"/>
    <x v="5"/>
    <x v="258"/>
    <x v="3"/>
    <x v="27"/>
    <x v="23"/>
    <x v="26"/>
    <m/>
  </r>
  <r>
    <n v="266"/>
    <x v="5"/>
    <x v="259"/>
    <x v="2"/>
    <x v="27"/>
    <x v="4"/>
    <x v="26"/>
    <m/>
  </r>
  <r>
    <n v="267"/>
    <x v="4"/>
    <x v="260"/>
    <x v="4"/>
    <x v="23"/>
    <x v="25"/>
    <x v="26"/>
    <m/>
  </r>
  <r>
    <n v="268"/>
    <x v="6"/>
    <x v="261"/>
    <x v="3"/>
    <x v="8"/>
    <x v="19"/>
    <x v="26"/>
    <m/>
  </r>
  <r>
    <n v="269"/>
    <x v="3"/>
    <x v="262"/>
    <x v="3"/>
    <x v="1"/>
    <x v="20"/>
    <x v="26"/>
    <m/>
  </r>
  <r>
    <n v="270"/>
    <x v="1"/>
    <x v="263"/>
    <x v="2"/>
    <x v="12"/>
    <x v="3"/>
    <x v="26"/>
    <m/>
  </r>
  <r>
    <n v="271"/>
    <x v="4"/>
    <x v="264"/>
    <x v="0"/>
    <x v="9"/>
    <x v="12"/>
    <x v="26"/>
    <m/>
  </r>
  <r>
    <n v="272"/>
    <x v="6"/>
    <x v="265"/>
    <x v="0"/>
    <x v="28"/>
    <x v="25"/>
    <x v="26"/>
    <m/>
  </r>
  <r>
    <n v="273"/>
    <x v="0"/>
    <x v="266"/>
    <x v="0"/>
    <x v="2"/>
    <x v="26"/>
    <x v="26"/>
    <m/>
  </r>
  <r>
    <n v="274"/>
    <x v="2"/>
    <x v="267"/>
    <x v="5"/>
    <x v="1"/>
    <x v="18"/>
    <x v="26"/>
    <m/>
  </r>
  <r>
    <n v="275"/>
    <x v="4"/>
    <x v="268"/>
    <x v="8"/>
    <x v="0"/>
    <x v="7"/>
    <x v="26"/>
    <m/>
  </r>
  <r>
    <n v="276"/>
    <x v="3"/>
    <x v="269"/>
    <x v="9"/>
    <x v="25"/>
    <x v="20"/>
    <x v="26"/>
    <m/>
  </r>
  <r>
    <n v="277"/>
    <x v="2"/>
    <x v="270"/>
    <x v="8"/>
    <x v="25"/>
    <x v="17"/>
    <x v="26"/>
    <m/>
  </r>
  <r>
    <n v="278"/>
    <x v="4"/>
    <x v="271"/>
    <x v="2"/>
    <x v="8"/>
    <x v="1"/>
    <x v="26"/>
    <m/>
  </r>
  <r>
    <n v="279"/>
    <x v="2"/>
    <x v="272"/>
    <x v="3"/>
    <x v="6"/>
    <x v="20"/>
    <x v="26"/>
    <m/>
  </r>
  <r>
    <n v="280"/>
    <x v="2"/>
    <x v="273"/>
    <x v="5"/>
    <x v="6"/>
    <x v="4"/>
    <x v="26"/>
    <m/>
  </r>
  <r>
    <n v="281"/>
    <x v="0"/>
    <x v="274"/>
    <x v="7"/>
    <x v="13"/>
    <x v="3"/>
    <x v="26"/>
    <m/>
  </r>
  <r>
    <n v="282"/>
    <x v="1"/>
    <x v="275"/>
    <x v="1"/>
    <x v="6"/>
    <x v="0"/>
    <x v="26"/>
    <m/>
  </r>
  <r>
    <n v="283"/>
    <x v="5"/>
    <x v="276"/>
    <x v="3"/>
    <x v="12"/>
    <x v="17"/>
    <x v="26"/>
    <m/>
  </r>
  <r>
    <n v="284"/>
    <x v="7"/>
    <x v="277"/>
    <x v="7"/>
    <x v="19"/>
    <x v="15"/>
    <x v="26"/>
    <m/>
  </r>
  <r>
    <n v="285"/>
    <x v="7"/>
    <x v="277"/>
    <x v="7"/>
    <x v="20"/>
    <x v="16"/>
    <x v="26"/>
    <m/>
  </r>
  <r>
    <n v="286"/>
    <x v="6"/>
    <x v="278"/>
    <x v="6"/>
    <x v="15"/>
    <x v="26"/>
    <x v="26"/>
    <m/>
  </r>
  <r>
    <n v="287"/>
    <x v="5"/>
    <x v="279"/>
    <x v="5"/>
    <x v="26"/>
    <x v="1"/>
    <x v="26"/>
    <m/>
  </r>
  <r>
    <n v="288"/>
    <x v="2"/>
    <x v="280"/>
    <x v="10"/>
    <x v="1"/>
    <x v="18"/>
    <x v="26"/>
    <m/>
  </r>
  <r>
    <n v="289"/>
    <x v="2"/>
    <x v="281"/>
    <x v="4"/>
    <x v="25"/>
    <x v="18"/>
    <x v="26"/>
    <m/>
  </r>
  <r>
    <n v="290"/>
    <x v="1"/>
    <x v="282"/>
    <x v="3"/>
    <x v="2"/>
    <x v="14"/>
    <x v="26"/>
    <m/>
  </r>
  <r>
    <n v="291"/>
    <x v="1"/>
    <x v="283"/>
    <x v="2"/>
    <x v="2"/>
    <x v="14"/>
    <x v="26"/>
    <m/>
  </r>
  <r>
    <n v="292"/>
    <x v="1"/>
    <x v="284"/>
    <x v="10"/>
    <x v="25"/>
    <x v="10"/>
    <x v="26"/>
    <m/>
  </r>
  <r>
    <n v="293"/>
    <x v="5"/>
    <x v="285"/>
    <x v="6"/>
    <x v="7"/>
    <x v="10"/>
    <x v="26"/>
    <m/>
  </r>
  <r>
    <n v="294"/>
    <x v="3"/>
    <x v="286"/>
    <x v="1"/>
    <x v="21"/>
    <x v="18"/>
    <x v="26"/>
    <m/>
  </r>
  <r>
    <n v="295"/>
    <x v="2"/>
    <x v="287"/>
    <x v="5"/>
    <x v="6"/>
    <x v="18"/>
    <x v="26"/>
    <m/>
  </r>
  <r>
    <n v="296"/>
    <x v="5"/>
    <x v="288"/>
    <x v="6"/>
    <x v="26"/>
    <x v="23"/>
    <x v="26"/>
    <m/>
  </r>
  <r>
    <n v="297"/>
    <x v="0"/>
    <x v="289"/>
    <x v="6"/>
    <x v="12"/>
    <x v="9"/>
    <x v="26"/>
    <m/>
  </r>
  <r>
    <n v="298"/>
    <x v="3"/>
    <x v="290"/>
    <x v="6"/>
    <x v="25"/>
    <x v="3"/>
    <x v="26"/>
    <m/>
  </r>
  <r>
    <n v="299"/>
    <x v="5"/>
    <x v="291"/>
    <x v="3"/>
    <x v="26"/>
    <x v="4"/>
    <x v="26"/>
    <m/>
  </r>
  <r>
    <n v="300"/>
    <x v="0"/>
    <x v="292"/>
    <x v="3"/>
    <x v="13"/>
    <x v="6"/>
    <x v="26"/>
    <m/>
  </r>
  <r>
    <n v="301"/>
    <x v="1"/>
    <x v="293"/>
    <x v="2"/>
    <x v="23"/>
    <x v="14"/>
    <x v="26"/>
    <m/>
  </r>
  <r>
    <n v="302"/>
    <x v="2"/>
    <x v="294"/>
    <x v="2"/>
    <x v="14"/>
    <x v="17"/>
    <x v="26"/>
    <m/>
  </r>
  <r>
    <n v="303"/>
    <x v="0"/>
    <x v="295"/>
    <x v="5"/>
    <x v="7"/>
    <x v="6"/>
    <x v="26"/>
    <m/>
  </r>
  <r>
    <n v="304"/>
    <x v="1"/>
    <x v="296"/>
    <x v="4"/>
    <x v="22"/>
    <x v="1"/>
    <x v="26"/>
    <m/>
  </r>
  <r>
    <n v="305"/>
    <x v="3"/>
    <x v="297"/>
    <x v="3"/>
    <x v="21"/>
    <x v="5"/>
    <x v="26"/>
    <m/>
  </r>
  <r>
    <n v="306"/>
    <x v="3"/>
    <x v="298"/>
    <x v="4"/>
    <x v="5"/>
    <x v="3"/>
    <x v="26"/>
    <m/>
  </r>
  <r>
    <n v="307"/>
    <x v="4"/>
    <x v="299"/>
    <x v="3"/>
    <x v="16"/>
    <x v="13"/>
    <x v="26"/>
    <m/>
  </r>
  <r>
    <n v="308"/>
    <x v="0"/>
    <x v="300"/>
    <x v="9"/>
    <x v="12"/>
    <x v="8"/>
    <x v="26"/>
    <m/>
  </r>
  <r>
    <n v="309"/>
    <x v="5"/>
    <x v="301"/>
    <x v="1"/>
    <x v="14"/>
    <x v="9"/>
    <x v="26"/>
    <m/>
  </r>
  <r>
    <n v="310"/>
    <x v="1"/>
    <x v="302"/>
    <x v="6"/>
    <x v="27"/>
    <x v="4"/>
    <x v="26"/>
    <m/>
  </r>
  <r>
    <n v="311"/>
    <x v="4"/>
    <x v="303"/>
    <x v="3"/>
    <x v="0"/>
    <x v="7"/>
    <x v="26"/>
    <m/>
  </r>
  <r>
    <n v="312"/>
    <x v="3"/>
    <x v="304"/>
    <x v="10"/>
    <x v="4"/>
    <x v="17"/>
    <x v="26"/>
    <m/>
  </r>
  <r>
    <n v="313"/>
    <x v="4"/>
    <x v="305"/>
    <x v="1"/>
    <x v="11"/>
    <x v="26"/>
    <x v="26"/>
    <m/>
  </r>
  <r>
    <n v="314"/>
    <x v="0"/>
    <x v="306"/>
    <x v="1"/>
    <x v="14"/>
    <x v="13"/>
    <x v="26"/>
    <m/>
  </r>
  <r>
    <n v="315"/>
    <x v="5"/>
    <x v="307"/>
    <x v="8"/>
    <x v="11"/>
    <x v="0"/>
    <x v="26"/>
    <m/>
  </r>
  <r>
    <n v="316"/>
    <x v="1"/>
    <x v="308"/>
    <x v="4"/>
    <x v="2"/>
    <x v="1"/>
    <x v="26"/>
    <m/>
  </r>
  <r>
    <n v="317"/>
    <x v="3"/>
    <x v="309"/>
    <x v="2"/>
    <x v="1"/>
    <x v="20"/>
    <x v="26"/>
    <m/>
  </r>
  <r>
    <n v="318"/>
    <x v="4"/>
    <x v="310"/>
    <x v="10"/>
    <x v="26"/>
    <x v="11"/>
    <x v="26"/>
    <m/>
  </r>
  <r>
    <n v="319"/>
    <x v="2"/>
    <x v="311"/>
    <x v="2"/>
    <x v="2"/>
    <x v="3"/>
    <x v="26"/>
    <m/>
  </r>
  <r>
    <n v="320"/>
    <x v="5"/>
    <x v="312"/>
    <x v="3"/>
    <x v="11"/>
    <x v="14"/>
    <x v="26"/>
    <m/>
  </r>
  <r>
    <n v="321"/>
    <x v="5"/>
    <x v="313"/>
    <x v="1"/>
    <x v="3"/>
    <x v="12"/>
    <x v="26"/>
    <m/>
  </r>
  <r>
    <n v="322"/>
    <x v="2"/>
    <x v="314"/>
    <x v="2"/>
    <x v="22"/>
    <x v="17"/>
    <x v="26"/>
    <m/>
  </r>
  <r>
    <n v="323"/>
    <x v="2"/>
    <x v="315"/>
    <x v="4"/>
    <x v="1"/>
    <x v="4"/>
    <x v="26"/>
    <m/>
  </r>
  <r>
    <n v="324"/>
    <x v="1"/>
    <x v="316"/>
    <x v="1"/>
    <x v="2"/>
    <x v="1"/>
    <x v="26"/>
    <m/>
  </r>
  <r>
    <n v="325"/>
    <x v="1"/>
    <x v="317"/>
    <x v="8"/>
    <x v="7"/>
    <x v="17"/>
    <x v="26"/>
    <m/>
  </r>
  <r>
    <n v="326"/>
    <x v="0"/>
    <x v="318"/>
    <x v="4"/>
    <x v="27"/>
    <x v="19"/>
    <x v="26"/>
    <m/>
  </r>
  <r>
    <n v="327"/>
    <x v="5"/>
    <x v="319"/>
    <x v="6"/>
    <x v="11"/>
    <x v="0"/>
    <x v="26"/>
    <m/>
  </r>
  <r>
    <n v="328"/>
    <x v="2"/>
    <x v="320"/>
    <x v="7"/>
    <x v="2"/>
    <x v="3"/>
    <x v="26"/>
    <m/>
  </r>
  <r>
    <n v="329"/>
    <x v="3"/>
    <x v="321"/>
    <x v="3"/>
    <x v="25"/>
    <x v="5"/>
    <x v="26"/>
    <m/>
  </r>
  <r>
    <n v="330"/>
    <x v="7"/>
    <x v="322"/>
    <x v="9"/>
    <x v="20"/>
    <x v="16"/>
    <x v="26"/>
    <m/>
  </r>
  <r>
    <n v="331"/>
    <x v="7"/>
    <x v="322"/>
    <x v="9"/>
    <x v="19"/>
    <x v="15"/>
    <x v="26"/>
    <m/>
  </r>
  <r>
    <n v="332"/>
    <x v="2"/>
    <x v="323"/>
    <x v="2"/>
    <x v="2"/>
    <x v="20"/>
    <x v="26"/>
    <m/>
  </r>
  <r>
    <n v="333"/>
    <x v="3"/>
    <x v="324"/>
    <x v="1"/>
    <x v="5"/>
    <x v="20"/>
    <x v="26"/>
    <m/>
  </r>
  <r>
    <n v="334"/>
    <x v="5"/>
    <x v="325"/>
    <x v="8"/>
    <x v="10"/>
    <x v="23"/>
    <x v="26"/>
    <m/>
  </r>
  <r>
    <n v="335"/>
    <x v="7"/>
    <x v="326"/>
    <x v="4"/>
    <x v="20"/>
    <x v="16"/>
    <x v="26"/>
    <m/>
  </r>
  <r>
    <n v="336"/>
    <x v="7"/>
    <x v="326"/>
    <x v="4"/>
    <x v="19"/>
    <x v="15"/>
    <x v="26"/>
    <m/>
  </r>
  <r>
    <n v="337"/>
    <x v="5"/>
    <x v="327"/>
    <x v="2"/>
    <x v="12"/>
    <x v="14"/>
    <x v="26"/>
    <m/>
  </r>
  <r>
    <n v="338"/>
    <x v="3"/>
    <x v="328"/>
    <x v="3"/>
    <x v="3"/>
    <x v="20"/>
    <x v="26"/>
    <m/>
  </r>
  <r>
    <n v="339"/>
    <x v="5"/>
    <x v="329"/>
    <x v="1"/>
    <x v="2"/>
    <x v="6"/>
    <x v="26"/>
    <m/>
  </r>
  <r>
    <n v="340"/>
    <x v="3"/>
    <x v="330"/>
    <x v="10"/>
    <x v="5"/>
    <x v="3"/>
    <x v="26"/>
    <m/>
  </r>
  <r>
    <n v="341"/>
    <x v="2"/>
    <x v="331"/>
    <x v="3"/>
    <x v="6"/>
    <x v="3"/>
    <x v="26"/>
    <m/>
  </r>
  <r>
    <n v="342"/>
    <x v="6"/>
    <x v="332"/>
    <x v="5"/>
    <x v="16"/>
    <x v="21"/>
    <x v="26"/>
    <m/>
  </r>
  <r>
    <n v="343"/>
    <x v="6"/>
    <x v="333"/>
    <x v="9"/>
    <x v="16"/>
    <x v="27"/>
    <x v="26"/>
    <m/>
  </r>
  <r>
    <n v="344"/>
    <x v="2"/>
    <x v="334"/>
    <x v="4"/>
    <x v="1"/>
    <x v="14"/>
    <x v="26"/>
    <m/>
  </r>
  <r>
    <n v="345"/>
    <x v="2"/>
    <x v="335"/>
    <x v="8"/>
    <x v="27"/>
    <x v="20"/>
    <x v="26"/>
    <m/>
  </r>
  <r>
    <n v="346"/>
    <x v="0"/>
    <x v="336"/>
    <x v="10"/>
    <x v="14"/>
    <x v="27"/>
    <x v="26"/>
    <s v="Combined with the Helm of Vyrilieen to Summon Vyrilien"/>
  </r>
  <r>
    <n v="347"/>
    <x v="0"/>
    <x v="337"/>
    <x v="0"/>
    <x v="14"/>
    <x v="19"/>
    <x v="26"/>
    <m/>
  </r>
  <r>
    <n v="348"/>
    <x v="4"/>
    <x v="338"/>
    <x v="10"/>
    <x v="23"/>
    <x v="25"/>
    <x v="26"/>
    <m/>
  </r>
  <r>
    <n v="349"/>
    <x v="4"/>
    <x v="339"/>
    <x v="0"/>
    <x v="15"/>
    <x v="9"/>
    <x v="26"/>
    <m/>
  </r>
  <r>
    <n v="350"/>
    <x v="2"/>
    <x v="340"/>
    <x v="4"/>
    <x v="1"/>
    <x v="18"/>
    <x v="26"/>
    <m/>
  </r>
  <r>
    <n v="351"/>
    <x v="5"/>
    <x v="341"/>
    <x v="4"/>
    <x v="14"/>
    <x v="8"/>
    <x v="26"/>
    <m/>
  </r>
  <r>
    <n v="352"/>
    <x v="0"/>
    <x v="342"/>
    <x v="3"/>
    <x v="12"/>
    <x v="6"/>
    <x v="26"/>
    <m/>
  </r>
  <r>
    <n v="353"/>
    <x v="2"/>
    <x v="343"/>
    <x v="1"/>
    <x v="21"/>
    <x v="14"/>
    <x v="26"/>
    <m/>
  </r>
  <r>
    <n v="354"/>
    <x v="1"/>
    <x v="344"/>
    <x v="3"/>
    <x v="26"/>
    <x v="20"/>
    <x v="26"/>
    <m/>
  </r>
  <r>
    <n v="355"/>
    <x v="3"/>
    <x v="345"/>
    <x v="5"/>
    <x v="21"/>
    <x v="2"/>
    <x v="26"/>
    <m/>
  </r>
  <r>
    <n v="356"/>
    <x v="0"/>
    <x v="346"/>
    <x v="4"/>
    <x v="23"/>
    <x v="27"/>
    <x v="26"/>
    <m/>
  </r>
  <r>
    <n v="357"/>
    <x v="1"/>
    <x v="347"/>
    <x v="6"/>
    <x v="27"/>
    <x v="0"/>
    <x v="26"/>
    <m/>
  </r>
  <r>
    <n v="358"/>
    <x v="1"/>
    <x v="348"/>
    <x v="4"/>
    <x v="1"/>
    <x v="1"/>
    <x v="26"/>
    <m/>
  </r>
  <r>
    <n v="359"/>
    <x v="3"/>
    <x v="349"/>
    <x v="5"/>
    <x v="21"/>
    <x v="5"/>
    <x v="26"/>
    <m/>
  </r>
  <r>
    <n v="360"/>
    <x v="5"/>
    <x v="350"/>
    <x v="5"/>
    <x v="10"/>
    <x v="7"/>
    <x v="26"/>
    <m/>
  </r>
  <r>
    <n v="361"/>
    <x v="4"/>
    <x v="351"/>
    <x v="10"/>
    <x v="26"/>
    <x v="11"/>
    <x v="26"/>
    <m/>
  </r>
  <r>
    <n v="362"/>
    <x v="1"/>
    <x v="352"/>
    <x v="4"/>
    <x v="21"/>
    <x v="6"/>
    <x v="26"/>
    <m/>
  </r>
  <r>
    <n v="363"/>
    <x v="3"/>
    <x v="353"/>
    <x v="8"/>
    <x v="25"/>
    <x v="2"/>
    <x v="26"/>
    <m/>
  </r>
  <r>
    <n v="364"/>
    <x v="1"/>
    <x v="354"/>
    <x v="6"/>
    <x v="2"/>
    <x v="4"/>
    <x v="26"/>
    <m/>
  </r>
  <r>
    <n v="365"/>
    <x v="2"/>
    <x v="355"/>
    <x v="9"/>
    <x v="22"/>
    <x v="14"/>
    <x v="26"/>
    <m/>
  </r>
  <r>
    <n v="366"/>
    <x v="0"/>
    <x v="356"/>
    <x v="5"/>
    <x v="10"/>
    <x v="13"/>
    <x v="26"/>
    <m/>
  </r>
  <r>
    <n v="367"/>
    <x v="0"/>
    <x v="357"/>
    <x v="0"/>
    <x v="13"/>
    <x v="1"/>
    <x v="26"/>
    <m/>
  </r>
  <r>
    <n v="368"/>
    <x v="5"/>
    <x v="358"/>
    <x v="2"/>
    <x v="7"/>
    <x v="10"/>
    <x v="26"/>
    <m/>
  </r>
  <r>
    <n v="369"/>
    <x v="0"/>
    <x v="359"/>
    <x v="4"/>
    <x v="27"/>
    <x v="8"/>
    <x v="26"/>
    <m/>
  </r>
  <r>
    <n v="370"/>
    <x v="3"/>
    <x v="360"/>
    <x v="1"/>
    <x v="4"/>
    <x v="2"/>
    <x v="26"/>
    <m/>
  </r>
  <r>
    <n v="371"/>
    <x v="5"/>
    <x v="361"/>
    <x v="6"/>
    <x v="26"/>
    <x v="6"/>
    <x v="26"/>
    <m/>
  </r>
  <r>
    <n v="372"/>
    <x v="3"/>
    <x v="362"/>
    <x v="1"/>
    <x v="5"/>
    <x v="2"/>
    <x v="26"/>
    <m/>
  </r>
  <r>
    <n v="373"/>
    <x v="2"/>
    <x v="363"/>
    <x v="8"/>
    <x v="22"/>
    <x v="18"/>
    <x v="26"/>
    <m/>
  </r>
  <r>
    <n v="374"/>
    <x v="6"/>
    <x v="364"/>
    <x v="10"/>
    <x v="9"/>
    <x v="28"/>
    <x v="26"/>
    <s v="Con only be played if summoned using the Helm Vyrilien while the Ursurper is in play"/>
  </r>
  <r>
    <n v="375"/>
    <x v="2"/>
    <x v="365"/>
    <x v="6"/>
    <x v="22"/>
    <x v="17"/>
    <x v="26"/>
    <m/>
  </r>
  <r>
    <n v="376"/>
    <x v="0"/>
    <x v="366"/>
    <x v="0"/>
    <x v="11"/>
    <x v="6"/>
    <x v="26"/>
    <m/>
  </r>
  <r>
    <n v="377"/>
    <x v="2"/>
    <x v="367"/>
    <x v="10"/>
    <x v="25"/>
    <x v="17"/>
    <x v="26"/>
    <m/>
  </r>
  <r>
    <n v="378"/>
    <x v="7"/>
    <x v="368"/>
    <x v="6"/>
    <x v="20"/>
    <x v="16"/>
    <x v="26"/>
    <m/>
  </r>
  <r>
    <n v="379"/>
    <x v="7"/>
    <x v="368"/>
    <x v="6"/>
    <x v="19"/>
    <x v="15"/>
    <x v="26"/>
    <m/>
  </r>
  <r>
    <n v="380"/>
    <x v="0"/>
    <x v="369"/>
    <x v="6"/>
    <x v="9"/>
    <x v="1"/>
    <x v="26"/>
    <m/>
  </r>
  <r>
    <n v="381"/>
    <x v="2"/>
    <x v="370"/>
    <x v="7"/>
    <x v="6"/>
    <x v="20"/>
    <x v="26"/>
    <m/>
  </r>
  <r>
    <n v="382"/>
    <x v="4"/>
    <x v="371"/>
    <x v="4"/>
    <x v="7"/>
    <x v="13"/>
    <x v="26"/>
    <m/>
  </r>
  <r>
    <n v="383"/>
    <x v="4"/>
    <x v="372"/>
    <x v="5"/>
    <x v="9"/>
    <x v="8"/>
    <x v="26"/>
    <m/>
  </r>
  <r>
    <n v="384"/>
    <x v="0"/>
    <x v="373"/>
    <x v="3"/>
    <x v="16"/>
    <x v="10"/>
    <x v="85"/>
    <m/>
  </r>
  <r>
    <n v="385"/>
    <x v="4"/>
    <x v="374"/>
    <x v="5"/>
    <x v="12"/>
    <x v="7"/>
    <x v="26"/>
    <m/>
  </r>
  <r>
    <n v="386"/>
    <x v="1"/>
    <x v="375"/>
    <x v="1"/>
    <x v="21"/>
    <x v="6"/>
    <x v="26"/>
    <m/>
  </r>
  <r>
    <n v="387"/>
    <x v="4"/>
    <x v="376"/>
    <x v="1"/>
    <x v="26"/>
    <x v="11"/>
    <x v="26"/>
    <m/>
  </r>
  <r>
    <n v="388"/>
    <x v="1"/>
    <x v="377"/>
    <x v="5"/>
    <x v="14"/>
    <x v="18"/>
    <x v="26"/>
    <m/>
  </r>
  <r>
    <n v="389"/>
    <x v="2"/>
    <x v="378"/>
    <x v="6"/>
    <x v="3"/>
    <x v="3"/>
    <x v="26"/>
    <m/>
  </r>
  <r>
    <n v="390"/>
    <x v="3"/>
    <x v="379"/>
    <x v="10"/>
    <x v="21"/>
    <x v="17"/>
    <x v="26"/>
    <m/>
  </r>
  <r>
    <n v="391"/>
    <x v="2"/>
    <x v="380"/>
    <x v="5"/>
    <x v="3"/>
    <x v="3"/>
    <x v="26"/>
    <m/>
  </r>
  <r>
    <n v="392"/>
    <x v="2"/>
    <x v="381"/>
    <x v="6"/>
    <x v="3"/>
    <x v="3"/>
    <x v="26"/>
    <m/>
  </r>
  <r>
    <n v="393"/>
    <x v="4"/>
    <x v="382"/>
    <x v="2"/>
    <x v="13"/>
    <x v="9"/>
    <x v="26"/>
    <m/>
  </r>
  <r>
    <n v="394"/>
    <x v="1"/>
    <x v="383"/>
    <x v="8"/>
    <x v="11"/>
    <x v="18"/>
    <x v="26"/>
    <m/>
  </r>
  <r>
    <n v="395"/>
    <x v="2"/>
    <x v="384"/>
    <x v="9"/>
    <x v="6"/>
    <x v="18"/>
    <x v="26"/>
    <m/>
  </r>
  <r>
    <n v="396"/>
    <x v="6"/>
    <x v="385"/>
    <x v="0"/>
    <x v="24"/>
    <x v="27"/>
    <x v="26"/>
    <m/>
  </r>
  <r>
    <n v="397"/>
    <x v="3"/>
    <x v="386"/>
    <x v="2"/>
    <x v="6"/>
    <x v="2"/>
    <x v="26"/>
    <m/>
  </r>
  <r>
    <n v="398"/>
    <x v="2"/>
    <x v="387"/>
    <x v="6"/>
    <x v="25"/>
    <x v="5"/>
    <x v="26"/>
    <m/>
  </r>
  <r>
    <n v="399"/>
    <x v="10"/>
    <x v="388"/>
    <x v="11"/>
    <x v="29"/>
    <x v="29"/>
    <x v="26"/>
    <m/>
  </r>
  <r>
    <n v="400"/>
    <x v="10"/>
    <x v="388"/>
    <x v="11"/>
    <x v="29"/>
    <x v="29"/>
    <x v="26"/>
    <m/>
  </r>
  <r>
    <n v="401"/>
    <x v="10"/>
    <x v="388"/>
    <x v="11"/>
    <x v="29"/>
    <x v="29"/>
    <x v="2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6">
  <location ref="A3:B15"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1">
        <item x="9"/>
        <item x="3"/>
        <item x="2"/>
        <item x="1"/>
        <item x="5"/>
        <item x="0"/>
        <item x="4"/>
        <item x="6"/>
        <item x="7"/>
        <item x="8"/>
        <item x="10"/>
      </items>
      <extLst>
        <ext xmlns:x14="http://schemas.microsoft.com/office/spreadsheetml/2009/9/main" uri="{2946ED86-A175-432a-8AC1-64E0C546D7DE}">
          <x14:pivotField fillDownLabels="1"/>
        </ext>
      </extLst>
    </pivotField>
    <pivotField compact="0" outline="0" showAll="0" defaultSubtotal="0">
      <items count="389">
        <item x="0"/>
        <item x="1"/>
        <item x="2"/>
        <item x="3"/>
        <item x="4"/>
        <item x="5"/>
        <item x="6"/>
        <item x="7"/>
        <item x="8"/>
        <item x="9"/>
        <item x="10"/>
        <item x="11"/>
        <item x="12"/>
        <item x="13"/>
        <item x="14"/>
        <item x="15"/>
        <item x="16"/>
        <item x="17"/>
        <item x="18"/>
        <item x="19"/>
        <item x="20"/>
        <item x="21"/>
        <item x="22"/>
        <item x="23"/>
        <item x="24"/>
        <item x="25"/>
        <item x="26"/>
        <item x="32"/>
        <item x="27"/>
        <item x="28"/>
        <item x="29"/>
        <item x="30"/>
        <item x="31"/>
        <item x="33"/>
        <item x="34"/>
        <item x="35"/>
        <item x="36"/>
        <item x="37"/>
        <item x="38"/>
        <item x="39"/>
        <item x="40"/>
        <item x="41"/>
        <item x="42"/>
        <item x="43"/>
        <item x="44"/>
        <item x="45"/>
        <item x="46"/>
        <item x="47"/>
        <item x="48"/>
        <item x="49"/>
        <item x="50"/>
        <item x="51"/>
        <item x="52"/>
        <item x="53"/>
        <item x="54"/>
        <item x="55"/>
        <item x="56"/>
        <item x="58"/>
        <item x="57"/>
        <item x="59"/>
        <item x="60"/>
        <item x="61"/>
        <item x="62"/>
        <item x="63"/>
        <item x="64"/>
        <item x="65"/>
        <item x="66"/>
        <item x="67"/>
        <item x="68"/>
        <item x="69"/>
        <item x="70"/>
        <item x="71"/>
        <item x="72"/>
        <item x="73"/>
        <item x="74"/>
        <item x="75"/>
        <item x="76"/>
        <item x="77"/>
        <item x="79"/>
        <item x="78"/>
        <item x="80"/>
        <item x="81"/>
        <item x="82"/>
        <item x="83"/>
        <item x="84"/>
        <item x="85"/>
        <item x="86"/>
        <item x="87"/>
        <item x="88"/>
        <item x="89"/>
        <item x="90"/>
        <item x="91"/>
        <item x="92"/>
        <item x="94"/>
        <item x="95"/>
        <item x="96"/>
        <item x="97"/>
        <item x="93"/>
        <item x="98"/>
        <item x="99"/>
        <item x="100"/>
        <item x="101"/>
        <item x="102"/>
        <item x="103"/>
        <item x="104"/>
        <item x="105"/>
        <item x="106"/>
        <item x="107"/>
        <item x="108"/>
        <item x="109"/>
        <item x="110"/>
        <item x="111"/>
        <item x="112"/>
        <item x="113"/>
        <item x="114"/>
        <item x="115"/>
        <item x="116"/>
        <item x="117"/>
        <item x="118"/>
        <item x="119"/>
        <item x="120"/>
        <item x="121"/>
        <item x="122"/>
        <item x="125"/>
        <item x="123"/>
        <item x="124"/>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2"/>
        <item x="170"/>
        <item x="171"/>
        <item x="173"/>
        <item x="174"/>
        <item x="175"/>
        <item x="176"/>
        <item x="177"/>
        <item x="178"/>
        <item x="179"/>
        <item x="180"/>
        <item x="181"/>
        <item x="182"/>
        <item x="184"/>
        <item x="185"/>
        <item x="186"/>
        <item x="187"/>
        <item x="188"/>
        <item x="189"/>
        <item x="190"/>
        <item x="191"/>
        <item x="192"/>
        <item x="193"/>
        <item x="194"/>
        <item x="195"/>
        <item x="196"/>
        <item x="197"/>
        <item x="198"/>
        <item x="199"/>
        <item x="200"/>
        <item x="183"/>
        <item x="202"/>
        <item x="203"/>
        <item x="204"/>
        <item x="205"/>
        <item x="206"/>
        <item x="207"/>
        <item x="208"/>
        <item x="209"/>
        <item x="210"/>
        <item x="211"/>
        <item x="212"/>
        <item x="201"/>
        <item x="213"/>
        <item x="214"/>
        <item x="215"/>
        <item x="217"/>
        <item x="216"/>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65"/>
        <item x="257"/>
        <item x="258"/>
        <item x="259"/>
        <item x="260"/>
        <item x="261"/>
        <item x="262"/>
        <item x="263"/>
        <item x="264"/>
        <item x="266"/>
        <item x="267"/>
        <item x="268"/>
        <item x="269"/>
        <item x="270"/>
        <item x="271"/>
        <item x="272"/>
        <item x="273"/>
        <item x="274"/>
        <item x="275"/>
        <item x="276"/>
        <item x="277"/>
        <item x="278"/>
        <item x="280"/>
        <item x="281"/>
        <item x="282"/>
        <item x="283"/>
        <item x="284"/>
        <item x="285"/>
        <item x="286"/>
        <item x="287"/>
        <item x="288"/>
        <item x="289"/>
        <item x="290"/>
        <item x="291"/>
        <item x="292"/>
        <item x="293"/>
        <item x="294"/>
        <item x="295"/>
        <item x="296"/>
        <item x="297"/>
        <item x="298"/>
        <item x="279"/>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39"/>
        <item x="341"/>
        <item x="342"/>
        <item x="344"/>
        <item x="343"/>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s>
      <extLst>
        <ext xmlns:x14="http://schemas.microsoft.com/office/spreadsheetml/2009/9/main" uri="{2946ED86-A175-432a-8AC1-64E0C546D7DE}">
          <x14:pivotField fillDownLabels="1"/>
        </ext>
      </extLst>
    </pivotField>
    <pivotField axis="axisRow" dataField="1" compact="0" outline="0" showAll="0" defaultSubtotal="0">
      <items count="12">
        <item x="3"/>
        <item x="8"/>
        <item x="5"/>
        <item x="2"/>
        <item x="4"/>
        <item x="10"/>
        <item x="9"/>
        <item x="1"/>
        <item x="0"/>
        <item x="6"/>
        <item x="7"/>
        <item x="11"/>
      </items>
      <extLst>
        <ext xmlns:x14="http://schemas.microsoft.com/office/spreadsheetml/2009/9/main" uri="{2946ED86-A175-432a-8AC1-64E0C546D7DE}">
          <x14:pivotField fillDownLabels="1"/>
        </ext>
      </extLst>
    </pivotField>
    <pivotField compact="0" outline="0" showAll="0" defaultSubtotal="0">
      <items count="30">
        <item x="19"/>
        <item x="5"/>
        <item x="4"/>
        <item x="21"/>
        <item x="1"/>
        <item x="25"/>
        <item x="3"/>
        <item x="6"/>
        <item x="22"/>
        <item x="2"/>
        <item x="14"/>
        <item x="23"/>
        <item x="27"/>
        <item x="10"/>
        <item x="26"/>
        <item x="11"/>
        <item x="7"/>
        <item x="12"/>
        <item x="9"/>
        <item x="13"/>
        <item x="0"/>
        <item x="16"/>
        <item x="15"/>
        <item x="28"/>
        <item x="24"/>
        <item x="8"/>
        <item x="17"/>
        <item x="18"/>
        <item x="20"/>
        <item x="29"/>
      </items>
      <extLst>
        <ext xmlns:x14="http://schemas.microsoft.com/office/spreadsheetml/2009/9/main" uri="{2946ED86-A175-432a-8AC1-64E0C546D7DE}">
          <x14:pivotField fillDownLabels="1"/>
        </ext>
      </extLst>
    </pivotField>
    <pivotField compact="0" outline="0" showAll="0" defaultSubtotal="0">
      <items count="30">
        <item x="16"/>
        <item x="5"/>
        <item x="2"/>
        <item x="20"/>
        <item x="3"/>
        <item x="17"/>
        <item x="18"/>
        <item x="14"/>
        <item x="4"/>
        <item x="0"/>
        <item x="23"/>
        <item x="10"/>
        <item x="1"/>
        <item x="6"/>
        <item x="7"/>
        <item x="9"/>
        <item x="8"/>
        <item x="12"/>
        <item x="13"/>
        <item x="19"/>
        <item x="11"/>
        <item x="27"/>
        <item x="26"/>
        <item x="25"/>
        <item x="21"/>
        <item x="22"/>
        <item x="28"/>
        <item x="24"/>
        <item x="15"/>
        <item x="29"/>
      </items>
      <extLst>
        <ext xmlns:x14="http://schemas.microsoft.com/office/spreadsheetml/2009/9/main" uri="{2946ED86-A175-432a-8AC1-64E0C546D7DE}">
          <x14:pivotField fillDownLabels="1"/>
        </ext>
      </extLst>
    </pivotField>
    <pivotField compact="0" outline="0" showAll="0" defaultSubtotal="0">
      <items count="86">
        <item x="2"/>
        <item x="84"/>
        <item x="32"/>
        <item x="57"/>
        <item x="56"/>
        <item x="73"/>
        <item x="69"/>
        <item x="54"/>
        <item x="74"/>
        <item x="49"/>
        <item x="31"/>
        <item x="34"/>
        <item x="4"/>
        <item x="7"/>
        <item x="10"/>
        <item x="12"/>
        <item x="15"/>
        <item x="3"/>
        <item x="17"/>
        <item x="18"/>
        <item x="19"/>
        <item x="21"/>
        <item x="23"/>
        <item x="24"/>
        <item x="28"/>
        <item x="30"/>
        <item x="9"/>
        <item x="40"/>
        <item x="46"/>
        <item x="38"/>
        <item x="61"/>
        <item x="62"/>
        <item x="63"/>
        <item x="66"/>
        <item x="70"/>
        <item x="71"/>
        <item x="81"/>
        <item x="59"/>
        <item x="78"/>
        <item x="50"/>
        <item x="27"/>
        <item x="55"/>
        <item x="64"/>
        <item x="44"/>
        <item x="48"/>
        <item x="58"/>
        <item x="77"/>
        <item x="13"/>
        <item x="20"/>
        <item x="6"/>
        <item x="75"/>
        <item x="37"/>
        <item x="53"/>
        <item x="42"/>
        <item x="1"/>
        <item x="65"/>
        <item x="51"/>
        <item x="39"/>
        <item x="79"/>
        <item x="43"/>
        <item x="45"/>
        <item x="83"/>
        <item x="5"/>
        <item x="41"/>
        <item x="47"/>
        <item x="52"/>
        <item x="33"/>
        <item x="22"/>
        <item x="14"/>
        <item x="16"/>
        <item x="36"/>
        <item x="67"/>
        <item x="29"/>
        <item x="35"/>
        <item x="0"/>
        <item x="82"/>
        <item x="25"/>
        <item x="8"/>
        <item x="85"/>
        <item x="60"/>
        <item x="68"/>
        <item x="76"/>
        <item x="11"/>
        <item x="80"/>
        <item x="72"/>
        <item x="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x v="11"/>
    </i>
  </rowItems>
  <colItems count="1">
    <i/>
  </colItems>
  <dataFields count="1">
    <dataField name="Count of Affinity" fld="3"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56565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sheetPr>
  <dimension ref="A1:G26"/>
  <sheetViews>
    <sheetView workbookViewId="0">
      <selection activeCell="A2" sqref="A2"/>
    </sheetView>
  </sheetViews>
  <sheetFormatPr defaultRowHeight="15" x14ac:dyDescent="0.25"/>
  <cols>
    <col min="1" max="1" width="12.28515625" style="22" bestFit="1" customWidth="1"/>
    <col min="2" max="2" width="62.85546875" style="23" customWidth="1"/>
    <col min="3" max="3" width="45.42578125" style="21" customWidth="1"/>
    <col min="6" max="6" width="9.140625" customWidth="1"/>
    <col min="7" max="7" width="53.85546875" customWidth="1"/>
    <col min="9" max="9" width="9.140625" customWidth="1"/>
  </cols>
  <sheetData>
    <row r="1" spans="1:7" ht="40.5" customHeight="1" thickBot="1" x14ac:dyDescent="0.3">
      <c r="A1" s="115" t="s">
        <v>356</v>
      </c>
      <c r="B1" s="115"/>
      <c r="C1" s="115"/>
      <c r="E1" s="115" t="s">
        <v>376</v>
      </c>
      <c r="F1" s="115"/>
      <c r="G1" s="115"/>
    </row>
    <row r="2" spans="1:7" ht="44.25" thickTop="1" x14ac:dyDescent="0.25">
      <c r="A2" s="31" t="s">
        <v>861</v>
      </c>
      <c r="B2" s="27" t="s">
        <v>345</v>
      </c>
      <c r="C2" s="28" t="s">
        <v>347</v>
      </c>
      <c r="E2" s="26"/>
      <c r="F2" s="20"/>
    </row>
    <row r="3" spans="1:7" ht="57" x14ac:dyDescent="0.25">
      <c r="A3" s="32" t="s">
        <v>346</v>
      </c>
      <c r="B3" s="27" t="s">
        <v>348</v>
      </c>
      <c r="C3" s="28" t="s">
        <v>349</v>
      </c>
      <c r="E3" s="26"/>
    </row>
    <row r="4" spans="1:7" ht="47.25" customHeight="1" x14ac:dyDescent="0.25">
      <c r="A4" s="33" t="s">
        <v>350</v>
      </c>
      <c r="B4" s="27" t="s">
        <v>351</v>
      </c>
      <c r="C4" s="28" t="s">
        <v>353</v>
      </c>
      <c r="E4" s="26"/>
    </row>
    <row r="5" spans="1:7" ht="85.5" x14ac:dyDescent="0.25">
      <c r="A5" s="34"/>
      <c r="B5" s="30" t="s">
        <v>352</v>
      </c>
      <c r="E5" s="26"/>
      <c r="F5" s="20"/>
    </row>
    <row r="6" spans="1:7" x14ac:dyDescent="0.25">
      <c r="A6" s="35" t="s">
        <v>354</v>
      </c>
      <c r="B6" s="27" t="s">
        <v>355</v>
      </c>
      <c r="C6" s="28"/>
      <c r="F6" s="24"/>
    </row>
    <row r="7" spans="1:7" ht="27.75" customHeight="1" x14ac:dyDescent="0.25">
      <c r="A7" s="116" t="s">
        <v>357</v>
      </c>
      <c r="B7" s="116"/>
      <c r="C7" s="116"/>
      <c r="E7" s="113" t="s">
        <v>222</v>
      </c>
      <c r="F7" s="113"/>
      <c r="G7" s="113"/>
    </row>
    <row r="8" spans="1:7" ht="27.75" customHeight="1" thickBot="1" x14ac:dyDescent="0.3">
      <c r="A8" s="115"/>
      <c r="B8" s="115"/>
      <c r="C8" s="115"/>
      <c r="E8" s="114"/>
      <c r="F8" s="114"/>
      <c r="G8" s="114"/>
    </row>
    <row r="9" spans="1:7" ht="17.25" customHeight="1" thickTop="1" x14ac:dyDescent="0.25">
      <c r="A9" s="112" t="s">
        <v>358</v>
      </c>
      <c r="B9" s="112"/>
      <c r="C9" s="112"/>
    </row>
    <row r="10" spans="1:7" x14ac:dyDescent="0.25">
      <c r="A10" s="29"/>
      <c r="B10" s="27" t="s">
        <v>362</v>
      </c>
      <c r="C10" s="27"/>
    </row>
    <row r="11" spans="1:7" ht="28.5" x14ac:dyDescent="0.25">
      <c r="A11" s="29"/>
      <c r="B11" s="27" t="s">
        <v>359</v>
      </c>
      <c r="C11" s="27"/>
    </row>
    <row r="12" spans="1:7" x14ac:dyDescent="0.25">
      <c r="A12" s="29"/>
      <c r="B12" s="27" t="s">
        <v>360</v>
      </c>
      <c r="C12" s="27"/>
    </row>
    <row r="13" spans="1:7" ht="28.5" x14ac:dyDescent="0.25">
      <c r="A13" s="29"/>
      <c r="B13" s="27" t="s">
        <v>361</v>
      </c>
      <c r="C13" s="27"/>
    </row>
    <row r="14" spans="1:7" ht="15.75" x14ac:dyDescent="0.25">
      <c r="A14" s="112" t="s">
        <v>363</v>
      </c>
      <c r="B14" s="112"/>
      <c r="C14" s="112"/>
    </row>
    <row r="15" spans="1:7" ht="42.75" x14ac:dyDescent="0.25">
      <c r="A15" s="29"/>
      <c r="B15" s="27" t="s">
        <v>366</v>
      </c>
      <c r="C15" s="30" t="s">
        <v>367</v>
      </c>
    </row>
    <row r="16" spans="1:7" ht="28.5" x14ac:dyDescent="0.25">
      <c r="A16" s="29"/>
      <c r="B16" s="27" t="s">
        <v>365</v>
      </c>
      <c r="C16" s="27"/>
    </row>
    <row r="17" spans="1:3" ht="42.75" x14ac:dyDescent="0.25">
      <c r="A17" s="29"/>
      <c r="B17" s="27" t="s">
        <v>368</v>
      </c>
      <c r="C17" s="28"/>
    </row>
    <row r="18" spans="1:3" ht="15.75" x14ac:dyDescent="0.25">
      <c r="A18" s="112" t="s">
        <v>369</v>
      </c>
      <c r="B18" s="112"/>
      <c r="C18" s="112"/>
    </row>
    <row r="19" spans="1:3" ht="28.5" x14ac:dyDescent="0.25">
      <c r="A19" s="29"/>
      <c r="B19" s="27" t="s">
        <v>370</v>
      </c>
      <c r="C19" s="28"/>
    </row>
    <row r="20" spans="1:3" ht="28.5" x14ac:dyDescent="0.25">
      <c r="A20" s="29"/>
      <c r="B20" s="27" t="s">
        <v>371</v>
      </c>
      <c r="C20" s="28"/>
    </row>
    <row r="21" spans="1:3" ht="15.75" x14ac:dyDescent="0.25">
      <c r="A21" s="112" t="s">
        <v>372</v>
      </c>
      <c r="B21" s="112"/>
      <c r="C21" s="112"/>
    </row>
    <row r="22" spans="1:3" x14ac:dyDescent="0.25">
      <c r="A22" s="29"/>
      <c r="B22" s="27" t="s">
        <v>373</v>
      </c>
      <c r="C22" s="28"/>
    </row>
    <row r="23" spans="1:3" x14ac:dyDescent="0.25">
      <c r="A23" s="29"/>
      <c r="B23" s="27" t="s">
        <v>374</v>
      </c>
      <c r="C23" s="28"/>
    </row>
    <row r="24" spans="1:3" ht="28.5" x14ac:dyDescent="0.25">
      <c r="A24" s="29"/>
      <c r="B24" s="27" t="s">
        <v>375</v>
      </c>
      <c r="C24" s="28"/>
    </row>
    <row r="25" spans="1:3" ht="15.75" x14ac:dyDescent="0.25">
      <c r="A25" s="112" t="s">
        <v>830</v>
      </c>
      <c r="B25" s="112"/>
      <c r="C25" s="112"/>
    </row>
    <row r="26" spans="1:3" ht="18" customHeight="1" x14ac:dyDescent="0.25">
      <c r="B26" s="23" t="s">
        <v>384</v>
      </c>
    </row>
  </sheetData>
  <mergeCells count="9">
    <mergeCell ref="A25:C25"/>
    <mergeCell ref="E7:G8"/>
    <mergeCell ref="A18:C18"/>
    <mergeCell ref="A21:C21"/>
    <mergeCell ref="E1:G1"/>
    <mergeCell ref="A7:C8"/>
    <mergeCell ref="A1:C1"/>
    <mergeCell ref="A9:C9"/>
    <mergeCell ref="A14:C14"/>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Z402"/>
  <sheetViews>
    <sheetView zoomScale="85" zoomScaleNormal="85" workbookViewId="0">
      <pane ySplit="1" topLeftCell="A2" activePane="bottomLeft" state="frozen"/>
      <selection pane="bottomLeft" activeCell="H15" sqref="H15"/>
    </sheetView>
  </sheetViews>
  <sheetFormatPr defaultRowHeight="15" x14ac:dyDescent="0.25"/>
  <cols>
    <col min="1" max="1" width="9.85546875" style="68" bestFit="1" customWidth="1"/>
    <col min="2" max="2" width="7.140625" style="25" bestFit="1" customWidth="1"/>
    <col min="3" max="3" width="27.7109375" style="26" bestFit="1" customWidth="1"/>
    <col min="4" max="4" width="10.5703125" style="25" bestFit="1" customWidth="1"/>
    <col min="5" max="6" width="9.140625" style="25"/>
    <col min="7" max="7" width="141.28515625" style="23" customWidth="1"/>
    <col min="8" max="8" width="98" bestFit="1" customWidth="1"/>
    <col min="18" max="18" width="10.5703125" bestFit="1" customWidth="1"/>
  </cols>
  <sheetData>
    <row r="1" spans="1:26" ht="18.75" x14ac:dyDescent="0.3">
      <c r="A1" s="67" t="s">
        <v>377</v>
      </c>
      <c r="B1" s="67" t="s">
        <v>391</v>
      </c>
      <c r="C1" s="67" t="s">
        <v>379</v>
      </c>
      <c r="D1" s="67" t="s">
        <v>385</v>
      </c>
      <c r="E1" s="67" t="s">
        <v>386</v>
      </c>
      <c r="F1" s="67" t="s">
        <v>387</v>
      </c>
      <c r="G1" s="71" t="s">
        <v>388</v>
      </c>
      <c r="H1" s="54" t="s">
        <v>389</v>
      </c>
    </row>
    <row r="2" spans="1:26" ht="30" x14ac:dyDescent="0.3">
      <c r="A2" s="68">
        <v>1</v>
      </c>
      <c r="B2" s="69">
        <v>5</v>
      </c>
      <c r="C2" s="70" t="s">
        <v>390</v>
      </c>
      <c r="D2" s="69" t="s">
        <v>231</v>
      </c>
      <c r="E2" s="69">
        <v>22</v>
      </c>
      <c r="F2" s="69">
        <v>11</v>
      </c>
      <c r="G2" s="23" t="s">
        <v>556</v>
      </c>
      <c r="H2" t="s">
        <v>1022</v>
      </c>
      <c r="R2" s="55" t="s">
        <v>224</v>
      </c>
      <c r="T2" t="s">
        <v>864</v>
      </c>
      <c r="V2">
        <v>1</v>
      </c>
      <c r="W2">
        <f>COUNTIF(B:B,1)</f>
        <v>74</v>
      </c>
    </row>
    <row r="3" spans="1:26" ht="30" x14ac:dyDescent="0.3">
      <c r="A3" s="68">
        <v>2</v>
      </c>
      <c r="B3" s="69">
        <v>3</v>
      </c>
      <c r="C3" s="70" t="s">
        <v>392</v>
      </c>
      <c r="D3" s="69" t="s">
        <v>229</v>
      </c>
      <c r="E3" s="69">
        <v>6</v>
      </c>
      <c r="F3" s="69">
        <v>14</v>
      </c>
      <c r="G3" s="23" t="s">
        <v>557</v>
      </c>
      <c r="R3" s="57" t="s">
        <v>225</v>
      </c>
      <c r="T3" t="s">
        <v>343</v>
      </c>
      <c r="V3">
        <v>2</v>
      </c>
      <c r="W3">
        <f>COUNTIF(B:B,2)</f>
        <v>70</v>
      </c>
      <c r="Y3" t="s">
        <v>864</v>
      </c>
      <c r="Z3">
        <f>SUM(W2:W5)</f>
        <v>257</v>
      </c>
    </row>
    <row r="4" spans="1:26" ht="30" x14ac:dyDescent="0.3">
      <c r="A4" s="68">
        <v>3</v>
      </c>
      <c r="B4" s="69">
        <v>2</v>
      </c>
      <c r="C4" s="70" t="s">
        <v>393</v>
      </c>
      <c r="D4" s="69" t="s">
        <v>223</v>
      </c>
      <c r="E4" s="69">
        <v>11</v>
      </c>
      <c r="F4" s="69">
        <v>4</v>
      </c>
      <c r="G4" s="23" t="s">
        <v>558</v>
      </c>
      <c r="R4" s="62" t="s">
        <v>75</v>
      </c>
      <c r="T4" t="s">
        <v>344</v>
      </c>
      <c r="V4">
        <v>3</v>
      </c>
      <c r="W4">
        <f>COUNTIF(B:B,3)</f>
        <v>61</v>
      </c>
      <c r="Y4" t="s">
        <v>343</v>
      </c>
      <c r="Z4">
        <f>SUM(W6:W8)</f>
        <v>128</v>
      </c>
    </row>
    <row r="5" spans="1:26" ht="30" x14ac:dyDescent="0.3">
      <c r="A5" s="68">
        <v>4</v>
      </c>
      <c r="B5" s="69">
        <v>2</v>
      </c>
      <c r="C5" s="70" t="s">
        <v>394</v>
      </c>
      <c r="D5" s="69" t="s">
        <v>224</v>
      </c>
      <c r="E5" s="69">
        <v>8</v>
      </c>
      <c r="F5" s="69">
        <v>6</v>
      </c>
      <c r="G5" s="23" t="s">
        <v>529</v>
      </c>
      <c r="R5" s="60" t="s">
        <v>223</v>
      </c>
      <c r="V5">
        <v>4</v>
      </c>
      <c r="W5">
        <f>COUNTIF(B:B,4)</f>
        <v>52</v>
      </c>
      <c r="Y5" t="s">
        <v>344</v>
      </c>
      <c r="Z5">
        <f>SUM(W9)</f>
        <v>12</v>
      </c>
    </row>
    <row r="6" spans="1:26" ht="30" x14ac:dyDescent="0.3">
      <c r="A6" s="68">
        <v>5</v>
      </c>
      <c r="B6" s="69">
        <v>2</v>
      </c>
      <c r="C6" s="70" t="s">
        <v>395</v>
      </c>
      <c r="D6" s="69" t="s">
        <v>226</v>
      </c>
      <c r="E6" s="69">
        <v>4</v>
      </c>
      <c r="F6" s="69">
        <v>10</v>
      </c>
      <c r="G6" s="23" t="s">
        <v>559</v>
      </c>
      <c r="R6" s="61" t="s">
        <v>226</v>
      </c>
      <c r="V6">
        <v>5</v>
      </c>
      <c r="W6">
        <f>COUNTIF(B:B,5)</f>
        <v>60</v>
      </c>
    </row>
    <row r="7" spans="1:26" ht="21.75" customHeight="1" x14ac:dyDescent="0.3">
      <c r="A7" s="68">
        <v>6</v>
      </c>
      <c r="B7" s="69">
        <v>1</v>
      </c>
      <c r="C7" s="70" t="s">
        <v>396</v>
      </c>
      <c r="D7" s="69" t="s">
        <v>75</v>
      </c>
      <c r="E7" s="69">
        <v>3</v>
      </c>
      <c r="F7" s="69">
        <v>4</v>
      </c>
      <c r="G7" s="23" t="s">
        <v>530</v>
      </c>
      <c r="R7" s="59" t="s">
        <v>227</v>
      </c>
      <c r="V7">
        <v>6</v>
      </c>
      <c r="W7">
        <f>COUNTIF(B:B,6)</f>
        <v>41</v>
      </c>
    </row>
    <row r="8" spans="1:26" ht="18.75" x14ac:dyDescent="0.3">
      <c r="A8" s="68">
        <v>7</v>
      </c>
      <c r="B8" s="69">
        <v>1</v>
      </c>
      <c r="C8" s="70" t="s">
        <v>397</v>
      </c>
      <c r="D8" s="69" t="s">
        <v>230</v>
      </c>
      <c r="E8" s="69">
        <v>9</v>
      </c>
      <c r="F8" s="69">
        <v>3</v>
      </c>
      <c r="G8" s="23" t="s">
        <v>531</v>
      </c>
      <c r="R8" s="58" t="s">
        <v>232</v>
      </c>
      <c r="V8">
        <v>7</v>
      </c>
      <c r="W8">
        <f>COUNTIF(B:B,7)</f>
        <v>27</v>
      </c>
    </row>
    <row r="9" spans="1:26" ht="30" x14ac:dyDescent="0.3">
      <c r="A9" s="68">
        <v>8</v>
      </c>
      <c r="B9" s="69">
        <v>5</v>
      </c>
      <c r="C9" s="70" t="s">
        <v>398</v>
      </c>
      <c r="D9" s="69" t="s">
        <v>231</v>
      </c>
      <c r="E9" s="69">
        <v>18</v>
      </c>
      <c r="F9" s="69">
        <v>15</v>
      </c>
      <c r="G9" s="23" t="s">
        <v>532</v>
      </c>
      <c r="H9" t="s">
        <v>1023</v>
      </c>
      <c r="R9" s="63" t="s">
        <v>229</v>
      </c>
      <c r="V9">
        <v>8</v>
      </c>
      <c r="W9">
        <f>COUNTIF(B:B,8)</f>
        <v>12</v>
      </c>
    </row>
    <row r="10" spans="1:26" ht="30" x14ac:dyDescent="0.3">
      <c r="A10" s="68">
        <v>9</v>
      </c>
      <c r="B10" s="69">
        <v>6</v>
      </c>
      <c r="C10" s="70" t="s">
        <v>399</v>
      </c>
      <c r="D10" s="69" t="s">
        <v>228</v>
      </c>
      <c r="E10" s="69">
        <v>27</v>
      </c>
      <c r="F10" s="69">
        <v>16</v>
      </c>
      <c r="G10" s="23" t="s">
        <v>552</v>
      </c>
      <c r="H10" t="s">
        <v>1043</v>
      </c>
      <c r="R10" s="65" t="s">
        <v>231</v>
      </c>
    </row>
    <row r="11" spans="1:26" ht="30" x14ac:dyDescent="0.3">
      <c r="A11" s="68">
        <v>10</v>
      </c>
      <c r="B11" s="69">
        <v>6</v>
      </c>
      <c r="C11" s="70" t="s">
        <v>400</v>
      </c>
      <c r="D11" s="69" t="s">
        <v>231</v>
      </c>
      <c r="E11" s="69">
        <v>20</v>
      </c>
      <c r="F11" s="69">
        <v>18</v>
      </c>
      <c r="G11" s="23" t="s">
        <v>560</v>
      </c>
      <c r="H11" t="s">
        <v>1044</v>
      </c>
      <c r="R11" s="56" t="s">
        <v>228</v>
      </c>
    </row>
    <row r="12" spans="1:26" ht="30" x14ac:dyDescent="0.3">
      <c r="A12" s="68">
        <v>11</v>
      </c>
      <c r="B12" s="69">
        <v>5</v>
      </c>
      <c r="C12" s="70" t="s">
        <v>401</v>
      </c>
      <c r="D12" s="69" t="s">
        <v>226</v>
      </c>
      <c r="E12" s="69">
        <v>15</v>
      </c>
      <c r="F12" s="69">
        <v>17</v>
      </c>
      <c r="G12" s="23" t="s">
        <v>533</v>
      </c>
      <c r="H12" s="100" t="s">
        <v>1024</v>
      </c>
      <c r="R12" s="64" t="s">
        <v>230</v>
      </c>
    </row>
    <row r="13" spans="1:26" ht="30" x14ac:dyDescent="0.25">
      <c r="A13" s="68">
        <v>12</v>
      </c>
      <c r="B13" s="69">
        <v>3</v>
      </c>
      <c r="C13" s="70" t="s">
        <v>402</v>
      </c>
      <c r="D13" s="69" t="s">
        <v>224</v>
      </c>
      <c r="E13" s="69">
        <v>17</v>
      </c>
      <c r="F13" s="69">
        <v>3</v>
      </c>
      <c r="G13" s="23" t="s">
        <v>534</v>
      </c>
    </row>
    <row r="14" spans="1:26" ht="30" x14ac:dyDescent="0.25">
      <c r="A14" s="68">
        <v>13</v>
      </c>
      <c r="B14" s="69">
        <v>4</v>
      </c>
      <c r="C14" s="70" t="s">
        <v>403</v>
      </c>
      <c r="D14" s="69" t="s">
        <v>75</v>
      </c>
      <c r="E14" s="69">
        <v>15</v>
      </c>
      <c r="F14" s="69">
        <v>11</v>
      </c>
      <c r="G14" s="23" t="s">
        <v>535</v>
      </c>
    </row>
    <row r="15" spans="1:26" ht="30" x14ac:dyDescent="0.25">
      <c r="A15" s="68">
        <v>14</v>
      </c>
      <c r="B15" s="69">
        <v>5</v>
      </c>
      <c r="C15" s="70" t="s">
        <v>404</v>
      </c>
      <c r="D15" s="69" t="s">
        <v>224</v>
      </c>
      <c r="E15" s="69">
        <v>19</v>
      </c>
      <c r="F15" s="69">
        <v>13</v>
      </c>
      <c r="G15" s="23" t="s">
        <v>536</v>
      </c>
      <c r="H15" s="111" t="s">
        <v>1073</v>
      </c>
    </row>
    <row r="16" spans="1:26" ht="18.75" x14ac:dyDescent="0.25">
      <c r="A16" s="68">
        <v>15</v>
      </c>
      <c r="B16" s="69">
        <v>5</v>
      </c>
      <c r="C16" s="70" t="s">
        <v>405</v>
      </c>
      <c r="D16" s="69" t="s">
        <v>225</v>
      </c>
      <c r="E16" s="69">
        <v>20</v>
      </c>
      <c r="F16" s="69">
        <v>15</v>
      </c>
      <c r="G16" s="23" t="s">
        <v>537</v>
      </c>
      <c r="H16" t="s">
        <v>1032</v>
      </c>
    </row>
    <row r="17" spans="1:8" ht="30" x14ac:dyDescent="0.25">
      <c r="A17" s="68">
        <v>16</v>
      </c>
      <c r="B17" s="69">
        <v>5</v>
      </c>
      <c r="C17" s="70" t="s">
        <v>406</v>
      </c>
      <c r="D17" s="69" t="s">
        <v>223</v>
      </c>
      <c r="E17" s="69">
        <v>21</v>
      </c>
      <c r="F17" s="69">
        <v>14</v>
      </c>
      <c r="G17" s="23" t="s">
        <v>538</v>
      </c>
      <c r="H17" t="s">
        <v>1026</v>
      </c>
    </row>
    <row r="18" spans="1:8" ht="30" x14ac:dyDescent="0.25">
      <c r="A18" s="68">
        <v>17</v>
      </c>
      <c r="B18" s="69">
        <v>3</v>
      </c>
      <c r="C18" s="70" t="s">
        <v>407</v>
      </c>
      <c r="D18" s="69" t="s">
        <v>226</v>
      </c>
      <c r="E18" s="69">
        <v>6</v>
      </c>
      <c r="F18" s="69">
        <v>17</v>
      </c>
      <c r="G18" s="23" t="s">
        <v>539</v>
      </c>
    </row>
    <row r="19" spans="1:8" ht="30" x14ac:dyDescent="0.25">
      <c r="A19" s="68">
        <v>18</v>
      </c>
      <c r="B19" s="69">
        <v>3</v>
      </c>
      <c r="C19" s="70" t="s">
        <v>408</v>
      </c>
      <c r="D19" s="69" t="s">
        <v>228</v>
      </c>
      <c r="E19" s="69">
        <v>12</v>
      </c>
      <c r="F19" s="69">
        <v>11</v>
      </c>
      <c r="G19" s="23" t="s">
        <v>540</v>
      </c>
    </row>
    <row r="20" spans="1:8" ht="30" x14ac:dyDescent="0.25">
      <c r="A20" s="68">
        <v>19</v>
      </c>
      <c r="B20" s="69">
        <v>4</v>
      </c>
      <c r="C20" s="70" t="s">
        <v>409</v>
      </c>
      <c r="D20" s="69" t="s">
        <v>229</v>
      </c>
      <c r="E20" s="69">
        <v>8</v>
      </c>
      <c r="F20" s="69">
        <v>22</v>
      </c>
      <c r="G20" s="23" t="s">
        <v>541</v>
      </c>
    </row>
    <row r="21" spans="1:8" ht="30" x14ac:dyDescent="0.25">
      <c r="A21" s="68">
        <v>20</v>
      </c>
      <c r="B21" s="69">
        <v>5</v>
      </c>
      <c r="C21" s="70" t="s">
        <v>410</v>
      </c>
      <c r="D21" s="69" t="s">
        <v>223</v>
      </c>
      <c r="E21" s="69">
        <v>22</v>
      </c>
      <c r="F21" s="69">
        <v>10</v>
      </c>
      <c r="G21" s="23" t="s">
        <v>561</v>
      </c>
      <c r="H21" t="s">
        <v>1027</v>
      </c>
    </row>
    <row r="22" spans="1:8" ht="30" x14ac:dyDescent="0.25">
      <c r="A22" s="68">
        <v>21</v>
      </c>
      <c r="B22" s="69">
        <v>7</v>
      </c>
      <c r="C22" s="70" t="s">
        <v>411</v>
      </c>
      <c r="D22" s="69" t="s">
        <v>232</v>
      </c>
      <c r="E22" s="69">
        <v>24</v>
      </c>
      <c r="F22" s="69">
        <v>22</v>
      </c>
      <c r="G22" s="23" t="s">
        <v>562</v>
      </c>
      <c r="H22" t="s">
        <v>1057</v>
      </c>
    </row>
    <row r="23" spans="1:8" ht="30" x14ac:dyDescent="0.25">
      <c r="A23" s="68">
        <v>22</v>
      </c>
      <c r="B23" s="69">
        <v>6</v>
      </c>
      <c r="C23" s="70" t="s">
        <v>412</v>
      </c>
      <c r="D23" s="69" t="s">
        <v>231</v>
      </c>
      <c r="E23" s="69">
        <v>23</v>
      </c>
      <c r="F23" s="69">
        <v>19</v>
      </c>
      <c r="G23" s="23" t="s">
        <v>542</v>
      </c>
      <c r="H23" t="s">
        <v>1045</v>
      </c>
    </row>
    <row r="24" spans="1:8" ht="30" x14ac:dyDescent="0.25">
      <c r="A24" s="68">
        <v>23</v>
      </c>
      <c r="B24" s="69">
        <v>6</v>
      </c>
      <c r="C24" s="70" t="s">
        <v>413</v>
      </c>
      <c r="D24" s="69" t="s">
        <v>225</v>
      </c>
      <c r="E24" s="69">
        <v>28</v>
      </c>
      <c r="F24" s="69">
        <v>14</v>
      </c>
      <c r="G24" s="23" t="s">
        <v>543</v>
      </c>
      <c r="H24" t="s">
        <v>1046</v>
      </c>
    </row>
    <row r="25" spans="1:8" ht="30" x14ac:dyDescent="0.25">
      <c r="A25" s="68">
        <v>24</v>
      </c>
      <c r="B25" s="69">
        <v>7</v>
      </c>
      <c r="C25" s="73" t="s">
        <v>553</v>
      </c>
      <c r="D25" s="69" t="s">
        <v>224</v>
      </c>
      <c r="E25" s="69">
        <v>29</v>
      </c>
      <c r="F25" s="69">
        <v>20</v>
      </c>
      <c r="G25" s="74" t="s">
        <v>563</v>
      </c>
      <c r="H25" t="s">
        <v>1058</v>
      </c>
    </row>
    <row r="26" spans="1:8" ht="30" x14ac:dyDescent="0.25">
      <c r="A26" s="68">
        <v>25</v>
      </c>
      <c r="B26" s="69">
        <v>3</v>
      </c>
      <c r="C26" s="70" t="s">
        <v>414</v>
      </c>
      <c r="D26" s="69" t="s">
        <v>75</v>
      </c>
      <c r="E26" s="69">
        <v>11</v>
      </c>
      <c r="F26" s="69">
        <v>9</v>
      </c>
      <c r="G26" s="23" t="s">
        <v>544</v>
      </c>
    </row>
    <row r="27" spans="1:8" ht="30" x14ac:dyDescent="0.25">
      <c r="A27" s="68">
        <v>26</v>
      </c>
      <c r="B27" s="69">
        <v>8</v>
      </c>
      <c r="C27" s="70" t="s">
        <v>415</v>
      </c>
      <c r="D27" s="69" t="s">
        <v>229</v>
      </c>
      <c r="E27" s="69">
        <v>0</v>
      </c>
      <c r="F27" s="69">
        <v>30</v>
      </c>
      <c r="G27" s="23" t="s">
        <v>545</v>
      </c>
      <c r="H27" s="100" t="s">
        <v>1065</v>
      </c>
    </row>
    <row r="28" spans="1:8" ht="18.75" x14ac:dyDescent="0.25">
      <c r="A28" s="68">
        <v>27</v>
      </c>
      <c r="B28" s="69">
        <v>8</v>
      </c>
      <c r="C28" s="70" t="s">
        <v>415</v>
      </c>
      <c r="D28" s="69" t="s">
        <v>229</v>
      </c>
      <c r="E28" s="69">
        <v>30</v>
      </c>
      <c r="F28" s="69">
        <v>0</v>
      </c>
    </row>
    <row r="29" spans="1:8" ht="30" x14ac:dyDescent="0.25">
      <c r="A29" s="68">
        <v>28</v>
      </c>
      <c r="B29" s="69">
        <v>1</v>
      </c>
      <c r="C29" s="70" t="s">
        <v>416</v>
      </c>
      <c r="D29" s="69" t="s">
        <v>226</v>
      </c>
      <c r="E29" s="69">
        <v>3</v>
      </c>
      <c r="F29" s="69">
        <v>7</v>
      </c>
      <c r="G29" s="23" t="s">
        <v>546</v>
      </c>
    </row>
    <row r="30" spans="1:8" ht="18.75" x14ac:dyDescent="0.25">
      <c r="A30" s="68">
        <v>29</v>
      </c>
      <c r="B30" s="69">
        <v>5</v>
      </c>
      <c r="C30" s="70" t="s">
        <v>417</v>
      </c>
      <c r="D30" s="69" t="s">
        <v>227</v>
      </c>
      <c r="E30" s="69">
        <v>18</v>
      </c>
      <c r="F30" s="69">
        <v>19</v>
      </c>
      <c r="G30" s="23" t="s">
        <v>547</v>
      </c>
      <c r="H30" s="100" t="s">
        <v>1028</v>
      </c>
    </row>
    <row r="31" spans="1:8" ht="30" x14ac:dyDescent="0.25">
      <c r="A31" s="68">
        <v>30</v>
      </c>
      <c r="B31" s="69">
        <v>5</v>
      </c>
      <c r="C31" s="70" t="s">
        <v>418</v>
      </c>
      <c r="D31" s="69" t="s">
        <v>231</v>
      </c>
      <c r="E31" s="69">
        <v>20</v>
      </c>
      <c r="F31" s="69">
        <v>16</v>
      </c>
      <c r="G31" s="23" t="s">
        <v>548</v>
      </c>
      <c r="H31" s="100" t="s">
        <v>1029</v>
      </c>
    </row>
    <row r="32" spans="1:8" ht="30" x14ac:dyDescent="0.25">
      <c r="A32" s="68">
        <v>31</v>
      </c>
      <c r="B32" s="69">
        <v>3</v>
      </c>
      <c r="C32" s="70" t="s">
        <v>419</v>
      </c>
      <c r="D32" s="69" t="s">
        <v>229</v>
      </c>
      <c r="E32" s="69">
        <v>5</v>
      </c>
      <c r="F32" s="69">
        <v>17</v>
      </c>
      <c r="G32" s="23" t="s">
        <v>549</v>
      </c>
    </row>
    <row r="33" spans="1:8" ht="18.75" x14ac:dyDescent="0.25">
      <c r="A33" s="68">
        <v>32</v>
      </c>
      <c r="B33" s="69">
        <v>4</v>
      </c>
      <c r="C33" s="70" t="s">
        <v>420</v>
      </c>
      <c r="D33" s="69" t="s">
        <v>224</v>
      </c>
      <c r="E33" s="69">
        <v>18</v>
      </c>
      <c r="F33" s="69">
        <v>8</v>
      </c>
      <c r="G33" s="23" t="s">
        <v>550</v>
      </c>
    </row>
    <row r="34" spans="1:8" ht="30" x14ac:dyDescent="0.25">
      <c r="A34" s="68">
        <v>33</v>
      </c>
      <c r="B34" s="69">
        <v>5</v>
      </c>
      <c r="C34" s="70" t="s">
        <v>421</v>
      </c>
      <c r="D34" s="69" t="s">
        <v>226</v>
      </c>
      <c r="E34" s="69">
        <v>11</v>
      </c>
      <c r="F34" s="69">
        <v>21</v>
      </c>
      <c r="G34" s="23" t="s">
        <v>551</v>
      </c>
      <c r="H34" t="s">
        <v>1030</v>
      </c>
    </row>
    <row r="35" spans="1:8" ht="30" x14ac:dyDescent="0.25">
      <c r="A35" s="68">
        <v>34</v>
      </c>
      <c r="B35" s="69">
        <v>3</v>
      </c>
      <c r="C35" s="73" t="s">
        <v>554</v>
      </c>
      <c r="D35" s="69" t="s">
        <v>227</v>
      </c>
      <c r="E35" s="69">
        <v>8</v>
      </c>
      <c r="F35" s="69">
        <v>17</v>
      </c>
      <c r="G35" s="23" t="s">
        <v>555</v>
      </c>
    </row>
    <row r="36" spans="1:8" ht="30" x14ac:dyDescent="0.25">
      <c r="A36" s="68">
        <v>35</v>
      </c>
      <c r="B36" s="69">
        <v>2</v>
      </c>
      <c r="C36" s="70" t="s">
        <v>422</v>
      </c>
      <c r="D36" s="69" t="s">
        <v>228</v>
      </c>
      <c r="E36" s="69">
        <v>10</v>
      </c>
      <c r="F36" s="69">
        <v>5</v>
      </c>
      <c r="G36" s="23" t="s">
        <v>564</v>
      </c>
    </row>
    <row r="37" spans="1:8" ht="30" x14ac:dyDescent="0.25">
      <c r="A37" s="68">
        <v>36</v>
      </c>
      <c r="B37" s="69">
        <v>6</v>
      </c>
      <c r="C37" s="70" t="s">
        <v>423</v>
      </c>
      <c r="D37" s="69" t="s">
        <v>226</v>
      </c>
      <c r="E37" s="69">
        <v>15</v>
      </c>
      <c r="F37" s="69">
        <v>26</v>
      </c>
      <c r="G37" s="23" t="s">
        <v>565</v>
      </c>
      <c r="H37" t="s">
        <v>1047</v>
      </c>
    </row>
    <row r="38" spans="1:8" ht="30" x14ac:dyDescent="0.25">
      <c r="A38" s="68">
        <v>37</v>
      </c>
      <c r="B38" s="69">
        <v>5</v>
      </c>
      <c r="C38" s="70" t="s">
        <v>424</v>
      </c>
      <c r="D38" s="69" t="s">
        <v>225</v>
      </c>
      <c r="E38" s="69">
        <v>20</v>
      </c>
      <c r="F38" s="69">
        <v>17</v>
      </c>
      <c r="G38" s="23" t="s">
        <v>1031</v>
      </c>
      <c r="H38" s="100" t="s">
        <v>1025</v>
      </c>
    </row>
    <row r="39" spans="1:8" ht="30" x14ac:dyDescent="0.25">
      <c r="A39" s="68">
        <v>38</v>
      </c>
      <c r="B39" s="69">
        <v>4</v>
      </c>
      <c r="C39" s="70" t="s">
        <v>425</v>
      </c>
      <c r="D39" s="69" t="s">
        <v>228</v>
      </c>
      <c r="E39" s="69">
        <v>20</v>
      </c>
      <c r="F39" s="69">
        <v>9</v>
      </c>
      <c r="G39" s="23" t="s">
        <v>566</v>
      </c>
    </row>
    <row r="40" spans="1:8" ht="30" x14ac:dyDescent="0.25">
      <c r="A40" s="68">
        <v>39</v>
      </c>
      <c r="B40" s="69">
        <v>2</v>
      </c>
      <c r="C40" s="70" t="s">
        <v>426</v>
      </c>
      <c r="D40" s="69" t="s">
        <v>230</v>
      </c>
      <c r="E40" s="69">
        <v>10</v>
      </c>
      <c r="F40" s="69">
        <v>5</v>
      </c>
      <c r="G40" s="23" t="s">
        <v>567</v>
      </c>
    </row>
    <row r="41" spans="1:8" ht="30" x14ac:dyDescent="0.25">
      <c r="A41" s="68">
        <v>40</v>
      </c>
      <c r="B41" s="69">
        <v>4</v>
      </c>
      <c r="C41" s="70" t="s">
        <v>573</v>
      </c>
      <c r="D41" s="69" t="s">
        <v>224</v>
      </c>
      <c r="E41" s="69">
        <v>13</v>
      </c>
      <c r="F41" s="69">
        <v>13</v>
      </c>
      <c r="G41" s="23" t="s">
        <v>570</v>
      </c>
    </row>
    <row r="42" spans="1:8" ht="18.75" x14ac:dyDescent="0.25">
      <c r="A42" s="68">
        <v>41</v>
      </c>
      <c r="B42" s="69">
        <v>7</v>
      </c>
      <c r="C42" s="70" t="s">
        <v>427</v>
      </c>
      <c r="D42" s="69" t="s">
        <v>224</v>
      </c>
      <c r="E42" s="69">
        <v>26</v>
      </c>
      <c r="F42" s="69">
        <v>21</v>
      </c>
      <c r="G42" s="23" t="s">
        <v>568</v>
      </c>
      <c r="H42" t="s">
        <v>1059</v>
      </c>
    </row>
    <row r="43" spans="1:8" ht="30" x14ac:dyDescent="0.25">
      <c r="A43" s="68">
        <v>42</v>
      </c>
      <c r="B43" s="69">
        <v>1</v>
      </c>
      <c r="C43" s="70" t="s">
        <v>428</v>
      </c>
      <c r="D43" s="69" t="s">
        <v>232</v>
      </c>
      <c r="E43" s="69">
        <v>7</v>
      </c>
      <c r="F43" s="69">
        <v>5</v>
      </c>
      <c r="G43" s="23" t="s">
        <v>569</v>
      </c>
    </row>
    <row r="44" spans="1:8" ht="30" x14ac:dyDescent="0.25">
      <c r="A44" s="68">
        <v>43</v>
      </c>
      <c r="B44" s="69">
        <v>4</v>
      </c>
      <c r="C44" s="70" t="s">
        <v>429</v>
      </c>
      <c r="D44" s="69" t="s">
        <v>224</v>
      </c>
      <c r="E44" s="69">
        <v>18</v>
      </c>
      <c r="F44" s="69">
        <v>11</v>
      </c>
      <c r="G44" s="23" t="s">
        <v>572</v>
      </c>
    </row>
    <row r="45" spans="1:8" ht="30" x14ac:dyDescent="0.25">
      <c r="A45" s="68">
        <v>44</v>
      </c>
      <c r="B45" s="69">
        <v>3</v>
      </c>
      <c r="C45" s="70" t="s">
        <v>430</v>
      </c>
      <c r="D45" s="69" t="s">
        <v>225</v>
      </c>
      <c r="E45" s="69">
        <v>13</v>
      </c>
      <c r="F45" s="69">
        <v>11</v>
      </c>
      <c r="G45" s="23" t="s">
        <v>819</v>
      </c>
    </row>
    <row r="46" spans="1:8" ht="30" x14ac:dyDescent="0.25">
      <c r="A46" s="68">
        <v>45</v>
      </c>
      <c r="B46" s="69">
        <v>6</v>
      </c>
      <c r="C46" s="70" t="s">
        <v>431</v>
      </c>
      <c r="D46" s="69" t="s">
        <v>232</v>
      </c>
      <c r="E46" s="69">
        <v>22</v>
      </c>
      <c r="F46" s="69">
        <v>20</v>
      </c>
      <c r="G46" s="23" t="s">
        <v>820</v>
      </c>
      <c r="H46" t="s">
        <v>1048</v>
      </c>
    </row>
    <row r="47" spans="1:8" ht="30" x14ac:dyDescent="0.25">
      <c r="A47" s="68">
        <v>46</v>
      </c>
      <c r="B47" s="69">
        <v>2</v>
      </c>
      <c r="C47" s="70" t="s">
        <v>432</v>
      </c>
      <c r="D47" s="69" t="s">
        <v>232</v>
      </c>
      <c r="E47" s="69">
        <v>10</v>
      </c>
      <c r="F47" s="69">
        <v>8</v>
      </c>
      <c r="G47" s="23" t="s">
        <v>829</v>
      </c>
    </row>
    <row r="48" spans="1:8" ht="30" x14ac:dyDescent="0.25">
      <c r="A48" s="68">
        <v>47</v>
      </c>
      <c r="B48" s="69">
        <v>4</v>
      </c>
      <c r="C48" s="70" t="s">
        <v>433</v>
      </c>
      <c r="D48" s="69" t="s">
        <v>232</v>
      </c>
      <c r="E48" s="69">
        <v>16</v>
      </c>
      <c r="F48" s="69">
        <v>15</v>
      </c>
      <c r="G48" s="23" t="s">
        <v>883</v>
      </c>
    </row>
    <row r="49" spans="1:8" ht="45" x14ac:dyDescent="0.25">
      <c r="A49" s="68">
        <v>48</v>
      </c>
      <c r="B49" s="69">
        <v>6</v>
      </c>
      <c r="C49" s="70" t="s">
        <v>434</v>
      </c>
      <c r="D49" s="69" t="s">
        <v>224</v>
      </c>
      <c r="E49" s="69">
        <v>24</v>
      </c>
      <c r="F49" s="69">
        <v>15</v>
      </c>
      <c r="G49" s="23" t="s">
        <v>831</v>
      </c>
      <c r="H49" s="100" t="s">
        <v>1049</v>
      </c>
    </row>
    <row r="50" spans="1:8" ht="30" x14ac:dyDescent="0.25">
      <c r="A50" s="68">
        <v>49</v>
      </c>
      <c r="B50" s="69">
        <v>5</v>
      </c>
      <c r="C50" s="70" t="s">
        <v>435</v>
      </c>
      <c r="D50" s="69" t="s">
        <v>223</v>
      </c>
      <c r="E50" s="69">
        <v>17</v>
      </c>
      <c r="F50" s="69">
        <v>15</v>
      </c>
      <c r="G50" s="23" t="s">
        <v>832</v>
      </c>
      <c r="H50" t="s">
        <v>1033</v>
      </c>
    </row>
    <row r="51" spans="1:8" ht="30" x14ac:dyDescent="0.25">
      <c r="A51" s="68">
        <v>50</v>
      </c>
      <c r="B51" s="69">
        <v>3</v>
      </c>
      <c r="C51" s="70" t="s">
        <v>436</v>
      </c>
      <c r="D51" s="69" t="s">
        <v>224</v>
      </c>
      <c r="E51" s="69">
        <v>13</v>
      </c>
      <c r="F51" s="69">
        <v>7</v>
      </c>
      <c r="G51" s="23" t="s">
        <v>833</v>
      </c>
    </row>
    <row r="52" spans="1:8" ht="30" x14ac:dyDescent="0.25">
      <c r="A52" s="68">
        <v>51</v>
      </c>
      <c r="B52" s="69">
        <v>1</v>
      </c>
      <c r="C52" s="70" t="s">
        <v>437</v>
      </c>
      <c r="D52" s="69" t="s">
        <v>225</v>
      </c>
      <c r="E52" s="69">
        <v>5</v>
      </c>
      <c r="F52" s="69">
        <v>3</v>
      </c>
      <c r="G52" s="23" t="s">
        <v>834</v>
      </c>
    </row>
    <row r="53" spans="1:8" ht="30" x14ac:dyDescent="0.25">
      <c r="A53" s="68">
        <v>52</v>
      </c>
      <c r="B53" s="69">
        <v>4</v>
      </c>
      <c r="C53" s="70" t="s">
        <v>438</v>
      </c>
      <c r="D53" s="69" t="s">
        <v>230</v>
      </c>
      <c r="E53" s="69">
        <v>16</v>
      </c>
      <c r="F53" s="69">
        <v>10</v>
      </c>
      <c r="G53" s="23" t="s">
        <v>835</v>
      </c>
    </row>
    <row r="54" spans="1:8" ht="30" x14ac:dyDescent="0.25">
      <c r="A54" s="68">
        <v>53</v>
      </c>
      <c r="B54" s="69">
        <v>5</v>
      </c>
      <c r="C54" s="70" t="s">
        <v>439</v>
      </c>
      <c r="D54" s="69" t="s">
        <v>232</v>
      </c>
      <c r="E54" s="69">
        <v>19</v>
      </c>
      <c r="F54" s="69">
        <v>18</v>
      </c>
      <c r="G54" s="23" t="s">
        <v>836</v>
      </c>
      <c r="H54" t="s">
        <v>1034</v>
      </c>
    </row>
    <row r="55" spans="1:8" ht="30" x14ac:dyDescent="0.25">
      <c r="A55" s="68">
        <v>54</v>
      </c>
      <c r="B55" s="69">
        <v>7</v>
      </c>
      <c r="C55" s="70" t="s">
        <v>440</v>
      </c>
      <c r="D55" s="69" t="s">
        <v>227</v>
      </c>
      <c r="E55" s="69">
        <v>19</v>
      </c>
      <c r="F55" s="69">
        <v>27</v>
      </c>
      <c r="G55" s="23" t="s">
        <v>837</v>
      </c>
      <c r="H55" s="100" t="s">
        <v>1060</v>
      </c>
    </row>
    <row r="56" spans="1:8" ht="30" x14ac:dyDescent="0.25">
      <c r="A56" s="68">
        <v>55</v>
      </c>
      <c r="B56" s="69">
        <v>2</v>
      </c>
      <c r="C56" s="70" t="s">
        <v>441</v>
      </c>
      <c r="D56" s="69" t="s">
        <v>223</v>
      </c>
      <c r="E56" s="69">
        <v>10</v>
      </c>
      <c r="F56" s="69">
        <v>4</v>
      </c>
      <c r="G56" s="23" t="s">
        <v>838</v>
      </c>
    </row>
    <row r="57" spans="1:8" ht="45" x14ac:dyDescent="0.25">
      <c r="A57" s="68">
        <v>56</v>
      </c>
      <c r="B57" s="69">
        <v>5</v>
      </c>
      <c r="C57" s="70" t="s">
        <v>442</v>
      </c>
      <c r="D57" s="69" t="s">
        <v>230</v>
      </c>
      <c r="E57" s="69">
        <v>17</v>
      </c>
      <c r="F57" s="69">
        <v>15</v>
      </c>
      <c r="G57" s="23" t="s">
        <v>884</v>
      </c>
      <c r="H57" t="s">
        <v>1035</v>
      </c>
    </row>
    <row r="58" spans="1:8" ht="30" x14ac:dyDescent="0.25">
      <c r="A58" s="68">
        <v>57</v>
      </c>
      <c r="B58" s="69">
        <v>2</v>
      </c>
      <c r="C58" s="70" t="s">
        <v>443</v>
      </c>
      <c r="D58" s="69" t="s">
        <v>230</v>
      </c>
      <c r="E58" s="69">
        <v>12</v>
      </c>
      <c r="F58" s="69">
        <v>6</v>
      </c>
      <c r="G58" s="23" t="s">
        <v>839</v>
      </c>
    </row>
    <row r="59" spans="1:8" ht="30" x14ac:dyDescent="0.25">
      <c r="A59" s="68">
        <v>58</v>
      </c>
      <c r="B59" s="69">
        <v>1</v>
      </c>
      <c r="C59" s="70" t="s">
        <v>444</v>
      </c>
      <c r="D59" s="69" t="s">
        <v>223</v>
      </c>
      <c r="E59" s="69">
        <v>4</v>
      </c>
      <c r="F59" s="69">
        <v>3</v>
      </c>
      <c r="G59" s="23" t="s">
        <v>840</v>
      </c>
    </row>
    <row r="60" spans="1:8" ht="30" x14ac:dyDescent="0.25">
      <c r="A60" s="68">
        <v>59</v>
      </c>
      <c r="B60" s="69">
        <v>2</v>
      </c>
      <c r="C60" s="70" t="s">
        <v>445</v>
      </c>
      <c r="D60" s="69" t="s">
        <v>224</v>
      </c>
      <c r="E60" s="69">
        <v>9</v>
      </c>
      <c r="F60" s="69">
        <v>5</v>
      </c>
      <c r="G60" s="23" t="s">
        <v>885</v>
      </c>
    </row>
    <row r="61" spans="1:8" ht="45" x14ac:dyDescent="0.25">
      <c r="A61" s="68">
        <v>60</v>
      </c>
      <c r="B61" s="69">
        <v>5</v>
      </c>
      <c r="C61" s="70" t="s">
        <v>446</v>
      </c>
      <c r="D61" s="69" t="s">
        <v>231</v>
      </c>
      <c r="E61" s="69">
        <v>23</v>
      </c>
      <c r="F61" s="69">
        <v>13</v>
      </c>
      <c r="G61" s="23" t="s">
        <v>886</v>
      </c>
      <c r="H61" t="s">
        <v>1036</v>
      </c>
    </row>
    <row r="62" spans="1:8" ht="30" x14ac:dyDescent="0.25">
      <c r="A62" s="68">
        <v>61</v>
      </c>
      <c r="B62" s="69">
        <v>3</v>
      </c>
      <c r="C62" s="70" t="s">
        <v>447</v>
      </c>
      <c r="D62" s="69" t="s">
        <v>232</v>
      </c>
      <c r="E62" s="69">
        <v>12</v>
      </c>
      <c r="F62" s="69">
        <v>10</v>
      </c>
      <c r="G62" s="23" t="s">
        <v>841</v>
      </c>
    </row>
    <row r="63" spans="1:8" ht="18.75" x14ac:dyDescent="0.25">
      <c r="A63" s="68">
        <v>62</v>
      </c>
      <c r="B63" s="69">
        <v>1</v>
      </c>
      <c r="C63" s="70" t="s">
        <v>448</v>
      </c>
      <c r="D63" s="69" t="s">
        <v>232</v>
      </c>
      <c r="E63" s="69">
        <v>5</v>
      </c>
      <c r="F63" s="69">
        <v>3</v>
      </c>
      <c r="G63" s="23" t="s">
        <v>842</v>
      </c>
    </row>
    <row r="64" spans="1:8" ht="45" x14ac:dyDescent="0.25">
      <c r="A64" s="68">
        <v>63</v>
      </c>
      <c r="B64" s="69">
        <v>2</v>
      </c>
      <c r="C64" s="70" t="s">
        <v>449</v>
      </c>
      <c r="D64" s="69" t="s">
        <v>229</v>
      </c>
      <c r="E64" s="69">
        <v>6</v>
      </c>
      <c r="F64" s="69">
        <v>12</v>
      </c>
      <c r="G64" s="23" t="s">
        <v>843</v>
      </c>
    </row>
    <row r="65" spans="1:8" ht="30" x14ac:dyDescent="0.25">
      <c r="A65" s="68">
        <v>64</v>
      </c>
      <c r="B65" s="69">
        <v>1</v>
      </c>
      <c r="C65" s="70" t="s">
        <v>450</v>
      </c>
      <c r="D65" s="69" t="s">
        <v>230</v>
      </c>
      <c r="E65" s="69">
        <v>9</v>
      </c>
      <c r="F65" s="69">
        <v>3</v>
      </c>
      <c r="G65" s="23" t="s">
        <v>844</v>
      </c>
    </row>
    <row r="66" spans="1:8" ht="30" x14ac:dyDescent="0.25">
      <c r="A66" s="68">
        <v>65</v>
      </c>
      <c r="B66" s="69">
        <v>2</v>
      </c>
      <c r="C66" s="70" t="s">
        <v>451</v>
      </c>
      <c r="D66" s="69" t="s">
        <v>223</v>
      </c>
      <c r="E66" s="69">
        <v>10</v>
      </c>
      <c r="F66" s="69">
        <v>8</v>
      </c>
      <c r="G66" s="23" t="s">
        <v>845</v>
      </c>
    </row>
    <row r="67" spans="1:8" ht="30" x14ac:dyDescent="0.25">
      <c r="A67" s="68">
        <v>66</v>
      </c>
      <c r="B67" s="69">
        <v>5</v>
      </c>
      <c r="C67" s="70" t="s">
        <v>452</v>
      </c>
      <c r="D67" s="69" t="s">
        <v>224</v>
      </c>
      <c r="E67" s="69">
        <v>21</v>
      </c>
      <c r="F67" s="69">
        <v>11</v>
      </c>
      <c r="G67" s="23" t="s">
        <v>846</v>
      </c>
      <c r="H67" t="s">
        <v>1037</v>
      </c>
    </row>
    <row r="68" spans="1:8" ht="30" x14ac:dyDescent="0.25">
      <c r="A68" s="68">
        <v>67</v>
      </c>
      <c r="B68" s="69">
        <v>1</v>
      </c>
      <c r="C68" s="70" t="s">
        <v>453</v>
      </c>
      <c r="D68" s="69" t="s">
        <v>232</v>
      </c>
      <c r="E68" s="69">
        <v>4</v>
      </c>
      <c r="F68" s="69">
        <v>3</v>
      </c>
      <c r="G68" s="23" t="s">
        <v>847</v>
      </c>
    </row>
    <row r="69" spans="1:8" ht="18.75" x14ac:dyDescent="0.25">
      <c r="A69" s="68">
        <v>68</v>
      </c>
      <c r="B69" s="69">
        <v>6</v>
      </c>
      <c r="C69" s="70" t="s">
        <v>454</v>
      </c>
      <c r="D69" s="69" t="s">
        <v>231</v>
      </c>
      <c r="E69" s="69">
        <v>26</v>
      </c>
      <c r="F69" s="69">
        <v>17</v>
      </c>
      <c r="G69" s="23" t="s">
        <v>848</v>
      </c>
      <c r="H69" t="s">
        <v>1050</v>
      </c>
    </row>
    <row r="70" spans="1:8" ht="45" x14ac:dyDescent="0.25">
      <c r="A70" s="68">
        <v>69</v>
      </c>
      <c r="B70" s="69">
        <v>6</v>
      </c>
      <c r="C70" s="70" t="s">
        <v>455</v>
      </c>
      <c r="D70" s="69" t="s">
        <v>232</v>
      </c>
      <c r="E70" s="69">
        <v>21</v>
      </c>
      <c r="F70" s="69">
        <v>18</v>
      </c>
      <c r="G70" s="23" t="s">
        <v>887</v>
      </c>
      <c r="H70" t="s">
        <v>1051</v>
      </c>
    </row>
    <row r="71" spans="1:8" ht="45" x14ac:dyDescent="0.25">
      <c r="A71" s="68">
        <v>70</v>
      </c>
      <c r="B71" s="69">
        <v>6</v>
      </c>
      <c r="C71" s="70" t="s">
        <v>456</v>
      </c>
      <c r="D71" s="69" t="s">
        <v>230</v>
      </c>
      <c r="E71" s="69">
        <v>22</v>
      </c>
      <c r="F71" s="69">
        <v>19</v>
      </c>
      <c r="G71" s="23" t="s">
        <v>849</v>
      </c>
      <c r="H71" t="s">
        <v>1052</v>
      </c>
    </row>
    <row r="72" spans="1:8" ht="30" x14ac:dyDescent="0.25">
      <c r="A72" s="68">
        <v>71</v>
      </c>
      <c r="B72" s="69">
        <v>5</v>
      </c>
      <c r="C72" s="70" t="s">
        <v>457</v>
      </c>
      <c r="D72" s="69" t="s">
        <v>231</v>
      </c>
      <c r="E72" s="69">
        <v>16</v>
      </c>
      <c r="F72" s="69">
        <v>16</v>
      </c>
      <c r="G72" s="23" t="s">
        <v>850</v>
      </c>
      <c r="H72" t="s">
        <v>1038</v>
      </c>
    </row>
    <row r="73" spans="1:8" ht="30" x14ac:dyDescent="0.25">
      <c r="A73" s="68">
        <v>72</v>
      </c>
      <c r="B73" s="69">
        <v>3</v>
      </c>
      <c r="C73" s="70" t="s">
        <v>458</v>
      </c>
      <c r="D73" s="69" t="s">
        <v>223</v>
      </c>
      <c r="E73" s="69">
        <v>13</v>
      </c>
      <c r="F73" s="69">
        <v>12</v>
      </c>
      <c r="G73" s="23" t="s">
        <v>851</v>
      </c>
    </row>
    <row r="74" spans="1:8" ht="18.75" x14ac:dyDescent="0.25">
      <c r="A74" s="68">
        <v>73</v>
      </c>
      <c r="B74" s="69">
        <v>4</v>
      </c>
      <c r="C74" s="70" t="s">
        <v>852</v>
      </c>
      <c r="D74" s="69" t="s">
        <v>223</v>
      </c>
      <c r="E74" s="69">
        <v>18</v>
      </c>
      <c r="F74" s="69">
        <v>13</v>
      </c>
      <c r="G74" s="23" t="s">
        <v>853</v>
      </c>
    </row>
    <row r="75" spans="1:8" ht="30" x14ac:dyDescent="0.25">
      <c r="A75" s="68">
        <v>74</v>
      </c>
      <c r="B75" s="69">
        <v>5</v>
      </c>
      <c r="C75" s="70" t="s">
        <v>459</v>
      </c>
      <c r="D75" s="69" t="s">
        <v>230</v>
      </c>
      <c r="E75" s="69">
        <v>20</v>
      </c>
      <c r="F75" s="69">
        <v>16</v>
      </c>
      <c r="G75" s="23" t="s">
        <v>888</v>
      </c>
      <c r="H75" t="s">
        <v>1039</v>
      </c>
    </row>
    <row r="76" spans="1:8" ht="18.75" x14ac:dyDescent="0.25">
      <c r="A76" s="68">
        <v>75</v>
      </c>
      <c r="B76" s="69">
        <v>1</v>
      </c>
      <c r="C76" s="70" t="s">
        <v>460</v>
      </c>
      <c r="D76" s="69" t="s">
        <v>226</v>
      </c>
      <c r="E76" s="69">
        <v>6</v>
      </c>
      <c r="F76" s="69">
        <v>7</v>
      </c>
      <c r="G76" s="23" t="s">
        <v>854</v>
      </c>
    </row>
    <row r="77" spans="1:8" ht="18.75" x14ac:dyDescent="0.25">
      <c r="A77" s="68">
        <v>76</v>
      </c>
      <c r="B77" s="69">
        <v>1</v>
      </c>
      <c r="C77" s="70" t="s">
        <v>461</v>
      </c>
      <c r="D77" s="69" t="s">
        <v>224</v>
      </c>
      <c r="E77" s="69">
        <v>4</v>
      </c>
      <c r="F77" s="69">
        <v>4</v>
      </c>
      <c r="G77" s="23" t="s">
        <v>889</v>
      </c>
    </row>
    <row r="78" spans="1:8" ht="30" x14ac:dyDescent="0.25">
      <c r="A78" s="68">
        <v>77</v>
      </c>
      <c r="B78" s="69">
        <v>2</v>
      </c>
      <c r="C78" s="70" t="s">
        <v>462</v>
      </c>
      <c r="D78" s="69" t="s">
        <v>224</v>
      </c>
      <c r="E78" s="69">
        <v>9</v>
      </c>
      <c r="F78" s="69">
        <v>8</v>
      </c>
      <c r="G78" s="23" t="s">
        <v>855</v>
      </c>
    </row>
    <row r="79" spans="1:8" ht="30" x14ac:dyDescent="0.25">
      <c r="A79" s="68">
        <v>78</v>
      </c>
      <c r="B79" s="69">
        <v>4</v>
      </c>
      <c r="C79" s="70" t="s">
        <v>463</v>
      </c>
      <c r="D79" s="69" t="s">
        <v>225</v>
      </c>
      <c r="E79" s="69">
        <v>16</v>
      </c>
      <c r="F79" s="69">
        <v>13</v>
      </c>
      <c r="G79" s="23" t="s">
        <v>856</v>
      </c>
    </row>
    <row r="80" spans="1:8" ht="30" x14ac:dyDescent="0.25">
      <c r="A80" s="68">
        <v>79</v>
      </c>
      <c r="B80" s="69">
        <v>4</v>
      </c>
      <c r="C80" s="70" t="s">
        <v>857</v>
      </c>
      <c r="D80" s="69" t="s">
        <v>223</v>
      </c>
      <c r="E80" s="69">
        <v>18</v>
      </c>
      <c r="F80" s="69">
        <v>9</v>
      </c>
      <c r="G80" s="23" t="s">
        <v>858</v>
      </c>
    </row>
    <row r="81" spans="1:8" ht="18.75" x14ac:dyDescent="0.25">
      <c r="A81" s="68">
        <v>80</v>
      </c>
      <c r="B81" s="69">
        <v>2</v>
      </c>
      <c r="C81" s="70" t="s">
        <v>464</v>
      </c>
      <c r="D81" s="69" t="s">
        <v>225</v>
      </c>
      <c r="E81" s="69">
        <v>10</v>
      </c>
      <c r="F81" s="69">
        <v>7</v>
      </c>
      <c r="G81" s="23" t="s">
        <v>859</v>
      </c>
    </row>
    <row r="82" spans="1:8" ht="30" x14ac:dyDescent="0.25">
      <c r="A82" s="68">
        <v>81</v>
      </c>
      <c r="B82" s="69">
        <v>2</v>
      </c>
      <c r="C82" s="70" t="s">
        <v>465</v>
      </c>
      <c r="D82" s="69" t="s">
        <v>224</v>
      </c>
      <c r="E82" s="69">
        <v>8</v>
      </c>
      <c r="F82" s="69">
        <v>8</v>
      </c>
      <c r="G82" s="23" t="s">
        <v>860</v>
      </c>
    </row>
    <row r="83" spans="1:8" ht="30" x14ac:dyDescent="0.25">
      <c r="A83" s="68">
        <v>82</v>
      </c>
      <c r="B83" s="69">
        <v>3</v>
      </c>
      <c r="C83" s="70" t="s">
        <v>466</v>
      </c>
      <c r="D83" s="69" t="s">
        <v>75</v>
      </c>
      <c r="E83" s="69">
        <v>13</v>
      </c>
      <c r="F83" s="69">
        <v>10</v>
      </c>
      <c r="G83" s="23" t="s">
        <v>866</v>
      </c>
    </row>
    <row r="84" spans="1:8" ht="18.75" x14ac:dyDescent="0.25">
      <c r="A84" s="68">
        <v>83</v>
      </c>
      <c r="B84" s="69">
        <v>4</v>
      </c>
      <c r="C84" s="70" t="s">
        <v>467</v>
      </c>
      <c r="D84" s="69" t="s">
        <v>226</v>
      </c>
      <c r="E84" s="69">
        <v>10</v>
      </c>
      <c r="F84" s="69">
        <v>16</v>
      </c>
      <c r="G84" s="23" t="s">
        <v>867</v>
      </c>
    </row>
    <row r="85" spans="1:8" ht="30" x14ac:dyDescent="0.25">
      <c r="A85" s="68">
        <v>84</v>
      </c>
      <c r="B85" s="69">
        <v>6</v>
      </c>
      <c r="C85" s="70" t="s">
        <v>468</v>
      </c>
      <c r="D85" s="69" t="s">
        <v>230</v>
      </c>
      <c r="E85" s="69">
        <v>22</v>
      </c>
      <c r="F85" s="69">
        <v>21</v>
      </c>
      <c r="G85" s="23" t="s">
        <v>890</v>
      </c>
      <c r="H85" s="100" t="s">
        <v>1053</v>
      </c>
    </row>
    <row r="86" spans="1:8" ht="30" x14ac:dyDescent="0.25">
      <c r="A86" s="68">
        <v>85</v>
      </c>
      <c r="B86" s="69">
        <v>5</v>
      </c>
      <c r="C86" s="70" t="s">
        <v>469</v>
      </c>
      <c r="D86" s="69" t="s">
        <v>226</v>
      </c>
      <c r="E86" s="69">
        <v>12</v>
      </c>
      <c r="F86" s="69">
        <v>20</v>
      </c>
      <c r="G86" s="23" t="s">
        <v>865</v>
      </c>
      <c r="H86" t="s">
        <v>1040</v>
      </c>
    </row>
    <row r="87" spans="1:8" ht="18.75" x14ac:dyDescent="0.25">
      <c r="A87" s="68">
        <v>86</v>
      </c>
      <c r="B87" s="69">
        <v>1</v>
      </c>
      <c r="C87" s="70" t="s">
        <v>470</v>
      </c>
      <c r="D87" s="69" t="s">
        <v>75</v>
      </c>
      <c r="E87" s="69">
        <v>5</v>
      </c>
      <c r="F87" s="69">
        <v>7</v>
      </c>
      <c r="G87" s="23" t="s">
        <v>905</v>
      </c>
    </row>
    <row r="88" spans="1:8" ht="18.75" x14ac:dyDescent="0.25">
      <c r="A88" s="68">
        <v>87</v>
      </c>
      <c r="B88" s="69">
        <v>2</v>
      </c>
      <c r="C88" s="70" t="s">
        <v>471</v>
      </c>
      <c r="D88" s="69" t="s">
        <v>227</v>
      </c>
      <c r="E88" s="69">
        <v>4</v>
      </c>
      <c r="F88" s="69">
        <v>12</v>
      </c>
      <c r="G88" s="23" t="s">
        <v>906</v>
      </c>
    </row>
    <row r="89" spans="1:8" ht="18.75" x14ac:dyDescent="0.25">
      <c r="A89" s="68">
        <v>88</v>
      </c>
      <c r="B89" s="69">
        <v>2</v>
      </c>
      <c r="C89" s="70" t="s">
        <v>472</v>
      </c>
      <c r="D89" s="69" t="s">
        <v>226</v>
      </c>
      <c r="E89" s="69">
        <v>4</v>
      </c>
      <c r="F89" s="69">
        <v>14</v>
      </c>
      <c r="G89" s="23" t="s">
        <v>907</v>
      </c>
    </row>
    <row r="90" spans="1:8" ht="30" x14ac:dyDescent="0.25">
      <c r="A90" s="68">
        <v>89</v>
      </c>
      <c r="B90" s="69">
        <v>1</v>
      </c>
      <c r="C90" s="70" t="s">
        <v>473</v>
      </c>
      <c r="D90" s="69" t="s">
        <v>224</v>
      </c>
      <c r="E90" s="69">
        <v>6</v>
      </c>
      <c r="F90" s="69">
        <v>5</v>
      </c>
      <c r="G90" s="23" t="s">
        <v>908</v>
      </c>
    </row>
    <row r="91" spans="1:8" ht="30" x14ac:dyDescent="0.25">
      <c r="A91" s="68">
        <v>90</v>
      </c>
      <c r="B91" s="69">
        <v>4</v>
      </c>
      <c r="C91" s="70" t="s">
        <v>474</v>
      </c>
      <c r="D91" s="69" t="s">
        <v>224</v>
      </c>
      <c r="E91" s="69">
        <v>18</v>
      </c>
      <c r="F91" s="69">
        <v>11</v>
      </c>
      <c r="G91" s="23" t="s">
        <v>910</v>
      </c>
    </row>
    <row r="92" spans="1:8" ht="30" x14ac:dyDescent="0.25">
      <c r="A92" s="68">
        <v>91</v>
      </c>
      <c r="B92" s="69">
        <v>7</v>
      </c>
      <c r="C92" s="70" t="s">
        <v>475</v>
      </c>
      <c r="D92" s="69" t="s">
        <v>226</v>
      </c>
      <c r="E92" s="69">
        <v>19</v>
      </c>
      <c r="F92" s="69">
        <v>0</v>
      </c>
      <c r="G92" s="23" t="s">
        <v>911</v>
      </c>
      <c r="H92" t="s">
        <v>1061</v>
      </c>
    </row>
    <row r="93" spans="1:8" ht="18.75" x14ac:dyDescent="0.25">
      <c r="A93" s="68">
        <v>92</v>
      </c>
      <c r="B93" s="69">
        <v>7</v>
      </c>
      <c r="C93" s="70" t="s">
        <v>475</v>
      </c>
      <c r="D93" s="69" t="s">
        <v>226</v>
      </c>
      <c r="E93" s="69">
        <v>0</v>
      </c>
      <c r="F93" s="69">
        <v>30</v>
      </c>
    </row>
    <row r="94" spans="1:8" ht="18.75" x14ac:dyDescent="0.25">
      <c r="A94" s="68">
        <v>93</v>
      </c>
      <c r="B94" s="69">
        <v>2</v>
      </c>
      <c r="C94" s="70" t="s">
        <v>476</v>
      </c>
      <c r="D94" s="69" t="s">
        <v>226</v>
      </c>
      <c r="E94" s="69">
        <v>5</v>
      </c>
      <c r="F94" s="69">
        <v>12</v>
      </c>
      <c r="G94" s="23" t="s">
        <v>909</v>
      </c>
    </row>
    <row r="95" spans="1:8" ht="30" x14ac:dyDescent="0.25">
      <c r="A95" s="68">
        <v>94</v>
      </c>
      <c r="B95" s="69">
        <v>5</v>
      </c>
      <c r="C95" s="70" t="s">
        <v>477</v>
      </c>
      <c r="D95" s="69" t="s">
        <v>75</v>
      </c>
      <c r="E95" s="69">
        <v>15</v>
      </c>
      <c r="F95" s="69">
        <v>17</v>
      </c>
      <c r="G95" s="23" t="s">
        <v>912</v>
      </c>
      <c r="H95" t="s">
        <v>1041</v>
      </c>
    </row>
    <row r="96" spans="1:8" ht="30" x14ac:dyDescent="0.25">
      <c r="A96" s="68">
        <v>95</v>
      </c>
      <c r="B96" s="69">
        <v>4</v>
      </c>
      <c r="C96" s="70" t="s">
        <v>478</v>
      </c>
      <c r="D96" s="69" t="s">
        <v>226</v>
      </c>
      <c r="E96" s="69">
        <v>10</v>
      </c>
      <c r="F96" s="69">
        <v>17</v>
      </c>
      <c r="G96" s="23" t="s">
        <v>913</v>
      </c>
    </row>
    <row r="97" spans="1:8" ht="30" x14ac:dyDescent="0.25">
      <c r="A97" s="68">
        <v>96</v>
      </c>
      <c r="B97" s="69">
        <v>7</v>
      </c>
      <c r="C97" s="70" t="s">
        <v>479</v>
      </c>
      <c r="D97" s="69" t="s">
        <v>230</v>
      </c>
      <c r="E97" s="69">
        <v>30</v>
      </c>
      <c r="F97" s="69">
        <v>0</v>
      </c>
      <c r="G97" s="110" t="s">
        <v>1062</v>
      </c>
      <c r="H97" t="s">
        <v>1063</v>
      </c>
    </row>
    <row r="98" spans="1:8" ht="18.75" x14ac:dyDescent="0.25">
      <c r="A98" s="68">
        <v>97</v>
      </c>
      <c r="B98" s="69">
        <v>7</v>
      </c>
      <c r="C98" s="70" t="s">
        <v>479</v>
      </c>
      <c r="D98" s="69" t="s">
        <v>230</v>
      </c>
      <c r="E98" s="69">
        <v>0</v>
      </c>
      <c r="F98" s="69">
        <v>21</v>
      </c>
    </row>
    <row r="99" spans="1:8" ht="18.75" x14ac:dyDescent="0.25">
      <c r="A99" s="68">
        <v>98</v>
      </c>
      <c r="B99" s="69">
        <v>7</v>
      </c>
      <c r="C99" s="70" t="s">
        <v>480</v>
      </c>
      <c r="D99" s="69" t="s">
        <v>224</v>
      </c>
      <c r="E99" s="69">
        <v>27</v>
      </c>
      <c r="F99" s="69">
        <v>17</v>
      </c>
    </row>
    <row r="100" spans="1:8" ht="18.75" x14ac:dyDescent="0.25">
      <c r="A100" s="68">
        <v>99</v>
      </c>
      <c r="B100" s="69">
        <v>5</v>
      </c>
      <c r="C100" s="70" t="s">
        <v>481</v>
      </c>
      <c r="D100" s="69" t="s">
        <v>229</v>
      </c>
      <c r="E100" s="69">
        <v>15</v>
      </c>
      <c r="F100" s="69">
        <v>19</v>
      </c>
    </row>
    <row r="101" spans="1:8" ht="18.75" x14ac:dyDescent="0.25">
      <c r="A101" s="68">
        <v>100</v>
      </c>
      <c r="B101" s="69">
        <v>3</v>
      </c>
      <c r="C101" s="70" t="s">
        <v>482</v>
      </c>
      <c r="D101" s="69" t="s">
        <v>75</v>
      </c>
      <c r="E101" s="69">
        <v>9</v>
      </c>
      <c r="F101" s="69">
        <v>11</v>
      </c>
    </row>
    <row r="102" spans="1:8" ht="18.75" x14ac:dyDescent="0.25">
      <c r="A102" s="68">
        <v>101</v>
      </c>
      <c r="B102" s="69">
        <v>3</v>
      </c>
      <c r="C102" s="70" t="s">
        <v>821</v>
      </c>
      <c r="D102" s="69" t="s">
        <v>224</v>
      </c>
      <c r="E102" s="69">
        <v>12</v>
      </c>
      <c r="F102" s="69">
        <v>10</v>
      </c>
    </row>
    <row r="103" spans="1:8" ht="18.75" x14ac:dyDescent="0.25">
      <c r="A103" s="68">
        <v>102</v>
      </c>
      <c r="B103" s="69">
        <v>2</v>
      </c>
      <c r="C103" s="70" t="s">
        <v>483</v>
      </c>
      <c r="D103" s="69" t="s">
        <v>232</v>
      </c>
      <c r="E103" s="69">
        <v>7</v>
      </c>
      <c r="F103" s="69">
        <v>7</v>
      </c>
    </row>
    <row r="104" spans="1:8" ht="18.75" x14ac:dyDescent="0.25">
      <c r="A104" s="68">
        <v>103</v>
      </c>
      <c r="B104" s="69">
        <v>7</v>
      </c>
      <c r="C104" s="70" t="s">
        <v>484</v>
      </c>
      <c r="D104" s="69" t="s">
        <v>224</v>
      </c>
      <c r="E104" s="69">
        <v>0</v>
      </c>
      <c r="F104" s="69">
        <v>20</v>
      </c>
    </row>
    <row r="105" spans="1:8" ht="18.75" x14ac:dyDescent="0.25">
      <c r="A105" s="68">
        <v>104</v>
      </c>
      <c r="B105" s="69">
        <v>7</v>
      </c>
      <c r="C105" s="70" t="s">
        <v>484</v>
      </c>
      <c r="D105" s="69" t="s">
        <v>224</v>
      </c>
      <c r="E105" s="69">
        <v>30</v>
      </c>
      <c r="F105" s="69">
        <v>0</v>
      </c>
    </row>
    <row r="106" spans="1:8" ht="30" x14ac:dyDescent="0.25">
      <c r="A106" s="68">
        <v>105</v>
      </c>
      <c r="B106" s="69">
        <v>1</v>
      </c>
      <c r="C106" s="70" t="s">
        <v>485</v>
      </c>
      <c r="D106" s="69" t="s">
        <v>228</v>
      </c>
      <c r="E106" s="69">
        <v>4</v>
      </c>
      <c r="F106" s="69">
        <v>3</v>
      </c>
      <c r="G106" s="23" t="s">
        <v>574</v>
      </c>
    </row>
    <row r="107" spans="1:8" ht="18.75" x14ac:dyDescent="0.25">
      <c r="A107" s="68">
        <v>106</v>
      </c>
      <c r="B107" s="69">
        <v>1</v>
      </c>
      <c r="C107" s="70" t="s">
        <v>486</v>
      </c>
      <c r="D107" s="69" t="s">
        <v>229</v>
      </c>
      <c r="E107" s="69">
        <v>5</v>
      </c>
      <c r="F107" s="69">
        <v>5</v>
      </c>
    </row>
    <row r="108" spans="1:8" ht="18.75" x14ac:dyDescent="0.25">
      <c r="A108" s="68">
        <v>107</v>
      </c>
      <c r="B108" s="69">
        <v>6</v>
      </c>
      <c r="C108" s="70" t="s">
        <v>487</v>
      </c>
      <c r="D108" s="69" t="s">
        <v>231</v>
      </c>
      <c r="E108" s="69">
        <v>24</v>
      </c>
      <c r="F108" s="69">
        <v>14</v>
      </c>
    </row>
    <row r="109" spans="1:8" ht="18.75" x14ac:dyDescent="0.25">
      <c r="A109" s="68">
        <v>108</v>
      </c>
      <c r="B109" s="69">
        <v>6</v>
      </c>
      <c r="C109" s="70" t="s">
        <v>488</v>
      </c>
      <c r="D109" s="69" t="s">
        <v>226</v>
      </c>
      <c r="E109" s="69">
        <v>18</v>
      </c>
      <c r="F109" s="69">
        <v>20</v>
      </c>
    </row>
    <row r="110" spans="1:8" ht="18.75" x14ac:dyDescent="0.25">
      <c r="A110" s="68">
        <v>109</v>
      </c>
      <c r="B110" s="69">
        <v>3</v>
      </c>
      <c r="C110" s="70" t="s">
        <v>489</v>
      </c>
      <c r="D110" s="69" t="s">
        <v>230</v>
      </c>
      <c r="E110" s="69">
        <v>13</v>
      </c>
      <c r="F110" s="69">
        <v>12</v>
      </c>
    </row>
    <row r="111" spans="1:8" ht="18.75" x14ac:dyDescent="0.25">
      <c r="A111" s="68">
        <v>110</v>
      </c>
      <c r="B111" s="69">
        <v>1</v>
      </c>
      <c r="C111" s="70" t="s">
        <v>490</v>
      </c>
      <c r="D111" s="69" t="s">
        <v>228</v>
      </c>
      <c r="E111" s="69">
        <v>7</v>
      </c>
      <c r="F111" s="69">
        <v>3</v>
      </c>
    </row>
    <row r="112" spans="1:8" ht="18.75" x14ac:dyDescent="0.25">
      <c r="A112" s="68">
        <v>111</v>
      </c>
      <c r="B112" s="69">
        <v>1</v>
      </c>
      <c r="C112" s="70" t="s">
        <v>491</v>
      </c>
      <c r="D112" s="69" t="s">
        <v>229</v>
      </c>
      <c r="E112" s="69">
        <v>5</v>
      </c>
      <c r="F112" s="69">
        <v>6</v>
      </c>
    </row>
    <row r="113" spans="1:8" ht="18.75" x14ac:dyDescent="0.25">
      <c r="A113" s="68">
        <v>112</v>
      </c>
      <c r="B113" s="69">
        <v>1</v>
      </c>
      <c r="C113" s="70" t="s">
        <v>492</v>
      </c>
      <c r="D113" s="69" t="s">
        <v>232</v>
      </c>
      <c r="E113" s="69">
        <v>5</v>
      </c>
      <c r="F113" s="69">
        <v>4</v>
      </c>
    </row>
    <row r="114" spans="1:8" ht="18.75" x14ac:dyDescent="0.25">
      <c r="A114" s="68">
        <v>113</v>
      </c>
      <c r="B114" s="69">
        <v>4</v>
      </c>
      <c r="C114" s="70" t="s">
        <v>493</v>
      </c>
      <c r="D114" s="69" t="s">
        <v>75</v>
      </c>
      <c r="E114" s="69">
        <v>13</v>
      </c>
      <c r="F114" s="69">
        <v>14</v>
      </c>
    </row>
    <row r="115" spans="1:8" ht="18.75" x14ac:dyDescent="0.25">
      <c r="A115" s="68">
        <v>114</v>
      </c>
      <c r="B115" s="69">
        <v>1</v>
      </c>
      <c r="C115" s="70" t="s">
        <v>494</v>
      </c>
      <c r="D115" s="69" t="s">
        <v>229</v>
      </c>
      <c r="E115" s="69">
        <v>4</v>
      </c>
      <c r="F115" s="69">
        <v>5</v>
      </c>
    </row>
    <row r="116" spans="1:8" ht="18.75" x14ac:dyDescent="0.25">
      <c r="A116" s="68">
        <v>115</v>
      </c>
      <c r="B116" s="69">
        <v>2</v>
      </c>
      <c r="C116" s="70" t="s">
        <v>495</v>
      </c>
      <c r="D116" s="69" t="s">
        <v>226</v>
      </c>
      <c r="E116" s="69">
        <v>7</v>
      </c>
      <c r="F116" s="69">
        <v>12</v>
      </c>
    </row>
    <row r="117" spans="1:8" ht="18.75" x14ac:dyDescent="0.25">
      <c r="A117" s="68">
        <v>116</v>
      </c>
      <c r="B117" s="69">
        <v>7</v>
      </c>
      <c r="C117" s="70" t="s">
        <v>496</v>
      </c>
      <c r="D117" s="69" t="s">
        <v>225</v>
      </c>
      <c r="E117" s="69">
        <v>29</v>
      </c>
      <c r="F117" s="69">
        <v>17</v>
      </c>
    </row>
    <row r="118" spans="1:8" ht="18.75" x14ac:dyDescent="0.25">
      <c r="A118" s="68">
        <v>117</v>
      </c>
      <c r="B118" s="69">
        <v>3</v>
      </c>
      <c r="C118" s="70" t="s">
        <v>497</v>
      </c>
      <c r="D118" s="69" t="s">
        <v>226</v>
      </c>
      <c r="E118" s="69">
        <v>8</v>
      </c>
      <c r="F118" s="69">
        <v>12</v>
      </c>
    </row>
    <row r="119" spans="1:8" ht="18.75" x14ac:dyDescent="0.25">
      <c r="A119" s="68">
        <v>118</v>
      </c>
      <c r="B119" s="69">
        <v>4</v>
      </c>
      <c r="C119" s="70" t="s">
        <v>498</v>
      </c>
      <c r="D119" s="69" t="s">
        <v>227</v>
      </c>
      <c r="E119" s="69">
        <v>10</v>
      </c>
      <c r="F119" s="69">
        <v>16</v>
      </c>
    </row>
    <row r="120" spans="1:8" ht="45" x14ac:dyDescent="0.25">
      <c r="A120" s="68">
        <v>119</v>
      </c>
      <c r="B120" s="69">
        <v>7</v>
      </c>
      <c r="C120" s="70" t="s">
        <v>499</v>
      </c>
      <c r="D120" s="69" t="s">
        <v>223</v>
      </c>
      <c r="E120" s="69">
        <v>0</v>
      </c>
      <c r="F120" s="69">
        <v>18</v>
      </c>
      <c r="G120" s="23" t="s">
        <v>891</v>
      </c>
      <c r="H120" s="100" t="s">
        <v>1064</v>
      </c>
    </row>
    <row r="121" spans="1:8" ht="18.75" x14ac:dyDescent="0.25">
      <c r="A121" s="68">
        <v>120</v>
      </c>
      <c r="B121" s="69">
        <v>7</v>
      </c>
      <c r="C121" s="70" t="s">
        <v>499</v>
      </c>
      <c r="D121" s="69" t="s">
        <v>223</v>
      </c>
      <c r="E121" s="69">
        <v>30</v>
      </c>
      <c r="F121" s="69">
        <v>0</v>
      </c>
    </row>
    <row r="122" spans="1:8" ht="18.75" x14ac:dyDescent="0.25">
      <c r="A122" s="68">
        <v>121</v>
      </c>
      <c r="B122" s="69">
        <v>1</v>
      </c>
      <c r="C122" s="70" t="s">
        <v>500</v>
      </c>
      <c r="D122" s="69" t="s">
        <v>223</v>
      </c>
      <c r="E122" s="69">
        <v>5</v>
      </c>
      <c r="F122" s="69">
        <v>4</v>
      </c>
    </row>
    <row r="123" spans="1:8" ht="18.75" x14ac:dyDescent="0.25">
      <c r="A123" s="68">
        <v>122</v>
      </c>
      <c r="B123" s="69">
        <v>3</v>
      </c>
      <c r="C123" s="70" t="s">
        <v>501</v>
      </c>
      <c r="D123" s="69" t="s">
        <v>223</v>
      </c>
      <c r="E123" s="69">
        <v>17</v>
      </c>
      <c r="F123" s="69">
        <v>6</v>
      </c>
    </row>
    <row r="124" spans="1:8" ht="18.75" x14ac:dyDescent="0.25">
      <c r="A124" s="68">
        <v>123</v>
      </c>
      <c r="B124" s="69">
        <v>3</v>
      </c>
      <c r="C124" s="70" t="s">
        <v>502</v>
      </c>
      <c r="D124" s="69" t="s">
        <v>223</v>
      </c>
      <c r="E124" s="69">
        <v>18</v>
      </c>
      <c r="F124" s="69">
        <v>5</v>
      </c>
    </row>
    <row r="125" spans="1:8" ht="18.75" x14ac:dyDescent="0.25">
      <c r="A125" s="68">
        <v>124</v>
      </c>
      <c r="B125" s="69">
        <v>1</v>
      </c>
      <c r="C125" s="70" t="s">
        <v>503</v>
      </c>
      <c r="D125" s="69" t="s">
        <v>223</v>
      </c>
      <c r="E125" s="69">
        <v>7</v>
      </c>
      <c r="F125" s="69">
        <v>4</v>
      </c>
    </row>
    <row r="126" spans="1:8" ht="18.75" x14ac:dyDescent="0.25">
      <c r="A126" s="68">
        <v>125</v>
      </c>
      <c r="B126" s="69">
        <v>1</v>
      </c>
      <c r="C126" s="70" t="s">
        <v>504</v>
      </c>
      <c r="D126" s="69" t="s">
        <v>232</v>
      </c>
      <c r="E126" s="69">
        <v>5</v>
      </c>
      <c r="F126" s="69">
        <v>3</v>
      </c>
    </row>
    <row r="127" spans="1:8" ht="18.75" x14ac:dyDescent="0.25">
      <c r="A127" s="68">
        <v>126</v>
      </c>
      <c r="B127" s="69">
        <v>1</v>
      </c>
      <c r="C127" s="70" t="s">
        <v>505</v>
      </c>
      <c r="D127" s="69" t="s">
        <v>226</v>
      </c>
      <c r="E127" s="69">
        <v>4</v>
      </c>
      <c r="F127" s="69">
        <v>6</v>
      </c>
    </row>
    <row r="128" spans="1:8" ht="18.75" x14ac:dyDescent="0.25">
      <c r="A128" s="68">
        <v>127</v>
      </c>
      <c r="B128" s="69">
        <v>5</v>
      </c>
      <c r="C128" s="70" t="s">
        <v>506</v>
      </c>
      <c r="D128" s="69" t="s">
        <v>226</v>
      </c>
      <c r="E128" s="69">
        <v>14</v>
      </c>
      <c r="F128" s="69">
        <v>20</v>
      </c>
    </row>
    <row r="129" spans="1:6" ht="18.75" x14ac:dyDescent="0.25">
      <c r="A129" s="68">
        <v>128</v>
      </c>
      <c r="B129" s="69">
        <v>2</v>
      </c>
      <c r="C129" s="70" t="s">
        <v>507</v>
      </c>
      <c r="D129" s="69" t="s">
        <v>226</v>
      </c>
      <c r="E129" s="69">
        <v>7</v>
      </c>
      <c r="F129" s="69">
        <v>11</v>
      </c>
    </row>
    <row r="130" spans="1:6" ht="18.75" x14ac:dyDescent="0.25">
      <c r="A130" s="68">
        <v>129</v>
      </c>
      <c r="B130" s="69">
        <v>5</v>
      </c>
      <c r="C130" s="70" t="s">
        <v>508</v>
      </c>
      <c r="D130" s="69" t="s">
        <v>227</v>
      </c>
      <c r="E130" s="69">
        <v>14</v>
      </c>
      <c r="F130" s="69">
        <v>18</v>
      </c>
    </row>
    <row r="131" spans="1:6" ht="18.75" x14ac:dyDescent="0.25">
      <c r="A131" s="68">
        <v>130</v>
      </c>
      <c r="B131" s="69">
        <v>2</v>
      </c>
      <c r="C131" s="70" t="s">
        <v>509</v>
      </c>
      <c r="D131" s="69" t="s">
        <v>227</v>
      </c>
      <c r="E131" s="69">
        <v>6</v>
      </c>
      <c r="F131" s="69">
        <v>12</v>
      </c>
    </row>
    <row r="132" spans="1:6" ht="18.75" x14ac:dyDescent="0.25">
      <c r="A132" s="68">
        <v>131</v>
      </c>
      <c r="B132" s="69">
        <v>1</v>
      </c>
      <c r="C132" s="70" t="s">
        <v>510</v>
      </c>
      <c r="D132" s="69" t="s">
        <v>227</v>
      </c>
      <c r="E132" s="69">
        <v>5</v>
      </c>
      <c r="F132" s="69">
        <v>7</v>
      </c>
    </row>
    <row r="133" spans="1:6" ht="18.75" x14ac:dyDescent="0.25">
      <c r="A133" s="68">
        <v>132</v>
      </c>
      <c r="B133" s="69">
        <v>1</v>
      </c>
      <c r="C133" s="70" t="s">
        <v>511</v>
      </c>
      <c r="D133" s="69" t="s">
        <v>229</v>
      </c>
      <c r="E133" s="69">
        <v>4</v>
      </c>
      <c r="F133" s="69">
        <v>5</v>
      </c>
    </row>
    <row r="134" spans="1:6" ht="18.75" x14ac:dyDescent="0.25">
      <c r="A134" s="68">
        <v>133</v>
      </c>
      <c r="B134" s="69">
        <v>4</v>
      </c>
      <c r="C134" s="70" t="s">
        <v>512</v>
      </c>
      <c r="D134" s="69" t="s">
        <v>226</v>
      </c>
      <c r="E134" s="69">
        <v>13</v>
      </c>
      <c r="F134" s="69">
        <v>15</v>
      </c>
    </row>
    <row r="135" spans="1:6" ht="18.75" x14ac:dyDescent="0.25">
      <c r="A135" s="68">
        <v>134</v>
      </c>
      <c r="B135" s="69">
        <v>1</v>
      </c>
      <c r="C135" s="70" t="s">
        <v>513</v>
      </c>
      <c r="D135" s="69" t="s">
        <v>230</v>
      </c>
      <c r="E135" s="69">
        <v>7</v>
      </c>
      <c r="F135" s="69">
        <v>3</v>
      </c>
    </row>
    <row r="136" spans="1:6" ht="18.75" x14ac:dyDescent="0.25">
      <c r="A136" s="68">
        <v>135</v>
      </c>
      <c r="B136" s="69">
        <v>1</v>
      </c>
      <c r="C136" s="70" t="s">
        <v>514</v>
      </c>
      <c r="D136" s="69" t="s">
        <v>225</v>
      </c>
      <c r="E136" s="69">
        <v>7</v>
      </c>
      <c r="F136" s="69">
        <v>4</v>
      </c>
    </row>
    <row r="137" spans="1:6" ht="18.75" x14ac:dyDescent="0.25">
      <c r="A137" s="68">
        <v>136</v>
      </c>
      <c r="B137" s="69">
        <v>1</v>
      </c>
      <c r="C137" s="70" t="s">
        <v>515</v>
      </c>
      <c r="D137" s="69" t="s">
        <v>225</v>
      </c>
      <c r="E137" s="69">
        <v>7</v>
      </c>
      <c r="F137" s="69">
        <v>3</v>
      </c>
    </row>
    <row r="138" spans="1:6" ht="18.75" x14ac:dyDescent="0.25">
      <c r="A138" s="68">
        <v>137</v>
      </c>
      <c r="B138" s="69">
        <v>7</v>
      </c>
      <c r="C138" s="70" t="s">
        <v>516</v>
      </c>
      <c r="D138" s="69" t="s">
        <v>226</v>
      </c>
      <c r="E138" s="69">
        <v>17</v>
      </c>
      <c r="F138" s="72">
        <v>29</v>
      </c>
    </row>
    <row r="139" spans="1:6" ht="18.75" x14ac:dyDescent="0.25">
      <c r="A139" s="68">
        <v>138</v>
      </c>
      <c r="B139" s="69">
        <v>1</v>
      </c>
      <c r="C139" s="70" t="s">
        <v>517</v>
      </c>
      <c r="D139" s="69" t="s">
        <v>226</v>
      </c>
      <c r="E139" s="69">
        <v>4</v>
      </c>
      <c r="F139" s="69">
        <v>8</v>
      </c>
    </row>
    <row r="140" spans="1:6" ht="18.75" x14ac:dyDescent="0.25">
      <c r="A140" s="68">
        <v>139</v>
      </c>
      <c r="B140" s="69">
        <v>2</v>
      </c>
      <c r="C140" s="70" t="s">
        <v>518</v>
      </c>
      <c r="D140" s="69" t="s">
        <v>228</v>
      </c>
      <c r="E140" s="69">
        <v>11</v>
      </c>
      <c r="F140" s="69">
        <v>6</v>
      </c>
    </row>
    <row r="141" spans="1:6" ht="18.75" x14ac:dyDescent="0.25">
      <c r="A141" s="68">
        <v>140</v>
      </c>
      <c r="B141" s="69">
        <v>7</v>
      </c>
      <c r="C141" s="70" t="s">
        <v>519</v>
      </c>
      <c r="D141" s="69" t="s">
        <v>229</v>
      </c>
      <c r="E141" s="69">
        <v>19</v>
      </c>
      <c r="F141" s="69">
        <v>25</v>
      </c>
    </row>
    <row r="142" spans="1:6" ht="18.75" x14ac:dyDescent="0.25">
      <c r="A142" s="68">
        <v>141</v>
      </c>
      <c r="B142" s="69">
        <v>3</v>
      </c>
      <c r="C142" s="70" t="s">
        <v>520</v>
      </c>
      <c r="D142" s="69" t="s">
        <v>226</v>
      </c>
      <c r="E142" s="69">
        <v>5</v>
      </c>
      <c r="F142" s="69">
        <v>16</v>
      </c>
    </row>
    <row r="143" spans="1:6" ht="18.75" x14ac:dyDescent="0.25">
      <c r="A143" s="68">
        <v>142</v>
      </c>
      <c r="B143" s="69">
        <v>1</v>
      </c>
      <c r="C143" s="70" t="s">
        <v>521</v>
      </c>
      <c r="D143" s="69" t="s">
        <v>230</v>
      </c>
      <c r="E143" s="69">
        <v>6</v>
      </c>
      <c r="F143" s="69">
        <v>5</v>
      </c>
    </row>
    <row r="144" spans="1:6" ht="18.75" x14ac:dyDescent="0.25">
      <c r="A144" s="68">
        <v>143</v>
      </c>
      <c r="B144" s="69">
        <v>3</v>
      </c>
      <c r="C144" s="70" t="s">
        <v>522</v>
      </c>
      <c r="D144" s="69" t="s">
        <v>226</v>
      </c>
      <c r="E144" s="69">
        <v>8</v>
      </c>
      <c r="F144" s="69">
        <v>12</v>
      </c>
    </row>
    <row r="145" spans="1:8" ht="18.75" x14ac:dyDescent="0.25">
      <c r="A145" s="68">
        <v>144</v>
      </c>
      <c r="B145" s="69">
        <v>8</v>
      </c>
      <c r="C145" s="70" t="s">
        <v>523</v>
      </c>
      <c r="D145" s="69" t="s">
        <v>75</v>
      </c>
      <c r="E145" s="69">
        <v>0</v>
      </c>
      <c r="F145" s="69">
        <v>30</v>
      </c>
      <c r="G145" s="23" t="s">
        <v>571</v>
      </c>
      <c r="H145" t="s">
        <v>1066</v>
      </c>
    </row>
    <row r="146" spans="1:8" ht="18.75" x14ac:dyDescent="0.25">
      <c r="A146" s="68">
        <v>145</v>
      </c>
      <c r="B146" s="69">
        <v>8</v>
      </c>
      <c r="C146" s="70" t="s">
        <v>523</v>
      </c>
      <c r="D146" s="69" t="s">
        <v>75</v>
      </c>
      <c r="E146" s="69">
        <v>30</v>
      </c>
      <c r="F146" s="69">
        <v>0</v>
      </c>
    </row>
    <row r="147" spans="1:8" ht="18.75" x14ac:dyDescent="0.25">
      <c r="A147" s="68">
        <v>146</v>
      </c>
      <c r="B147" s="69">
        <v>1</v>
      </c>
      <c r="C147" s="70" t="s">
        <v>524</v>
      </c>
      <c r="D147" s="69" t="s">
        <v>224</v>
      </c>
      <c r="E147" s="69">
        <v>6</v>
      </c>
      <c r="F147" s="69">
        <v>3</v>
      </c>
    </row>
    <row r="148" spans="1:8" ht="18.75" x14ac:dyDescent="0.25">
      <c r="A148" s="68">
        <v>147</v>
      </c>
      <c r="B148" s="69">
        <v>5</v>
      </c>
      <c r="C148" s="70" t="s">
        <v>525</v>
      </c>
      <c r="D148" s="69" t="s">
        <v>224</v>
      </c>
      <c r="E148" s="69">
        <v>21</v>
      </c>
      <c r="F148" s="69">
        <v>12</v>
      </c>
    </row>
    <row r="149" spans="1:8" ht="18.75" x14ac:dyDescent="0.25">
      <c r="A149" s="68">
        <v>148</v>
      </c>
      <c r="B149" s="69">
        <v>1</v>
      </c>
      <c r="C149" s="70" t="s">
        <v>526</v>
      </c>
      <c r="D149" s="69" t="s">
        <v>75</v>
      </c>
      <c r="E149" s="69">
        <v>5</v>
      </c>
      <c r="F149" s="69">
        <v>4</v>
      </c>
    </row>
    <row r="150" spans="1:8" ht="18.75" x14ac:dyDescent="0.25">
      <c r="A150" s="68">
        <v>149</v>
      </c>
      <c r="B150" s="69">
        <v>7</v>
      </c>
      <c r="C150" s="70" t="s">
        <v>527</v>
      </c>
      <c r="D150" s="69" t="s">
        <v>231</v>
      </c>
      <c r="E150" s="69">
        <v>28</v>
      </c>
      <c r="F150" s="69">
        <v>19</v>
      </c>
    </row>
    <row r="151" spans="1:8" ht="18.75" x14ac:dyDescent="0.25">
      <c r="A151" s="68">
        <v>150</v>
      </c>
      <c r="B151" s="69">
        <v>6</v>
      </c>
      <c r="C151" s="70" t="s">
        <v>528</v>
      </c>
      <c r="D151" s="69" t="s">
        <v>228</v>
      </c>
      <c r="E151" s="69">
        <v>26</v>
      </c>
      <c r="F151" s="69">
        <v>14</v>
      </c>
    </row>
    <row r="152" spans="1:8" ht="18.75" x14ac:dyDescent="0.25">
      <c r="A152" s="68">
        <v>151</v>
      </c>
      <c r="B152" s="69">
        <v>2</v>
      </c>
      <c r="C152" s="70" t="s">
        <v>576</v>
      </c>
      <c r="D152" s="69" t="s">
        <v>228</v>
      </c>
      <c r="E152" s="69">
        <v>12</v>
      </c>
      <c r="F152" s="69">
        <v>4</v>
      </c>
    </row>
    <row r="153" spans="1:8" ht="18.75" x14ac:dyDescent="0.25">
      <c r="A153" s="68">
        <v>152</v>
      </c>
      <c r="B153" s="69">
        <v>1</v>
      </c>
      <c r="C153" s="70" t="s">
        <v>577</v>
      </c>
      <c r="D153" s="69" t="s">
        <v>226</v>
      </c>
      <c r="E153" s="69">
        <v>6</v>
      </c>
      <c r="F153" s="69">
        <v>7</v>
      </c>
    </row>
    <row r="154" spans="1:8" ht="18.75" x14ac:dyDescent="0.25">
      <c r="A154" s="68">
        <v>153</v>
      </c>
      <c r="B154" s="69">
        <v>4</v>
      </c>
      <c r="C154" s="70" t="s">
        <v>578</v>
      </c>
      <c r="D154" s="69" t="s">
        <v>228</v>
      </c>
      <c r="E154" s="69">
        <v>14</v>
      </c>
      <c r="F154" s="69">
        <v>12</v>
      </c>
    </row>
    <row r="155" spans="1:8" ht="18.75" x14ac:dyDescent="0.25">
      <c r="A155" s="68">
        <v>154</v>
      </c>
      <c r="B155" s="69">
        <v>6</v>
      </c>
      <c r="C155" s="70" t="s">
        <v>579</v>
      </c>
      <c r="D155" s="69" t="s">
        <v>231</v>
      </c>
      <c r="E155" s="69">
        <v>24</v>
      </c>
      <c r="F155" s="69">
        <v>18</v>
      </c>
    </row>
    <row r="156" spans="1:8" ht="18.75" x14ac:dyDescent="0.25">
      <c r="A156" s="68">
        <v>155</v>
      </c>
      <c r="B156" s="69">
        <v>5</v>
      </c>
      <c r="C156" s="70" t="s">
        <v>580</v>
      </c>
      <c r="D156" s="69" t="s">
        <v>231</v>
      </c>
      <c r="E156" s="69">
        <v>20</v>
      </c>
      <c r="F156" s="69">
        <v>13</v>
      </c>
    </row>
    <row r="157" spans="1:8" ht="18.75" x14ac:dyDescent="0.25">
      <c r="A157" s="68">
        <v>156</v>
      </c>
      <c r="B157" s="69">
        <v>4</v>
      </c>
      <c r="C157" s="70" t="s">
        <v>581</v>
      </c>
      <c r="D157" s="69" t="s">
        <v>226</v>
      </c>
      <c r="E157" s="69">
        <v>15</v>
      </c>
      <c r="F157" s="69">
        <v>16</v>
      </c>
    </row>
    <row r="158" spans="1:8" ht="18.75" x14ac:dyDescent="0.25">
      <c r="A158" s="68">
        <v>157</v>
      </c>
      <c r="B158" s="69">
        <v>2</v>
      </c>
      <c r="C158" s="70" t="s">
        <v>582</v>
      </c>
      <c r="D158" s="69" t="s">
        <v>227</v>
      </c>
      <c r="E158" s="69">
        <v>9</v>
      </c>
      <c r="F158" s="69">
        <v>10</v>
      </c>
    </row>
    <row r="159" spans="1:8" ht="18.75" x14ac:dyDescent="0.25">
      <c r="A159" s="68">
        <v>158</v>
      </c>
      <c r="B159" s="69">
        <v>20</v>
      </c>
      <c r="C159" s="70" t="s">
        <v>583</v>
      </c>
      <c r="D159" s="69" t="s">
        <v>227</v>
      </c>
      <c r="E159" s="69">
        <v>30</v>
      </c>
      <c r="F159" s="69">
        <v>30</v>
      </c>
      <c r="H159" t="s">
        <v>1072</v>
      </c>
    </row>
    <row r="160" spans="1:8" ht="18.75" x14ac:dyDescent="0.25">
      <c r="A160" s="68">
        <v>159</v>
      </c>
      <c r="B160" s="69">
        <v>4</v>
      </c>
      <c r="C160" s="70" t="s">
        <v>584</v>
      </c>
      <c r="D160" s="69" t="s">
        <v>227</v>
      </c>
      <c r="E160" s="69">
        <v>11</v>
      </c>
      <c r="F160" s="69">
        <v>15</v>
      </c>
    </row>
    <row r="161" spans="1:6" ht="18.75" x14ac:dyDescent="0.25">
      <c r="A161" s="68">
        <v>160</v>
      </c>
      <c r="B161" s="69">
        <v>5</v>
      </c>
      <c r="C161" s="70" t="s">
        <v>585</v>
      </c>
      <c r="D161" s="69" t="s">
        <v>75</v>
      </c>
      <c r="E161" s="69">
        <v>18</v>
      </c>
      <c r="F161" s="69">
        <v>15</v>
      </c>
    </row>
    <row r="162" spans="1:6" ht="18.75" x14ac:dyDescent="0.25">
      <c r="A162" s="68">
        <v>161</v>
      </c>
      <c r="B162" s="69">
        <v>3</v>
      </c>
      <c r="C162" s="70" t="s">
        <v>586</v>
      </c>
      <c r="D162" s="69" t="s">
        <v>75</v>
      </c>
      <c r="E162" s="69">
        <v>15</v>
      </c>
      <c r="F162" s="69">
        <v>10</v>
      </c>
    </row>
    <row r="163" spans="1:6" ht="18.75" x14ac:dyDescent="0.25">
      <c r="A163" s="68">
        <v>162</v>
      </c>
      <c r="B163" s="69">
        <v>3</v>
      </c>
      <c r="C163" s="70" t="s">
        <v>587</v>
      </c>
      <c r="D163" s="69" t="s">
        <v>224</v>
      </c>
      <c r="E163" s="69">
        <v>14</v>
      </c>
      <c r="F163" s="69">
        <v>11</v>
      </c>
    </row>
    <row r="164" spans="1:6" ht="18.75" x14ac:dyDescent="0.25">
      <c r="A164" s="68">
        <v>163</v>
      </c>
      <c r="B164" s="69">
        <v>5</v>
      </c>
      <c r="C164" s="70" t="s">
        <v>588</v>
      </c>
      <c r="D164" s="69" t="s">
        <v>223</v>
      </c>
      <c r="E164" s="69">
        <v>20</v>
      </c>
      <c r="F164" s="69">
        <v>14</v>
      </c>
    </row>
    <row r="165" spans="1:6" ht="18.75" x14ac:dyDescent="0.25">
      <c r="A165" s="68">
        <v>164</v>
      </c>
      <c r="B165" s="69">
        <v>2</v>
      </c>
      <c r="C165" s="70" t="s">
        <v>589</v>
      </c>
      <c r="D165" s="69" t="s">
        <v>223</v>
      </c>
      <c r="E165" s="69">
        <v>15</v>
      </c>
      <c r="F165" s="69">
        <v>4</v>
      </c>
    </row>
    <row r="166" spans="1:6" ht="18.75" x14ac:dyDescent="0.25">
      <c r="A166" s="68">
        <v>165</v>
      </c>
      <c r="B166" s="69">
        <v>1</v>
      </c>
      <c r="C166" s="70" t="s">
        <v>590</v>
      </c>
      <c r="D166" s="69" t="s">
        <v>225</v>
      </c>
      <c r="E166" s="69">
        <v>4</v>
      </c>
      <c r="F166" s="69">
        <v>3</v>
      </c>
    </row>
    <row r="167" spans="1:6" ht="18.75" x14ac:dyDescent="0.25">
      <c r="A167" s="68">
        <v>166</v>
      </c>
      <c r="B167" s="69">
        <v>5</v>
      </c>
      <c r="C167" s="70" t="s">
        <v>591</v>
      </c>
      <c r="D167" s="69" t="s">
        <v>229</v>
      </c>
      <c r="E167" s="69">
        <v>16</v>
      </c>
      <c r="F167" s="69">
        <v>21</v>
      </c>
    </row>
    <row r="168" spans="1:6" ht="18.75" x14ac:dyDescent="0.25">
      <c r="A168" s="68">
        <v>167</v>
      </c>
      <c r="B168" s="69">
        <v>3</v>
      </c>
      <c r="C168" s="70" t="s">
        <v>592</v>
      </c>
      <c r="D168" s="69" t="s">
        <v>223</v>
      </c>
      <c r="E168" s="69">
        <v>14</v>
      </c>
      <c r="F168" s="69">
        <v>10</v>
      </c>
    </row>
    <row r="169" spans="1:6" ht="18.75" x14ac:dyDescent="0.25">
      <c r="A169" s="68">
        <v>168</v>
      </c>
      <c r="B169" s="69">
        <v>4</v>
      </c>
      <c r="C169" s="70" t="s">
        <v>593</v>
      </c>
      <c r="D169" s="69" t="s">
        <v>228</v>
      </c>
      <c r="E169" s="69">
        <v>20</v>
      </c>
      <c r="F169" s="69">
        <v>8</v>
      </c>
    </row>
    <row r="170" spans="1:6" ht="18.75" x14ac:dyDescent="0.25">
      <c r="A170" s="68">
        <v>169</v>
      </c>
      <c r="B170" s="69">
        <v>4</v>
      </c>
      <c r="C170" s="70" t="s">
        <v>594</v>
      </c>
      <c r="D170" s="69" t="s">
        <v>224</v>
      </c>
      <c r="E170" s="69">
        <v>19</v>
      </c>
      <c r="F170" s="69">
        <v>11</v>
      </c>
    </row>
    <row r="171" spans="1:6" ht="18.75" x14ac:dyDescent="0.25">
      <c r="A171" s="68">
        <v>170</v>
      </c>
      <c r="B171" s="69">
        <v>6</v>
      </c>
      <c r="C171" s="70" t="s">
        <v>595</v>
      </c>
      <c r="D171" s="69" t="s">
        <v>231</v>
      </c>
      <c r="E171" s="69">
        <v>23</v>
      </c>
      <c r="F171" s="69">
        <v>19</v>
      </c>
    </row>
    <row r="172" spans="1:6" ht="18.75" x14ac:dyDescent="0.25">
      <c r="A172" s="68">
        <v>171</v>
      </c>
      <c r="B172" s="69">
        <v>3</v>
      </c>
      <c r="C172" s="70" t="s">
        <v>596</v>
      </c>
      <c r="D172" s="69" t="s">
        <v>229</v>
      </c>
      <c r="E172" s="69">
        <v>5</v>
      </c>
      <c r="F172" s="69">
        <v>17</v>
      </c>
    </row>
    <row r="173" spans="1:6" ht="18.75" x14ac:dyDescent="0.25">
      <c r="A173" s="68">
        <v>172</v>
      </c>
      <c r="B173" s="69">
        <v>1</v>
      </c>
      <c r="C173" s="70" t="s">
        <v>597</v>
      </c>
      <c r="D173" s="69" t="s">
        <v>224</v>
      </c>
      <c r="E173" s="69">
        <v>5</v>
      </c>
      <c r="F173" s="69">
        <v>4</v>
      </c>
    </row>
    <row r="174" spans="1:6" ht="18.75" x14ac:dyDescent="0.25">
      <c r="A174" s="68">
        <v>173</v>
      </c>
      <c r="B174" s="69">
        <v>1</v>
      </c>
      <c r="C174" s="70" t="s">
        <v>598</v>
      </c>
      <c r="D174" s="69" t="s">
        <v>226</v>
      </c>
      <c r="E174" s="69">
        <v>4</v>
      </c>
      <c r="F174" s="69">
        <v>5</v>
      </c>
    </row>
    <row r="175" spans="1:6" ht="18.75" x14ac:dyDescent="0.25">
      <c r="A175" s="68">
        <v>174</v>
      </c>
      <c r="B175" s="69">
        <v>2</v>
      </c>
      <c r="C175" s="70" t="s">
        <v>599</v>
      </c>
      <c r="D175" s="69" t="s">
        <v>226</v>
      </c>
      <c r="E175" s="69">
        <v>4</v>
      </c>
      <c r="F175" s="69">
        <v>12</v>
      </c>
    </row>
    <row r="176" spans="1:6" ht="18.75" x14ac:dyDescent="0.25">
      <c r="A176" s="68">
        <v>175</v>
      </c>
      <c r="B176" s="69">
        <v>3</v>
      </c>
      <c r="C176" s="70" t="s">
        <v>600</v>
      </c>
      <c r="D176" s="69" t="s">
        <v>226</v>
      </c>
      <c r="E176" s="69">
        <v>7</v>
      </c>
      <c r="F176" s="69">
        <v>14</v>
      </c>
    </row>
    <row r="177" spans="1:6" ht="18.75" x14ac:dyDescent="0.25">
      <c r="A177" s="68">
        <v>176</v>
      </c>
      <c r="B177" s="69">
        <v>5</v>
      </c>
      <c r="C177" s="70" t="s">
        <v>601</v>
      </c>
      <c r="D177" s="69" t="s">
        <v>228</v>
      </c>
      <c r="E177" s="69">
        <v>20</v>
      </c>
      <c r="F177" s="69">
        <v>15</v>
      </c>
    </row>
    <row r="178" spans="1:6" ht="18.75" x14ac:dyDescent="0.25">
      <c r="A178" s="68">
        <v>177</v>
      </c>
      <c r="B178" s="69">
        <v>1</v>
      </c>
      <c r="C178" s="70" t="s">
        <v>602</v>
      </c>
      <c r="D178" s="69" t="s">
        <v>227</v>
      </c>
      <c r="E178" s="69">
        <v>3</v>
      </c>
      <c r="F178" s="69">
        <v>7</v>
      </c>
    </row>
    <row r="179" spans="1:6" ht="18.75" x14ac:dyDescent="0.25">
      <c r="A179" s="68">
        <v>178</v>
      </c>
      <c r="B179" s="69">
        <v>4</v>
      </c>
      <c r="C179" s="70" t="s">
        <v>603</v>
      </c>
      <c r="D179" s="69" t="s">
        <v>226</v>
      </c>
      <c r="E179" s="69">
        <v>7</v>
      </c>
      <c r="F179" s="69">
        <v>19</v>
      </c>
    </row>
    <row r="180" spans="1:6" ht="18.75" x14ac:dyDescent="0.25">
      <c r="A180" s="68">
        <v>179</v>
      </c>
      <c r="B180" s="69">
        <v>3</v>
      </c>
      <c r="C180" s="70" t="s">
        <v>604</v>
      </c>
      <c r="D180" s="69" t="s">
        <v>230</v>
      </c>
      <c r="E180" s="69">
        <v>15</v>
      </c>
      <c r="F180" s="69">
        <v>9</v>
      </c>
    </row>
    <row r="181" spans="1:6" ht="18.75" x14ac:dyDescent="0.25">
      <c r="A181" s="68">
        <v>180</v>
      </c>
      <c r="B181" s="69">
        <v>4</v>
      </c>
      <c r="C181" s="70" t="s">
        <v>608</v>
      </c>
      <c r="D181" s="69" t="s">
        <v>227</v>
      </c>
      <c r="E181" s="69">
        <v>10</v>
      </c>
      <c r="F181" s="69">
        <v>16</v>
      </c>
    </row>
    <row r="182" spans="1:6" ht="18.75" x14ac:dyDescent="0.25">
      <c r="A182" s="68">
        <v>181</v>
      </c>
      <c r="B182" s="69">
        <v>3</v>
      </c>
      <c r="C182" s="70" t="s">
        <v>609</v>
      </c>
      <c r="D182" s="69" t="s">
        <v>230</v>
      </c>
      <c r="E182" s="69">
        <v>15</v>
      </c>
      <c r="F182" s="69">
        <v>9</v>
      </c>
    </row>
    <row r="183" spans="1:6" ht="18.75" x14ac:dyDescent="0.25">
      <c r="A183" s="68">
        <v>182</v>
      </c>
      <c r="B183" s="69">
        <v>6</v>
      </c>
      <c r="C183" s="70" t="s">
        <v>610</v>
      </c>
      <c r="D183" s="69" t="s">
        <v>229</v>
      </c>
      <c r="E183" s="69">
        <v>18</v>
      </c>
      <c r="F183" s="69">
        <v>20</v>
      </c>
    </row>
    <row r="184" spans="1:6" ht="18.75" x14ac:dyDescent="0.25">
      <c r="A184" s="68">
        <v>183</v>
      </c>
      <c r="B184" s="69">
        <v>3</v>
      </c>
      <c r="C184" s="70" t="s">
        <v>611</v>
      </c>
      <c r="D184" s="69" t="s">
        <v>223</v>
      </c>
      <c r="E184" s="69">
        <v>13</v>
      </c>
      <c r="F184" s="69">
        <v>8</v>
      </c>
    </row>
    <row r="185" spans="1:6" ht="18.75" x14ac:dyDescent="0.25">
      <c r="A185" s="68">
        <v>184</v>
      </c>
      <c r="B185" s="69">
        <v>3</v>
      </c>
      <c r="C185" s="70" t="s">
        <v>612</v>
      </c>
      <c r="D185" s="69" t="s">
        <v>227</v>
      </c>
      <c r="E185" s="69">
        <v>6</v>
      </c>
      <c r="F185" s="69">
        <v>14</v>
      </c>
    </row>
    <row r="186" spans="1:6" ht="18.75" x14ac:dyDescent="0.25">
      <c r="A186" s="68">
        <v>185</v>
      </c>
      <c r="B186" s="69">
        <v>3</v>
      </c>
      <c r="C186" s="70" t="s">
        <v>613</v>
      </c>
      <c r="D186" s="69" t="s">
        <v>228</v>
      </c>
      <c r="E186" s="69">
        <v>13</v>
      </c>
      <c r="F186" s="69">
        <v>12</v>
      </c>
    </row>
    <row r="187" spans="1:6" ht="18.75" x14ac:dyDescent="0.25">
      <c r="A187" s="68">
        <v>186</v>
      </c>
      <c r="B187" s="69">
        <v>3</v>
      </c>
      <c r="C187" s="70" t="s">
        <v>614</v>
      </c>
      <c r="D187" s="69" t="s">
        <v>228</v>
      </c>
      <c r="E187" s="69">
        <v>16</v>
      </c>
      <c r="F187" s="69">
        <v>7</v>
      </c>
    </row>
    <row r="188" spans="1:6" ht="18.75" x14ac:dyDescent="0.25">
      <c r="A188" s="68">
        <v>187</v>
      </c>
      <c r="B188" s="69">
        <v>1</v>
      </c>
      <c r="C188" s="70" t="s">
        <v>615</v>
      </c>
      <c r="D188" s="69" t="s">
        <v>225</v>
      </c>
      <c r="E188" s="69">
        <v>5</v>
      </c>
      <c r="F188" s="69">
        <v>4</v>
      </c>
    </row>
    <row r="189" spans="1:6" ht="18.75" x14ac:dyDescent="0.25">
      <c r="A189" s="68">
        <v>188</v>
      </c>
      <c r="B189" s="69">
        <v>1</v>
      </c>
      <c r="C189" s="70" t="s">
        <v>616</v>
      </c>
      <c r="D189" s="69" t="s">
        <v>228</v>
      </c>
      <c r="E189" s="69">
        <v>8</v>
      </c>
      <c r="F189" s="69">
        <v>3</v>
      </c>
    </row>
    <row r="190" spans="1:6" ht="18.75" x14ac:dyDescent="0.25">
      <c r="A190" s="68">
        <v>189</v>
      </c>
      <c r="B190" s="69">
        <v>4</v>
      </c>
      <c r="C190" s="70" t="s">
        <v>617</v>
      </c>
      <c r="D190" s="69" t="s">
        <v>228</v>
      </c>
      <c r="E190" s="69">
        <v>21</v>
      </c>
      <c r="F190" s="69">
        <v>9</v>
      </c>
    </row>
    <row r="191" spans="1:6" ht="18.75" x14ac:dyDescent="0.25">
      <c r="A191" s="68">
        <v>190</v>
      </c>
      <c r="B191" s="69">
        <v>1</v>
      </c>
      <c r="C191" s="70" t="s">
        <v>618</v>
      </c>
      <c r="D191" s="69" t="s">
        <v>226</v>
      </c>
      <c r="E191" s="69">
        <v>3</v>
      </c>
      <c r="F191" s="69">
        <v>6</v>
      </c>
    </row>
    <row r="192" spans="1:6" ht="18.75" x14ac:dyDescent="0.25">
      <c r="A192" s="68">
        <v>191</v>
      </c>
      <c r="B192" s="69">
        <v>5</v>
      </c>
      <c r="C192" s="70" t="s">
        <v>619</v>
      </c>
      <c r="D192" s="69" t="s">
        <v>231</v>
      </c>
      <c r="E192" s="69">
        <v>21</v>
      </c>
      <c r="F192" s="69">
        <v>11</v>
      </c>
    </row>
    <row r="193" spans="1:6" ht="18.75" x14ac:dyDescent="0.25">
      <c r="A193" s="68">
        <v>192</v>
      </c>
      <c r="B193" s="69">
        <v>4</v>
      </c>
      <c r="C193" s="70" t="s">
        <v>620</v>
      </c>
      <c r="D193" s="69" t="s">
        <v>225</v>
      </c>
      <c r="E193" s="69">
        <v>17</v>
      </c>
      <c r="F193" s="69">
        <v>14</v>
      </c>
    </row>
    <row r="194" spans="1:6" ht="18.75" x14ac:dyDescent="0.25">
      <c r="A194" s="68">
        <v>193</v>
      </c>
      <c r="B194" s="69">
        <v>2</v>
      </c>
      <c r="C194" s="70" t="s">
        <v>621</v>
      </c>
      <c r="D194" s="69" t="s">
        <v>230</v>
      </c>
      <c r="E194" s="69">
        <v>11</v>
      </c>
      <c r="F194" s="69">
        <v>7</v>
      </c>
    </row>
    <row r="195" spans="1:6" ht="18.75" x14ac:dyDescent="0.25">
      <c r="A195" s="68">
        <v>194</v>
      </c>
      <c r="B195" s="69">
        <v>2</v>
      </c>
      <c r="C195" s="70" t="s">
        <v>622</v>
      </c>
      <c r="D195" s="69" t="s">
        <v>230</v>
      </c>
      <c r="E195" s="69">
        <v>11</v>
      </c>
      <c r="F195" s="69">
        <v>7</v>
      </c>
    </row>
    <row r="196" spans="1:6" ht="18.75" x14ac:dyDescent="0.25">
      <c r="A196" s="68">
        <v>195</v>
      </c>
      <c r="B196" s="69">
        <v>2</v>
      </c>
      <c r="C196" s="70" t="s">
        <v>623</v>
      </c>
      <c r="D196" s="69" t="s">
        <v>75</v>
      </c>
      <c r="E196" s="69">
        <v>7</v>
      </c>
      <c r="F196" s="69">
        <v>9</v>
      </c>
    </row>
    <row r="197" spans="1:6" ht="18.75" x14ac:dyDescent="0.25">
      <c r="A197" s="68">
        <v>196</v>
      </c>
      <c r="B197" s="69">
        <v>1</v>
      </c>
      <c r="C197" s="70" t="s">
        <v>624</v>
      </c>
      <c r="D197" s="69" t="s">
        <v>223</v>
      </c>
      <c r="E197" s="69">
        <v>6</v>
      </c>
      <c r="F197" s="69">
        <v>3</v>
      </c>
    </row>
    <row r="198" spans="1:6" ht="18.75" x14ac:dyDescent="0.25">
      <c r="A198" s="68">
        <v>197</v>
      </c>
      <c r="B198" s="69">
        <v>2</v>
      </c>
      <c r="C198" s="70" t="s">
        <v>625</v>
      </c>
      <c r="D198" s="69" t="s">
        <v>229</v>
      </c>
      <c r="E198" s="69">
        <v>8</v>
      </c>
      <c r="F198" s="69">
        <v>11</v>
      </c>
    </row>
    <row r="199" spans="1:6" ht="18.75" x14ac:dyDescent="0.25">
      <c r="A199" s="68">
        <v>198</v>
      </c>
      <c r="B199" s="69">
        <v>6</v>
      </c>
      <c r="C199" s="70" t="s">
        <v>626</v>
      </c>
      <c r="D199" s="69" t="s">
        <v>75</v>
      </c>
      <c r="E199" s="69">
        <v>20</v>
      </c>
      <c r="F199" s="69">
        <v>21</v>
      </c>
    </row>
    <row r="200" spans="1:6" ht="18.75" x14ac:dyDescent="0.25">
      <c r="A200" s="68">
        <v>199</v>
      </c>
      <c r="B200" s="69">
        <v>2</v>
      </c>
      <c r="C200" s="70" t="s">
        <v>822</v>
      </c>
      <c r="D200" s="69" t="s">
        <v>75</v>
      </c>
      <c r="E200" s="69">
        <v>8</v>
      </c>
      <c r="F200" s="69">
        <v>11</v>
      </c>
    </row>
    <row r="201" spans="1:6" ht="18.75" x14ac:dyDescent="0.25">
      <c r="A201" s="68">
        <v>200</v>
      </c>
      <c r="B201" s="69">
        <v>4</v>
      </c>
      <c r="C201" s="70" t="s">
        <v>627</v>
      </c>
      <c r="D201" s="69" t="s">
        <v>226</v>
      </c>
      <c r="E201" s="69">
        <v>14</v>
      </c>
      <c r="F201" s="69">
        <v>16</v>
      </c>
    </row>
    <row r="202" spans="1:6" ht="18.75" x14ac:dyDescent="0.25">
      <c r="A202" s="68">
        <v>201</v>
      </c>
      <c r="B202" s="69">
        <v>4</v>
      </c>
      <c r="C202" s="70" t="s">
        <v>628</v>
      </c>
      <c r="D202" s="69" t="s">
        <v>229</v>
      </c>
      <c r="E202" s="69">
        <v>15</v>
      </c>
      <c r="F202" s="69">
        <v>16</v>
      </c>
    </row>
    <row r="203" spans="1:6" ht="18.75" x14ac:dyDescent="0.25">
      <c r="A203" s="68">
        <v>202</v>
      </c>
      <c r="B203" s="69">
        <v>2</v>
      </c>
      <c r="C203" s="70" t="s">
        <v>629</v>
      </c>
      <c r="D203" s="69" t="s">
        <v>229</v>
      </c>
      <c r="E203" s="69">
        <v>7</v>
      </c>
      <c r="F203" s="69">
        <v>7</v>
      </c>
    </row>
    <row r="204" spans="1:6" ht="18.75" x14ac:dyDescent="0.25">
      <c r="A204" s="68">
        <v>203</v>
      </c>
      <c r="B204" s="69">
        <v>6</v>
      </c>
      <c r="C204" s="70" t="s">
        <v>630</v>
      </c>
      <c r="D204" s="69" t="s">
        <v>226</v>
      </c>
      <c r="E204" s="69">
        <v>13</v>
      </c>
      <c r="F204" s="69">
        <v>25</v>
      </c>
    </row>
    <row r="205" spans="1:6" ht="18.75" x14ac:dyDescent="0.25">
      <c r="A205" s="68">
        <v>204</v>
      </c>
      <c r="B205" s="69">
        <v>1</v>
      </c>
      <c r="C205" s="70" t="s">
        <v>631</v>
      </c>
      <c r="D205" s="69" t="s">
        <v>223</v>
      </c>
      <c r="E205" s="69">
        <v>9</v>
      </c>
      <c r="F205" s="69">
        <v>3</v>
      </c>
    </row>
    <row r="206" spans="1:6" ht="18.75" x14ac:dyDescent="0.25">
      <c r="A206" s="68">
        <v>205</v>
      </c>
      <c r="B206" s="69">
        <v>1</v>
      </c>
      <c r="C206" s="70" t="s">
        <v>632</v>
      </c>
      <c r="D206" s="69" t="s">
        <v>227</v>
      </c>
      <c r="E206" s="69">
        <v>5</v>
      </c>
      <c r="F206" s="69">
        <v>7</v>
      </c>
    </row>
    <row r="207" spans="1:6" ht="18.75" x14ac:dyDescent="0.25">
      <c r="A207" s="68">
        <v>206</v>
      </c>
      <c r="B207" s="69">
        <v>5</v>
      </c>
      <c r="C207" s="70" t="s">
        <v>633</v>
      </c>
      <c r="D207" s="69" t="s">
        <v>229</v>
      </c>
      <c r="E207" s="69">
        <v>10</v>
      </c>
      <c r="F207" s="69">
        <v>22</v>
      </c>
    </row>
    <row r="208" spans="1:6" ht="18.75" x14ac:dyDescent="0.25">
      <c r="A208" s="68">
        <v>207</v>
      </c>
      <c r="B208" s="69">
        <v>2</v>
      </c>
      <c r="C208" s="70" t="s">
        <v>634</v>
      </c>
      <c r="D208" s="69" t="s">
        <v>75</v>
      </c>
      <c r="E208" s="69">
        <v>6</v>
      </c>
      <c r="F208" s="69">
        <v>8</v>
      </c>
    </row>
    <row r="209" spans="1:6" ht="18.75" x14ac:dyDescent="0.25">
      <c r="A209" s="68">
        <v>208</v>
      </c>
      <c r="B209" s="69">
        <v>1</v>
      </c>
      <c r="C209" s="70" t="s">
        <v>635</v>
      </c>
      <c r="D209" s="69" t="s">
        <v>226</v>
      </c>
      <c r="E209" s="69">
        <v>5</v>
      </c>
      <c r="F209" s="69">
        <v>7</v>
      </c>
    </row>
    <row r="210" spans="1:6" ht="18.75" x14ac:dyDescent="0.25">
      <c r="A210" s="68">
        <v>209</v>
      </c>
      <c r="B210" s="69">
        <v>4</v>
      </c>
      <c r="C210" s="70" t="s">
        <v>636</v>
      </c>
      <c r="D210" s="69" t="s">
        <v>223</v>
      </c>
      <c r="E210" s="69">
        <v>17</v>
      </c>
      <c r="F210" s="69">
        <v>12</v>
      </c>
    </row>
    <row r="211" spans="1:6" ht="18.75" x14ac:dyDescent="0.25">
      <c r="A211" s="68">
        <v>210</v>
      </c>
      <c r="B211" s="69">
        <v>6</v>
      </c>
      <c r="C211" s="70" t="s">
        <v>637</v>
      </c>
      <c r="D211" s="69" t="s">
        <v>230</v>
      </c>
      <c r="E211" s="69">
        <v>21</v>
      </c>
      <c r="F211" s="69">
        <v>20</v>
      </c>
    </row>
    <row r="212" spans="1:6" ht="18.75" x14ac:dyDescent="0.25">
      <c r="A212" s="68">
        <v>211</v>
      </c>
      <c r="B212" s="69">
        <v>2</v>
      </c>
      <c r="C212" s="70" t="s">
        <v>638</v>
      </c>
      <c r="D212" s="69" t="s">
        <v>223</v>
      </c>
      <c r="E212" s="69">
        <v>11</v>
      </c>
      <c r="F212" s="69">
        <v>7</v>
      </c>
    </row>
    <row r="213" spans="1:6" ht="18.75" x14ac:dyDescent="0.25">
      <c r="A213" s="68">
        <v>212</v>
      </c>
      <c r="B213" s="69">
        <v>5</v>
      </c>
      <c r="C213" s="70" t="s">
        <v>639</v>
      </c>
      <c r="D213" s="69" t="s">
        <v>224</v>
      </c>
      <c r="E213" s="69">
        <v>19</v>
      </c>
      <c r="F213" s="69">
        <v>13</v>
      </c>
    </row>
    <row r="214" spans="1:6" ht="18.75" x14ac:dyDescent="0.25">
      <c r="A214" s="68">
        <v>213</v>
      </c>
      <c r="B214" s="69">
        <v>3</v>
      </c>
      <c r="C214" s="70" t="s">
        <v>640</v>
      </c>
      <c r="D214" s="69" t="s">
        <v>225</v>
      </c>
      <c r="E214" s="69">
        <v>15</v>
      </c>
      <c r="F214" s="69">
        <v>9</v>
      </c>
    </row>
    <row r="215" spans="1:6" ht="18.75" x14ac:dyDescent="0.25">
      <c r="A215" s="68">
        <v>214</v>
      </c>
      <c r="B215" s="69">
        <v>3</v>
      </c>
      <c r="C215" s="70" t="s">
        <v>641</v>
      </c>
      <c r="D215" s="69" t="s">
        <v>232</v>
      </c>
      <c r="E215" s="69">
        <v>13</v>
      </c>
      <c r="F215" s="69">
        <v>11</v>
      </c>
    </row>
    <row r="216" spans="1:6" ht="18.75" x14ac:dyDescent="0.25">
      <c r="A216" s="68">
        <v>215</v>
      </c>
      <c r="B216" s="69">
        <v>1</v>
      </c>
      <c r="C216" s="70" t="s">
        <v>642</v>
      </c>
      <c r="D216" s="69" t="s">
        <v>228</v>
      </c>
      <c r="E216" s="69">
        <v>4</v>
      </c>
      <c r="F216" s="69">
        <v>4</v>
      </c>
    </row>
    <row r="217" spans="1:6" ht="18.75" x14ac:dyDescent="0.25">
      <c r="A217" s="68">
        <v>216</v>
      </c>
      <c r="B217" s="69">
        <v>2</v>
      </c>
      <c r="C217" s="70" t="s">
        <v>643</v>
      </c>
      <c r="D217" s="69" t="s">
        <v>230</v>
      </c>
      <c r="E217" s="69">
        <v>9</v>
      </c>
      <c r="F217" s="69">
        <v>5</v>
      </c>
    </row>
    <row r="218" spans="1:6" ht="18.75" x14ac:dyDescent="0.25">
      <c r="A218" s="68">
        <v>217</v>
      </c>
      <c r="B218" s="69">
        <v>1</v>
      </c>
      <c r="C218" s="70" t="s">
        <v>644</v>
      </c>
      <c r="D218" s="69" t="s">
        <v>230</v>
      </c>
      <c r="E218" s="69">
        <v>5</v>
      </c>
      <c r="F218" s="69">
        <v>4</v>
      </c>
    </row>
    <row r="219" spans="1:6" ht="18.75" x14ac:dyDescent="0.25">
      <c r="A219" s="68">
        <v>218</v>
      </c>
      <c r="B219" s="69">
        <v>6</v>
      </c>
      <c r="C219" s="70" t="s">
        <v>645</v>
      </c>
      <c r="D219" s="69" t="s">
        <v>226</v>
      </c>
      <c r="E219" s="69">
        <v>14</v>
      </c>
      <c r="F219" s="69">
        <v>24</v>
      </c>
    </row>
    <row r="220" spans="1:6" ht="18.75" x14ac:dyDescent="0.25">
      <c r="A220" s="68">
        <v>219</v>
      </c>
      <c r="B220" s="69">
        <v>6</v>
      </c>
      <c r="C220" s="70" t="s">
        <v>646</v>
      </c>
      <c r="D220" s="69" t="s">
        <v>231</v>
      </c>
      <c r="E220" s="69">
        <v>24</v>
      </c>
      <c r="F220" s="69">
        <v>16</v>
      </c>
    </row>
    <row r="221" spans="1:6" ht="18.75" x14ac:dyDescent="0.25">
      <c r="A221" s="68">
        <v>220</v>
      </c>
      <c r="B221" s="69">
        <v>5</v>
      </c>
      <c r="C221" s="70" t="s">
        <v>647</v>
      </c>
      <c r="D221" s="69" t="s">
        <v>226</v>
      </c>
      <c r="E221" s="69">
        <v>14</v>
      </c>
      <c r="F221" s="69">
        <v>18</v>
      </c>
    </row>
    <row r="222" spans="1:6" ht="18.75" x14ac:dyDescent="0.25">
      <c r="A222" s="68">
        <v>221</v>
      </c>
      <c r="B222" s="69">
        <v>1</v>
      </c>
      <c r="C222" s="70" t="s">
        <v>648</v>
      </c>
      <c r="D222" s="69" t="s">
        <v>230</v>
      </c>
      <c r="E222" s="69">
        <v>8</v>
      </c>
      <c r="F222" s="69">
        <v>5</v>
      </c>
    </row>
    <row r="223" spans="1:6" ht="18.75" x14ac:dyDescent="0.25">
      <c r="A223" s="68">
        <v>222</v>
      </c>
      <c r="B223" s="69">
        <v>5</v>
      </c>
      <c r="C223" s="70" t="s">
        <v>649</v>
      </c>
      <c r="D223" s="69" t="s">
        <v>230</v>
      </c>
      <c r="E223" s="69">
        <v>21</v>
      </c>
      <c r="F223" s="69">
        <v>15</v>
      </c>
    </row>
    <row r="224" spans="1:6" ht="18.75" x14ac:dyDescent="0.25">
      <c r="A224" s="68">
        <v>223</v>
      </c>
      <c r="B224" s="69">
        <v>3</v>
      </c>
      <c r="C224" s="70" t="s">
        <v>650</v>
      </c>
      <c r="D224" s="69" t="s">
        <v>224</v>
      </c>
      <c r="E224" s="69">
        <v>13</v>
      </c>
      <c r="F224" s="69">
        <v>11</v>
      </c>
    </row>
    <row r="225" spans="1:6" ht="18.75" x14ac:dyDescent="0.25">
      <c r="A225" s="68">
        <v>224</v>
      </c>
      <c r="B225" s="69">
        <v>4</v>
      </c>
      <c r="C225" s="70" t="s">
        <v>651</v>
      </c>
      <c r="D225" s="69" t="s">
        <v>224</v>
      </c>
      <c r="E225" s="69">
        <v>16</v>
      </c>
      <c r="F225" s="69">
        <v>10</v>
      </c>
    </row>
    <row r="226" spans="1:6" ht="18.75" x14ac:dyDescent="0.25">
      <c r="A226" s="68">
        <v>225</v>
      </c>
      <c r="B226" s="69">
        <v>4</v>
      </c>
      <c r="C226" s="70" t="s">
        <v>652</v>
      </c>
      <c r="D226" s="69" t="s">
        <v>230</v>
      </c>
      <c r="E226" s="69">
        <v>14</v>
      </c>
      <c r="F226" s="69">
        <v>12</v>
      </c>
    </row>
    <row r="227" spans="1:6" ht="18.75" x14ac:dyDescent="0.25">
      <c r="A227" s="68">
        <v>226</v>
      </c>
      <c r="B227" s="69">
        <v>3</v>
      </c>
      <c r="C227" s="70" t="s">
        <v>653</v>
      </c>
      <c r="D227" s="69" t="s">
        <v>224</v>
      </c>
      <c r="E227" s="69">
        <v>15</v>
      </c>
      <c r="F227" s="69">
        <v>9</v>
      </c>
    </row>
    <row r="228" spans="1:6" ht="18.75" x14ac:dyDescent="0.25">
      <c r="A228" s="68">
        <v>227</v>
      </c>
      <c r="B228" s="69">
        <v>3</v>
      </c>
      <c r="C228" s="70" t="s">
        <v>654</v>
      </c>
      <c r="D228" s="69" t="s">
        <v>230</v>
      </c>
      <c r="E228" s="69">
        <v>13</v>
      </c>
      <c r="F228" s="69">
        <v>11</v>
      </c>
    </row>
    <row r="229" spans="1:6" ht="18.75" x14ac:dyDescent="0.25">
      <c r="A229" s="68">
        <v>228</v>
      </c>
      <c r="B229" s="69">
        <v>1</v>
      </c>
      <c r="C229" s="70" t="s">
        <v>655</v>
      </c>
      <c r="D229" s="69" t="s">
        <v>75</v>
      </c>
      <c r="E229" s="69">
        <v>5</v>
      </c>
      <c r="F229" s="69">
        <v>7</v>
      </c>
    </row>
    <row r="230" spans="1:6" ht="18.75" x14ac:dyDescent="0.25">
      <c r="A230" s="68">
        <v>229</v>
      </c>
      <c r="B230" s="69">
        <v>1</v>
      </c>
      <c r="C230" s="70" t="s">
        <v>656</v>
      </c>
      <c r="D230" s="69" t="s">
        <v>228</v>
      </c>
      <c r="E230" s="69">
        <v>5</v>
      </c>
      <c r="F230" s="69">
        <v>3</v>
      </c>
    </row>
    <row r="231" spans="1:6" ht="18.75" x14ac:dyDescent="0.25">
      <c r="A231" s="68">
        <v>230</v>
      </c>
      <c r="B231" s="69">
        <v>5</v>
      </c>
      <c r="C231" s="70" t="s">
        <v>657</v>
      </c>
      <c r="D231" s="69" t="s">
        <v>224</v>
      </c>
      <c r="E231" s="69">
        <v>20</v>
      </c>
      <c r="F231" s="69">
        <v>12</v>
      </c>
    </row>
    <row r="232" spans="1:6" ht="18.75" x14ac:dyDescent="0.25">
      <c r="A232" s="68">
        <v>231</v>
      </c>
      <c r="B232" s="69">
        <v>2</v>
      </c>
      <c r="C232" s="70" t="s">
        <v>658</v>
      </c>
      <c r="D232" s="69" t="s">
        <v>224</v>
      </c>
      <c r="E232" s="69">
        <v>11</v>
      </c>
      <c r="F232" s="69">
        <v>7</v>
      </c>
    </row>
    <row r="233" spans="1:6" ht="18.75" x14ac:dyDescent="0.25">
      <c r="A233" s="68">
        <v>232</v>
      </c>
      <c r="B233" s="69">
        <v>1</v>
      </c>
      <c r="C233" s="70" t="s">
        <v>659</v>
      </c>
      <c r="D233" s="69" t="s">
        <v>230</v>
      </c>
      <c r="E233" s="69">
        <v>8</v>
      </c>
      <c r="F233" s="69">
        <v>4</v>
      </c>
    </row>
    <row r="234" spans="1:6" ht="18.75" x14ac:dyDescent="0.25">
      <c r="A234" s="68">
        <v>233</v>
      </c>
      <c r="B234" s="69">
        <v>5</v>
      </c>
      <c r="C234" s="70" t="s">
        <v>660</v>
      </c>
      <c r="D234" s="69" t="s">
        <v>231</v>
      </c>
      <c r="E234" s="69">
        <v>20</v>
      </c>
      <c r="F234" s="69">
        <v>12</v>
      </c>
    </row>
    <row r="235" spans="1:6" ht="18.75" x14ac:dyDescent="0.25">
      <c r="A235" s="68">
        <v>234</v>
      </c>
      <c r="B235" s="69">
        <v>2</v>
      </c>
      <c r="C235" s="70" t="s">
        <v>823</v>
      </c>
      <c r="D235" s="69" t="s">
        <v>224</v>
      </c>
      <c r="E235" s="69">
        <v>11</v>
      </c>
      <c r="F235" s="69">
        <v>8</v>
      </c>
    </row>
    <row r="236" spans="1:6" ht="18.75" x14ac:dyDescent="0.25">
      <c r="A236" s="68">
        <v>235</v>
      </c>
      <c r="B236" s="69">
        <v>1</v>
      </c>
      <c r="C236" s="70" t="s">
        <v>661</v>
      </c>
      <c r="D236" s="69" t="s">
        <v>223</v>
      </c>
      <c r="E236" s="69">
        <v>7</v>
      </c>
      <c r="F236" s="69">
        <v>6</v>
      </c>
    </row>
    <row r="237" spans="1:6" ht="18.75" x14ac:dyDescent="0.25">
      <c r="A237" s="68">
        <v>236</v>
      </c>
      <c r="B237" s="69">
        <v>4</v>
      </c>
      <c r="C237" s="70" t="s">
        <v>663</v>
      </c>
      <c r="D237" s="69" t="s">
        <v>223</v>
      </c>
      <c r="E237" s="69">
        <v>20</v>
      </c>
      <c r="F237" s="69">
        <v>6</v>
      </c>
    </row>
    <row r="238" spans="1:6" ht="18.75" x14ac:dyDescent="0.25">
      <c r="A238" s="68">
        <v>237</v>
      </c>
      <c r="B238" s="69">
        <v>3</v>
      </c>
      <c r="C238" s="70" t="s">
        <v>662</v>
      </c>
      <c r="D238" s="69" t="s">
        <v>224</v>
      </c>
      <c r="E238" s="69">
        <v>15</v>
      </c>
      <c r="F238" s="69">
        <v>9</v>
      </c>
    </row>
    <row r="239" spans="1:6" ht="18.75" x14ac:dyDescent="0.25">
      <c r="A239" s="68">
        <v>238</v>
      </c>
      <c r="B239" s="69">
        <v>2</v>
      </c>
      <c r="C239" s="70" t="s">
        <v>664</v>
      </c>
      <c r="D239" s="69" t="s">
        <v>225</v>
      </c>
      <c r="E239" s="69">
        <v>14</v>
      </c>
      <c r="F239" s="69">
        <v>4</v>
      </c>
    </row>
    <row r="240" spans="1:6" ht="18.75" x14ac:dyDescent="0.25">
      <c r="A240" s="68">
        <v>239</v>
      </c>
      <c r="B240" s="69">
        <v>2</v>
      </c>
      <c r="C240" s="70" t="s">
        <v>665</v>
      </c>
      <c r="D240" s="69" t="s">
        <v>229</v>
      </c>
      <c r="E240" s="69">
        <v>9</v>
      </c>
      <c r="F240" s="69">
        <v>10</v>
      </c>
    </row>
    <row r="241" spans="1:8" ht="18.75" x14ac:dyDescent="0.25">
      <c r="A241" s="68">
        <v>240</v>
      </c>
      <c r="B241" s="69">
        <v>6</v>
      </c>
      <c r="C241" s="70" t="s">
        <v>666</v>
      </c>
      <c r="D241" s="69" t="s">
        <v>75</v>
      </c>
      <c r="E241" s="69">
        <v>22</v>
      </c>
      <c r="F241" s="69">
        <v>21</v>
      </c>
    </row>
    <row r="242" spans="1:8" ht="18.75" x14ac:dyDescent="0.25">
      <c r="A242" s="68">
        <v>241</v>
      </c>
      <c r="B242" s="69">
        <v>2</v>
      </c>
      <c r="C242" s="70" t="s">
        <v>667</v>
      </c>
      <c r="D242" s="69" t="s">
        <v>226</v>
      </c>
      <c r="E242" s="69">
        <v>6</v>
      </c>
      <c r="F242" s="69">
        <v>8</v>
      </c>
    </row>
    <row r="243" spans="1:8" ht="18.75" x14ac:dyDescent="0.25">
      <c r="A243" s="68">
        <v>242</v>
      </c>
      <c r="B243" s="69">
        <v>5</v>
      </c>
      <c r="C243" s="70" t="s">
        <v>668</v>
      </c>
      <c r="D243" s="69" t="s">
        <v>226</v>
      </c>
      <c r="E243" s="69">
        <v>14</v>
      </c>
      <c r="F243" s="69">
        <v>23</v>
      </c>
    </row>
    <row r="244" spans="1:8" ht="18.75" x14ac:dyDescent="0.25">
      <c r="A244" s="68">
        <v>243</v>
      </c>
      <c r="B244" s="69">
        <v>7</v>
      </c>
      <c r="C244" s="70" t="s">
        <v>824</v>
      </c>
      <c r="D244" s="69" t="s">
        <v>228</v>
      </c>
      <c r="E244" s="69">
        <v>29</v>
      </c>
      <c r="F244" s="69">
        <v>19</v>
      </c>
    </row>
    <row r="245" spans="1:8" ht="18.75" x14ac:dyDescent="0.25">
      <c r="A245" s="68">
        <v>244</v>
      </c>
      <c r="B245" s="69">
        <v>4</v>
      </c>
      <c r="C245" s="70" t="s">
        <v>669</v>
      </c>
      <c r="D245" s="69" t="s">
        <v>75</v>
      </c>
      <c r="E245" s="69">
        <v>16</v>
      </c>
      <c r="F245" s="69">
        <v>15</v>
      </c>
    </row>
    <row r="246" spans="1:8" ht="18.75" x14ac:dyDescent="0.25">
      <c r="A246" s="68">
        <v>245</v>
      </c>
      <c r="B246" s="69">
        <v>6</v>
      </c>
      <c r="C246" s="70" t="s">
        <v>670</v>
      </c>
      <c r="D246" s="69" t="s">
        <v>225</v>
      </c>
      <c r="E246" s="69">
        <v>22</v>
      </c>
      <c r="F246" s="69">
        <v>16</v>
      </c>
      <c r="G246" s="23" t="s">
        <v>575</v>
      </c>
      <c r="H246" t="s">
        <v>1054</v>
      </c>
    </row>
    <row r="247" spans="1:8" ht="18.75" x14ac:dyDescent="0.25">
      <c r="A247" s="68">
        <v>246</v>
      </c>
      <c r="B247" s="69">
        <v>5</v>
      </c>
      <c r="C247" s="70" t="s">
        <v>671</v>
      </c>
      <c r="D247" s="69" t="s">
        <v>223</v>
      </c>
      <c r="E247" s="69">
        <v>20</v>
      </c>
      <c r="F247" s="69">
        <v>15</v>
      </c>
    </row>
    <row r="248" spans="1:8" ht="18.75" x14ac:dyDescent="0.25">
      <c r="A248" s="68">
        <v>247</v>
      </c>
      <c r="B248" s="69">
        <v>1</v>
      </c>
      <c r="C248" s="70" t="s">
        <v>672</v>
      </c>
      <c r="D248" s="69" t="s">
        <v>225</v>
      </c>
      <c r="E248" s="69">
        <v>5</v>
      </c>
      <c r="F248" s="69">
        <v>4</v>
      </c>
    </row>
    <row r="249" spans="1:8" ht="18.75" x14ac:dyDescent="0.25">
      <c r="A249" s="68">
        <v>248</v>
      </c>
      <c r="B249" s="69">
        <v>3</v>
      </c>
      <c r="C249" s="70" t="s">
        <v>673</v>
      </c>
      <c r="D249" s="69" t="s">
        <v>224</v>
      </c>
      <c r="E249" s="69">
        <v>11</v>
      </c>
      <c r="F249" s="69">
        <v>9</v>
      </c>
    </row>
    <row r="250" spans="1:8" ht="18.75" x14ac:dyDescent="0.25">
      <c r="A250" s="68">
        <v>249</v>
      </c>
      <c r="B250" s="69">
        <v>3</v>
      </c>
      <c r="C250" s="70" t="s">
        <v>674</v>
      </c>
      <c r="D250" s="69" t="s">
        <v>227</v>
      </c>
      <c r="E250" s="69">
        <v>10</v>
      </c>
      <c r="F250" s="69">
        <v>11</v>
      </c>
    </row>
    <row r="251" spans="1:8" ht="18.75" x14ac:dyDescent="0.25">
      <c r="A251" s="68">
        <v>250</v>
      </c>
      <c r="B251" s="69">
        <v>3</v>
      </c>
      <c r="C251" s="70" t="s">
        <v>675</v>
      </c>
      <c r="D251" s="69" t="s">
        <v>232</v>
      </c>
      <c r="E251" s="69">
        <v>12</v>
      </c>
      <c r="F251" s="69">
        <v>12</v>
      </c>
    </row>
    <row r="252" spans="1:8" ht="18.75" x14ac:dyDescent="0.25">
      <c r="A252" s="68">
        <v>251</v>
      </c>
      <c r="B252" s="69">
        <v>3</v>
      </c>
      <c r="C252" s="70" t="s">
        <v>676</v>
      </c>
      <c r="D252" s="69" t="s">
        <v>75</v>
      </c>
      <c r="E252" s="69">
        <v>10</v>
      </c>
      <c r="F252" s="69">
        <v>13</v>
      </c>
    </row>
    <row r="253" spans="1:8" ht="18.75" x14ac:dyDescent="0.25">
      <c r="A253" s="68">
        <v>252</v>
      </c>
      <c r="B253" s="69">
        <v>2</v>
      </c>
      <c r="C253" s="70" t="s">
        <v>677</v>
      </c>
      <c r="D253" s="69" t="s">
        <v>232</v>
      </c>
      <c r="E253" s="69">
        <v>10</v>
      </c>
      <c r="F253" s="69">
        <v>8</v>
      </c>
    </row>
    <row r="254" spans="1:8" ht="18.75" x14ac:dyDescent="0.25">
      <c r="A254" s="68">
        <v>253</v>
      </c>
      <c r="B254" s="69">
        <v>5</v>
      </c>
      <c r="C254" s="70" t="s">
        <v>678</v>
      </c>
      <c r="D254" s="69" t="s">
        <v>230</v>
      </c>
      <c r="E254" s="69">
        <v>18</v>
      </c>
      <c r="F254" s="69">
        <v>17</v>
      </c>
    </row>
    <row r="255" spans="1:8" ht="18.75" x14ac:dyDescent="0.25">
      <c r="A255" s="68">
        <v>254</v>
      </c>
      <c r="B255" s="69">
        <v>1</v>
      </c>
      <c r="C255" s="70" t="s">
        <v>679</v>
      </c>
      <c r="D255" s="69" t="s">
        <v>232</v>
      </c>
      <c r="E255" s="69">
        <v>7</v>
      </c>
      <c r="F255" s="69">
        <v>6</v>
      </c>
    </row>
    <row r="256" spans="1:8" ht="18.75" x14ac:dyDescent="0.25">
      <c r="A256" s="68">
        <v>255</v>
      </c>
      <c r="B256" s="69">
        <v>3</v>
      </c>
      <c r="C256" s="70" t="s">
        <v>680</v>
      </c>
      <c r="D256" s="69" t="s">
        <v>223</v>
      </c>
      <c r="E256" s="69">
        <v>15</v>
      </c>
      <c r="F256" s="69">
        <v>10</v>
      </c>
    </row>
    <row r="257" spans="1:8" ht="18.75" x14ac:dyDescent="0.25">
      <c r="A257" s="68">
        <v>256</v>
      </c>
      <c r="B257" s="69">
        <v>5</v>
      </c>
      <c r="C257" s="70" t="s">
        <v>681</v>
      </c>
      <c r="D257" s="69" t="s">
        <v>231</v>
      </c>
      <c r="E257" s="69">
        <v>20</v>
      </c>
      <c r="F257" s="69">
        <v>14</v>
      </c>
    </row>
    <row r="258" spans="1:8" ht="18.75" x14ac:dyDescent="0.25">
      <c r="A258" s="68">
        <v>257</v>
      </c>
      <c r="B258" s="69">
        <v>6</v>
      </c>
      <c r="C258" s="70" t="s">
        <v>682</v>
      </c>
      <c r="D258" s="69" t="s">
        <v>223</v>
      </c>
      <c r="E258" s="69">
        <v>26</v>
      </c>
      <c r="F258" s="69">
        <v>12</v>
      </c>
      <c r="G258" s="23" t="s">
        <v>1056</v>
      </c>
      <c r="H258" t="s">
        <v>1055</v>
      </c>
    </row>
    <row r="259" spans="1:8" ht="18.75" x14ac:dyDescent="0.25">
      <c r="A259" s="68">
        <v>258</v>
      </c>
      <c r="B259" s="69">
        <v>1</v>
      </c>
      <c r="C259" s="70" t="s">
        <v>683</v>
      </c>
      <c r="D259" s="69" t="s">
        <v>224</v>
      </c>
      <c r="E259" s="69">
        <v>6</v>
      </c>
      <c r="F259" s="69">
        <v>5</v>
      </c>
    </row>
    <row r="260" spans="1:8" ht="18.75" x14ac:dyDescent="0.25">
      <c r="A260" s="68">
        <v>259</v>
      </c>
      <c r="B260" s="69">
        <v>7</v>
      </c>
      <c r="C260" s="70" t="s">
        <v>684</v>
      </c>
      <c r="D260" s="69" t="s">
        <v>231</v>
      </c>
      <c r="E260" s="69">
        <v>24</v>
      </c>
      <c r="F260" s="69">
        <v>22</v>
      </c>
    </row>
    <row r="261" spans="1:8" ht="18.75" x14ac:dyDescent="0.25">
      <c r="A261" s="68">
        <v>260</v>
      </c>
      <c r="B261" s="69">
        <v>5</v>
      </c>
      <c r="C261" s="70" t="s">
        <v>685</v>
      </c>
      <c r="D261" s="69" t="s">
        <v>225</v>
      </c>
      <c r="E261" s="69">
        <v>0</v>
      </c>
      <c r="F261" s="69">
        <v>0</v>
      </c>
    </row>
    <row r="262" spans="1:8" ht="18.75" x14ac:dyDescent="0.25">
      <c r="A262" s="68">
        <v>261</v>
      </c>
      <c r="B262" s="69">
        <v>7</v>
      </c>
      <c r="C262" s="70" t="s">
        <v>686</v>
      </c>
      <c r="D262" s="69" t="s">
        <v>229</v>
      </c>
      <c r="E262" s="69">
        <v>17</v>
      </c>
      <c r="F262" s="69">
        <v>29</v>
      </c>
    </row>
    <row r="263" spans="1:8" ht="18.75" x14ac:dyDescent="0.25">
      <c r="A263" s="68">
        <v>262</v>
      </c>
      <c r="B263" s="69">
        <v>2</v>
      </c>
      <c r="C263" s="70" t="s">
        <v>687</v>
      </c>
      <c r="D263" s="69" t="s">
        <v>229</v>
      </c>
      <c r="E263" s="69">
        <v>5</v>
      </c>
      <c r="F263" s="69">
        <v>13</v>
      </c>
    </row>
    <row r="264" spans="1:8" ht="18.75" x14ac:dyDescent="0.25">
      <c r="A264" s="68">
        <v>263</v>
      </c>
      <c r="B264" s="69">
        <v>1</v>
      </c>
      <c r="C264" s="70" t="s">
        <v>688</v>
      </c>
      <c r="D264" s="69" t="s">
        <v>226</v>
      </c>
      <c r="E264" s="69">
        <v>4</v>
      </c>
      <c r="F264" s="69">
        <v>7</v>
      </c>
    </row>
    <row r="265" spans="1:8" ht="18.75" x14ac:dyDescent="0.25">
      <c r="A265" s="68">
        <v>264</v>
      </c>
      <c r="B265" s="69">
        <v>5</v>
      </c>
      <c r="C265" s="70" t="s">
        <v>689</v>
      </c>
      <c r="D265" s="69" t="s">
        <v>75</v>
      </c>
      <c r="E265" s="69">
        <v>17</v>
      </c>
      <c r="F265" s="69">
        <v>15</v>
      </c>
    </row>
    <row r="266" spans="1:8" ht="18.75" x14ac:dyDescent="0.25">
      <c r="A266" s="68">
        <v>265</v>
      </c>
      <c r="B266" s="69">
        <v>4</v>
      </c>
      <c r="C266" s="70" t="s">
        <v>690</v>
      </c>
      <c r="D266" s="69" t="s">
        <v>224</v>
      </c>
      <c r="E266" s="69">
        <v>14</v>
      </c>
      <c r="F266" s="69">
        <v>12</v>
      </c>
    </row>
    <row r="267" spans="1:8" ht="18.75" x14ac:dyDescent="0.25">
      <c r="A267" s="68">
        <v>266</v>
      </c>
      <c r="B267" s="69">
        <v>4</v>
      </c>
      <c r="C267" s="70" t="s">
        <v>691</v>
      </c>
      <c r="D267" s="69" t="s">
        <v>223</v>
      </c>
      <c r="E267" s="69">
        <v>14</v>
      </c>
      <c r="F267" s="69">
        <v>10</v>
      </c>
    </row>
    <row r="268" spans="1:8" ht="18.75" x14ac:dyDescent="0.25">
      <c r="A268" s="68">
        <v>267</v>
      </c>
      <c r="B268" s="69">
        <v>6</v>
      </c>
      <c r="C268" s="70" t="s">
        <v>693</v>
      </c>
      <c r="D268" s="69" t="s">
        <v>226</v>
      </c>
      <c r="E268" s="69">
        <v>13</v>
      </c>
      <c r="F268" s="69">
        <v>25</v>
      </c>
    </row>
    <row r="269" spans="1:8" ht="18.75" x14ac:dyDescent="0.25">
      <c r="A269" s="68">
        <v>268</v>
      </c>
      <c r="B269" s="69">
        <v>7</v>
      </c>
      <c r="C269" s="70" t="s">
        <v>692</v>
      </c>
      <c r="D269" s="69" t="s">
        <v>224</v>
      </c>
      <c r="E269" s="69">
        <v>27</v>
      </c>
      <c r="F269" s="69">
        <v>21</v>
      </c>
    </row>
    <row r="270" spans="1:8" ht="18.75" x14ac:dyDescent="0.25">
      <c r="A270" s="68">
        <v>269</v>
      </c>
      <c r="B270" s="69">
        <v>1</v>
      </c>
      <c r="C270" s="70" t="s">
        <v>694</v>
      </c>
      <c r="D270" s="69" t="s">
        <v>224</v>
      </c>
      <c r="E270" s="69">
        <v>6</v>
      </c>
      <c r="F270" s="69">
        <v>5</v>
      </c>
    </row>
    <row r="271" spans="1:8" ht="18.75" x14ac:dyDescent="0.25">
      <c r="A271" s="68">
        <v>270</v>
      </c>
      <c r="B271" s="69">
        <v>3</v>
      </c>
      <c r="C271" s="70" t="s">
        <v>825</v>
      </c>
      <c r="D271" s="69" t="s">
        <v>223</v>
      </c>
      <c r="E271" s="69">
        <v>19</v>
      </c>
      <c r="F271" s="69">
        <v>6</v>
      </c>
    </row>
    <row r="272" spans="1:8" ht="18.75" x14ac:dyDescent="0.25">
      <c r="A272" s="68">
        <v>271</v>
      </c>
      <c r="B272" s="69">
        <v>6</v>
      </c>
      <c r="C272" s="70" t="s">
        <v>695</v>
      </c>
      <c r="D272" s="69" t="s">
        <v>231</v>
      </c>
      <c r="E272" s="69">
        <v>20</v>
      </c>
      <c r="F272" s="69">
        <v>19</v>
      </c>
    </row>
    <row r="273" spans="1:8" ht="18.75" x14ac:dyDescent="0.25">
      <c r="A273" s="68">
        <v>272</v>
      </c>
      <c r="B273" s="69">
        <v>7</v>
      </c>
      <c r="C273" s="70" t="s">
        <v>696</v>
      </c>
      <c r="D273" s="69" t="s">
        <v>231</v>
      </c>
      <c r="E273" s="69">
        <v>25</v>
      </c>
      <c r="F273" s="69">
        <v>25</v>
      </c>
    </row>
    <row r="274" spans="1:8" ht="18.75" x14ac:dyDescent="0.25">
      <c r="A274" s="68">
        <v>273</v>
      </c>
      <c r="B274" s="69">
        <v>5</v>
      </c>
      <c r="C274" s="70" t="s">
        <v>697</v>
      </c>
      <c r="D274" s="69" t="s">
        <v>231</v>
      </c>
      <c r="E274" s="69">
        <v>11</v>
      </c>
      <c r="F274" s="69">
        <v>24</v>
      </c>
    </row>
    <row r="275" spans="1:8" ht="18.75" x14ac:dyDescent="0.25">
      <c r="A275" s="68">
        <v>274</v>
      </c>
      <c r="B275" s="69">
        <v>2</v>
      </c>
      <c r="C275" s="70" t="s">
        <v>698</v>
      </c>
      <c r="D275" s="69" t="s">
        <v>75</v>
      </c>
      <c r="E275" s="69">
        <v>6</v>
      </c>
      <c r="F275" s="69">
        <v>8</v>
      </c>
    </row>
    <row r="276" spans="1:8" ht="18.75" x14ac:dyDescent="0.25">
      <c r="A276" s="68">
        <v>275</v>
      </c>
      <c r="B276" s="69">
        <v>6</v>
      </c>
      <c r="C276" s="70" t="s">
        <v>826</v>
      </c>
      <c r="D276" s="69" t="s">
        <v>225</v>
      </c>
      <c r="E276" s="69">
        <v>22</v>
      </c>
      <c r="F276" s="69">
        <v>16</v>
      </c>
    </row>
    <row r="277" spans="1:8" ht="18.75" x14ac:dyDescent="0.25">
      <c r="A277" s="68">
        <v>276</v>
      </c>
      <c r="B277" s="69">
        <v>1</v>
      </c>
      <c r="C277" s="70" t="s">
        <v>699</v>
      </c>
      <c r="D277" s="69" t="s">
        <v>232</v>
      </c>
      <c r="E277" s="69">
        <v>7</v>
      </c>
      <c r="F277" s="69">
        <v>5</v>
      </c>
    </row>
    <row r="278" spans="1:8" ht="18.75" x14ac:dyDescent="0.25">
      <c r="A278" s="68">
        <v>277</v>
      </c>
      <c r="B278" s="69">
        <v>2</v>
      </c>
      <c r="C278" s="70" t="s">
        <v>700</v>
      </c>
      <c r="D278" s="69" t="s">
        <v>225</v>
      </c>
      <c r="E278" s="69">
        <v>7</v>
      </c>
      <c r="F278" s="69">
        <v>7</v>
      </c>
    </row>
    <row r="279" spans="1:8" ht="18.75" x14ac:dyDescent="0.25">
      <c r="A279" s="68">
        <v>278</v>
      </c>
      <c r="B279" s="69">
        <v>6</v>
      </c>
      <c r="C279" s="70" t="s">
        <v>701</v>
      </c>
      <c r="D279" s="69" t="s">
        <v>223</v>
      </c>
      <c r="E279" s="69">
        <v>27</v>
      </c>
      <c r="F279" s="69">
        <v>14</v>
      </c>
    </row>
    <row r="280" spans="1:8" ht="18.75" x14ac:dyDescent="0.25">
      <c r="A280" s="68">
        <v>279</v>
      </c>
      <c r="B280" s="69">
        <v>2</v>
      </c>
      <c r="C280" s="70" t="s">
        <v>702</v>
      </c>
      <c r="D280" s="69" t="s">
        <v>224</v>
      </c>
      <c r="E280" s="69">
        <v>9</v>
      </c>
      <c r="F280" s="69">
        <v>5</v>
      </c>
    </row>
    <row r="281" spans="1:8" ht="18.75" x14ac:dyDescent="0.25">
      <c r="A281" s="68">
        <v>280</v>
      </c>
      <c r="B281" s="69">
        <v>2</v>
      </c>
      <c r="C281" s="70" t="s">
        <v>703</v>
      </c>
      <c r="D281" s="69" t="s">
        <v>75</v>
      </c>
      <c r="E281" s="69">
        <v>9</v>
      </c>
      <c r="F281" s="69">
        <v>10</v>
      </c>
    </row>
    <row r="282" spans="1:8" ht="18.75" x14ac:dyDescent="0.25">
      <c r="A282" s="68">
        <v>281</v>
      </c>
      <c r="B282" s="69">
        <v>5</v>
      </c>
      <c r="C282" s="70" t="s">
        <v>704</v>
      </c>
      <c r="D282" s="69" t="s">
        <v>228</v>
      </c>
      <c r="E282" s="69">
        <v>21</v>
      </c>
      <c r="F282" s="69">
        <v>6</v>
      </c>
    </row>
    <row r="283" spans="1:8" ht="18.75" x14ac:dyDescent="0.25">
      <c r="A283" s="68">
        <v>282</v>
      </c>
      <c r="B283" s="69">
        <v>3</v>
      </c>
      <c r="C283" s="70" t="s">
        <v>705</v>
      </c>
      <c r="D283" s="69" t="s">
        <v>229</v>
      </c>
      <c r="E283" s="69">
        <v>9</v>
      </c>
      <c r="F283" s="69">
        <v>11</v>
      </c>
    </row>
    <row r="284" spans="1:8" ht="18.75" x14ac:dyDescent="0.25">
      <c r="A284" s="68">
        <v>283</v>
      </c>
      <c r="B284" s="69">
        <v>4</v>
      </c>
      <c r="C284" s="70" t="s">
        <v>706</v>
      </c>
      <c r="D284" s="69" t="s">
        <v>224</v>
      </c>
      <c r="E284" s="69">
        <v>19</v>
      </c>
      <c r="F284" s="69">
        <v>7</v>
      </c>
    </row>
    <row r="285" spans="1:8" ht="18.75" x14ac:dyDescent="0.25">
      <c r="A285" s="68">
        <v>284</v>
      </c>
      <c r="B285" s="69">
        <v>8</v>
      </c>
      <c r="C285" s="70" t="s">
        <v>707</v>
      </c>
      <c r="D285" s="69" t="s">
        <v>228</v>
      </c>
      <c r="E285" s="69">
        <v>0</v>
      </c>
      <c r="F285" s="69">
        <v>30</v>
      </c>
      <c r="G285" s="23" t="s">
        <v>1067</v>
      </c>
      <c r="H285" t="s">
        <v>1068</v>
      </c>
    </row>
    <row r="286" spans="1:8" ht="18.75" x14ac:dyDescent="0.25">
      <c r="A286" s="68">
        <v>285</v>
      </c>
      <c r="B286" s="69">
        <v>8</v>
      </c>
      <c r="C286" s="70" t="s">
        <v>707</v>
      </c>
      <c r="D286" s="69" t="s">
        <v>228</v>
      </c>
      <c r="E286" s="69">
        <v>30</v>
      </c>
      <c r="F286" s="69">
        <v>0</v>
      </c>
    </row>
    <row r="287" spans="1:8" ht="18.75" x14ac:dyDescent="0.25">
      <c r="A287" s="68">
        <v>286</v>
      </c>
      <c r="B287" s="69">
        <v>7</v>
      </c>
      <c r="C287" s="70" t="s">
        <v>708</v>
      </c>
      <c r="D287" s="69" t="s">
        <v>230</v>
      </c>
      <c r="E287" s="69">
        <v>24</v>
      </c>
      <c r="F287" s="69">
        <v>24</v>
      </c>
    </row>
    <row r="288" spans="1:8" ht="18.75" x14ac:dyDescent="0.25">
      <c r="A288" s="68">
        <v>287</v>
      </c>
      <c r="B288" s="69">
        <v>4</v>
      </c>
      <c r="C288" s="70" t="s">
        <v>709</v>
      </c>
      <c r="D288" s="69" t="s">
        <v>75</v>
      </c>
      <c r="E288" s="69">
        <v>16</v>
      </c>
      <c r="F288" s="69">
        <v>14</v>
      </c>
    </row>
    <row r="289" spans="1:6" ht="18.75" x14ac:dyDescent="0.25">
      <c r="A289" s="68">
        <v>288</v>
      </c>
      <c r="B289" s="69">
        <v>2</v>
      </c>
      <c r="C289" s="70" t="s">
        <v>710</v>
      </c>
      <c r="D289" s="69" t="s">
        <v>227</v>
      </c>
      <c r="E289" s="69">
        <v>6</v>
      </c>
      <c r="F289" s="69">
        <v>8</v>
      </c>
    </row>
    <row r="290" spans="1:6" ht="18.75" x14ac:dyDescent="0.25">
      <c r="A290" s="68">
        <v>289</v>
      </c>
      <c r="B290" s="69">
        <v>2</v>
      </c>
      <c r="C290" s="70" t="s">
        <v>711</v>
      </c>
      <c r="D290" s="69" t="s">
        <v>226</v>
      </c>
      <c r="E290" s="69">
        <v>7</v>
      </c>
      <c r="F290" s="69">
        <v>8</v>
      </c>
    </row>
    <row r="291" spans="1:6" ht="18.75" x14ac:dyDescent="0.25">
      <c r="A291" s="68">
        <v>290</v>
      </c>
      <c r="B291" s="69">
        <v>3</v>
      </c>
      <c r="C291" s="70" t="s">
        <v>712</v>
      </c>
      <c r="D291" s="69" t="s">
        <v>224</v>
      </c>
      <c r="E291" s="69">
        <v>11</v>
      </c>
      <c r="F291" s="69">
        <v>9</v>
      </c>
    </row>
    <row r="292" spans="1:6" ht="18.75" x14ac:dyDescent="0.25">
      <c r="A292" s="68">
        <v>291</v>
      </c>
      <c r="B292" s="69">
        <v>3</v>
      </c>
      <c r="C292" s="70" t="s">
        <v>713</v>
      </c>
      <c r="D292" s="69" t="s">
        <v>223</v>
      </c>
      <c r="E292" s="69">
        <v>11</v>
      </c>
      <c r="F292" s="69">
        <v>9</v>
      </c>
    </row>
    <row r="293" spans="1:6" ht="18.75" x14ac:dyDescent="0.25">
      <c r="A293" s="68">
        <v>292</v>
      </c>
      <c r="B293" s="69">
        <v>3</v>
      </c>
      <c r="C293" s="70" t="s">
        <v>714</v>
      </c>
      <c r="D293" s="69" t="s">
        <v>227</v>
      </c>
      <c r="E293" s="69">
        <v>7</v>
      </c>
      <c r="F293" s="69">
        <v>13</v>
      </c>
    </row>
    <row r="294" spans="1:6" ht="18.75" x14ac:dyDescent="0.25">
      <c r="A294" s="68">
        <v>293</v>
      </c>
      <c r="B294" s="69">
        <v>4</v>
      </c>
      <c r="C294" s="70" t="s">
        <v>715</v>
      </c>
      <c r="D294" s="69" t="s">
        <v>230</v>
      </c>
      <c r="E294" s="69">
        <v>18</v>
      </c>
      <c r="F294" s="69">
        <v>13</v>
      </c>
    </row>
    <row r="295" spans="1:6" ht="18.75" x14ac:dyDescent="0.25">
      <c r="A295" s="68">
        <v>294</v>
      </c>
      <c r="B295" s="69">
        <v>1</v>
      </c>
      <c r="C295" s="70" t="s">
        <v>716</v>
      </c>
      <c r="D295" s="69" t="s">
        <v>229</v>
      </c>
      <c r="E295" s="69">
        <v>5</v>
      </c>
      <c r="F295" s="69">
        <v>8</v>
      </c>
    </row>
    <row r="296" spans="1:6" ht="18.75" x14ac:dyDescent="0.25">
      <c r="A296" s="68">
        <v>295</v>
      </c>
      <c r="B296" s="69">
        <v>2</v>
      </c>
      <c r="C296" s="70" t="s">
        <v>717</v>
      </c>
      <c r="D296" s="69" t="s">
        <v>75</v>
      </c>
      <c r="E296" s="69">
        <v>9</v>
      </c>
      <c r="F296" s="69">
        <v>8</v>
      </c>
    </row>
    <row r="297" spans="1:6" ht="18.75" x14ac:dyDescent="0.25">
      <c r="A297" s="68">
        <v>296</v>
      </c>
      <c r="B297" s="69">
        <v>4</v>
      </c>
      <c r="C297" s="70" t="s">
        <v>718</v>
      </c>
      <c r="D297" s="69" t="s">
        <v>230</v>
      </c>
      <c r="E297" s="69">
        <v>16</v>
      </c>
      <c r="F297" s="69">
        <v>12</v>
      </c>
    </row>
    <row r="298" spans="1:6" ht="18.75" x14ac:dyDescent="0.25">
      <c r="A298" s="68">
        <v>297</v>
      </c>
      <c r="B298" s="69">
        <v>5</v>
      </c>
      <c r="C298" s="70" t="s">
        <v>719</v>
      </c>
      <c r="D298" s="69" t="s">
        <v>230</v>
      </c>
      <c r="E298" s="69">
        <v>19</v>
      </c>
      <c r="F298" s="69">
        <v>17</v>
      </c>
    </row>
    <row r="299" spans="1:6" ht="18.75" x14ac:dyDescent="0.25">
      <c r="A299" s="68">
        <v>298</v>
      </c>
      <c r="B299" s="69">
        <v>1</v>
      </c>
      <c r="C299" s="70" t="s">
        <v>720</v>
      </c>
      <c r="D299" s="69" t="s">
        <v>230</v>
      </c>
      <c r="E299" s="69">
        <v>7</v>
      </c>
      <c r="F299" s="69">
        <v>6</v>
      </c>
    </row>
    <row r="300" spans="1:6" ht="18.75" x14ac:dyDescent="0.25">
      <c r="A300" s="68">
        <v>299</v>
      </c>
      <c r="B300" s="69">
        <v>4</v>
      </c>
      <c r="C300" s="70" t="s">
        <v>721</v>
      </c>
      <c r="D300" s="69" t="s">
        <v>224</v>
      </c>
      <c r="E300" s="69">
        <v>16</v>
      </c>
      <c r="F300" s="69">
        <v>10</v>
      </c>
    </row>
    <row r="301" spans="1:6" ht="18.75" x14ac:dyDescent="0.25">
      <c r="A301" s="68">
        <v>300</v>
      </c>
      <c r="B301" s="69">
        <v>5</v>
      </c>
      <c r="C301" s="70" t="s">
        <v>722</v>
      </c>
      <c r="D301" s="69" t="s">
        <v>224</v>
      </c>
      <c r="E301" s="69">
        <v>21</v>
      </c>
      <c r="F301" s="69">
        <v>15</v>
      </c>
    </row>
    <row r="302" spans="1:6" ht="18.75" x14ac:dyDescent="0.25">
      <c r="A302" s="68">
        <v>301</v>
      </c>
      <c r="B302" s="69">
        <v>3</v>
      </c>
      <c r="C302" s="70" t="s">
        <v>723</v>
      </c>
      <c r="D302" s="69" t="s">
        <v>223</v>
      </c>
      <c r="E302" s="69">
        <v>13</v>
      </c>
      <c r="F302" s="69">
        <v>9</v>
      </c>
    </row>
    <row r="303" spans="1:6" ht="18.75" x14ac:dyDescent="0.25">
      <c r="A303" s="68">
        <v>302</v>
      </c>
      <c r="B303" s="69">
        <v>2</v>
      </c>
      <c r="C303" s="70" t="s">
        <v>724</v>
      </c>
      <c r="D303" s="69" t="s">
        <v>223</v>
      </c>
      <c r="E303" s="69">
        <v>12</v>
      </c>
      <c r="F303" s="69">
        <v>7</v>
      </c>
    </row>
    <row r="304" spans="1:6" ht="18.75" x14ac:dyDescent="0.25">
      <c r="A304" s="68">
        <v>303</v>
      </c>
      <c r="B304" s="69">
        <v>5</v>
      </c>
      <c r="C304" s="70" t="s">
        <v>725</v>
      </c>
      <c r="D304" s="69" t="s">
        <v>75</v>
      </c>
      <c r="E304" s="69">
        <v>18</v>
      </c>
      <c r="F304" s="69">
        <v>15</v>
      </c>
    </row>
    <row r="305" spans="1:6" ht="18.75" x14ac:dyDescent="0.25">
      <c r="A305" s="68">
        <v>304</v>
      </c>
      <c r="B305" s="69">
        <v>3</v>
      </c>
      <c r="C305" s="70" t="s">
        <v>726</v>
      </c>
      <c r="D305" s="69" t="s">
        <v>226</v>
      </c>
      <c r="E305" s="69">
        <v>10</v>
      </c>
      <c r="F305" s="69">
        <v>14</v>
      </c>
    </row>
    <row r="306" spans="1:6" ht="18.75" x14ac:dyDescent="0.25">
      <c r="A306" s="68">
        <v>305</v>
      </c>
      <c r="B306" s="69">
        <v>1</v>
      </c>
      <c r="C306" s="70" t="s">
        <v>727</v>
      </c>
      <c r="D306" s="69" t="s">
        <v>224</v>
      </c>
      <c r="E306" s="69">
        <v>5</v>
      </c>
      <c r="F306" s="69">
        <v>3</v>
      </c>
    </row>
    <row r="307" spans="1:6" ht="18.75" x14ac:dyDescent="0.25">
      <c r="A307" s="68">
        <v>306</v>
      </c>
      <c r="B307" s="69">
        <v>1</v>
      </c>
      <c r="C307" s="70" t="s">
        <v>728</v>
      </c>
      <c r="D307" s="69" t="s">
        <v>226</v>
      </c>
      <c r="E307" s="69">
        <v>3</v>
      </c>
      <c r="F307" s="69">
        <v>6</v>
      </c>
    </row>
    <row r="308" spans="1:6" ht="18.75" x14ac:dyDescent="0.25">
      <c r="A308" s="68">
        <v>307</v>
      </c>
      <c r="B308" s="69">
        <v>6</v>
      </c>
      <c r="C308" s="70" t="s">
        <v>729</v>
      </c>
      <c r="D308" s="69" t="s">
        <v>224</v>
      </c>
      <c r="E308" s="69">
        <v>23</v>
      </c>
      <c r="F308" s="69">
        <v>20</v>
      </c>
    </row>
    <row r="309" spans="1:6" ht="18.75" x14ac:dyDescent="0.25">
      <c r="A309" s="68">
        <v>308</v>
      </c>
      <c r="B309" s="69">
        <v>5</v>
      </c>
      <c r="C309" s="70" t="s">
        <v>730</v>
      </c>
      <c r="D309" s="69" t="s">
        <v>232</v>
      </c>
      <c r="E309" s="69">
        <v>19</v>
      </c>
      <c r="F309" s="69">
        <v>18</v>
      </c>
    </row>
    <row r="310" spans="1:6" ht="18.75" x14ac:dyDescent="0.25">
      <c r="A310" s="68">
        <v>309</v>
      </c>
      <c r="B310" s="69">
        <v>4</v>
      </c>
      <c r="C310" s="70" t="s">
        <v>731</v>
      </c>
      <c r="D310" s="69" t="s">
        <v>229</v>
      </c>
      <c r="E310" s="69">
        <v>12</v>
      </c>
      <c r="F310" s="69">
        <v>17</v>
      </c>
    </row>
    <row r="311" spans="1:6" ht="18.75" x14ac:dyDescent="0.25">
      <c r="A311" s="68">
        <v>310</v>
      </c>
      <c r="B311" s="69">
        <v>3</v>
      </c>
      <c r="C311" s="70" t="s">
        <v>732</v>
      </c>
      <c r="D311" s="69" t="s">
        <v>230</v>
      </c>
      <c r="E311" s="69">
        <v>14</v>
      </c>
      <c r="F311" s="69">
        <v>10</v>
      </c>
    </row>
    <row r="312" spans="1:6" ht="18.75" x14ac:dyDescent="0.25">
      <c r="A312" s="68">
        <v>311</v>
      </c>
      <c r="B312" s="69">
        <v>6</v>
      </c>
      <c r="C312" s="70" t="s">
        <v>733</v>
      </c>
      <c r="D312" s="69" t="s">
        <v>224</v>
      </c>
      <c r="E312" s="69">
        <v>22</v>
      </c>
      <c r="F312" s="69">
        <v>16</v>
      </c>
    </row>
    <row r="313" spans="1:6" ht="18.75" x14ac:dyDescent="0.25">
      <c r="A313" s="68">
        <v>312</v>
      </c>
      <c r="B313" s="69">
        <v>1</v>
      </c>
      <c r="C313" s="70" t="s">
        <v>734</v>
      </c>
      <c r="D313" s="69" t="s">
        <v>227</v>
      </c>
      <c r="E313" s="69">
        <v>4</v>
      </c>
      <c r="F313" s="69">
        <v>7</v>
      </c>
    </row>
    <row r="314" spans="1:6" ht="18.75" x14ac:dyDescent="0.25">
      <c r="A314" s="68">
        <v>313</v>
      </c>
      <c r="B314" s="69">
        <v>6</v>
      </c>
      <c r="C314" s="70" t="s">
        <v>735</v>
      </c>
      <c r="D314" s="69" t="s">
        <v>229</v>
      </c>
      <c r="E314" s="69">
        <v>17</v>
      </c>
      <c r="F314" s="69">
        <v>24</v>
      </c>
    </row>
    <row r="315" spans="1:6" ht="18.75" x14ac:dyDescent="0.25">
      <c r="A315" s="68">
        <v>314</v>
      </c>
      <c r="B315" s="69">
        <v>5</v>
      </c>
      <c r="C315" s="70" t="s">
        <v>736</v>
      </c>
      <c r="D315" s="69" t="s">
        <v>229</v>
      </c>
      <c r="E315" s="69">
        <v>12</v>
      </c>
      <c r="F315" s="69">
        <v>20</v>
      </c>
    </row>
    <row r="316" spans="1:6" ht="18.75" x14ac:dyDescent="0.25">
      <c r="A316" s="68">
        <v>315</v>
      </c>
      <c r="B316" s="69">
        <v>4</v>
      </c>
      <c r="C316" s="70" t="s">
        <v>737</v>
      </c>
      <c r="D316" s="69" t="s">
        <v>225</v>
      </c>
      <c r="E316" s="69">
        <v>17</v>
      </c>
      <c r="F316" s="69">
        <v>11</v>
      </c>
    </row>
    <row r="317" spans="1:6" ht="18.75" x14ac:dyDescent="0.25">
      <c r="A317" s="68">
        <v>316</v>
      </c>
      <c r="B317" s="69">
        <v>3</v>
      </c>
      <c r="C317" s="70" t="s">
        <v>738</v>
      </c>
      <c r="D317" s="69" t="s">
        <v>226</v>
      </c>
      <c r="E317" s="69">
        <v>11</v>
      </c>
      <c r="F317" s="69">
        <v>14</v>
      </c>
    </row>
    <row r="318" spans="1:6" ht="18.75" x14ac:dyDescent="0.25">
      <c r="A318" s="68">
        <v>317</v>
      </c>
      <c r="B318" s="69">
        <v>1</v>
      </c>
      <c r="C318" s="70" t="s">
        <v>739</v>
      </c>
      <c r="D318" s="69" t="s">
        <v>223</v>
      </c>
      <c r="E318" s="69">
        <v>6</v>
      </c>
      <c r="F318" s="69">
        <v>5</v>
      </c>
    </row>
    <row r="319" spans="1:6" ht="18.75" x14ac:dyDescent="0.25">
      <c r="A319" s="68">
        <v>318</v>
      </c>
      <c r="B319" s="69">
        <v>6</v>
      </c>
      <c r="C319" s="70" t="s">
        <v>740</v>
      </c>
      <c r="D319" s="69" t="s">
        <v>227</v>
      </c>
      <c r="E319" s="69">
        <v>16</v>
      </c>
      <c r="F319" s="69">
        <v>22</v>
      </c>
    </row>
    <row r="320" spans="1:6" ht="18.75" x14ac:dyDescent="0.25">
      <c r="A320" s="68">
        <v>319</v>
      </c>
      <c r="B320" s="69">
        <v>2</v>
      </c>
      <c r="C320" s="70" t="s">
        <v>741</v>
      </c>
      <c r="D320" s="69" t="s">
        <v>223</v>
      </c>
      <c r="E320" s="69">
        <v>11</v>
      </c>
      <c r="F320" s="69">
        <v>6</v>
      </c>
    </row>
    <row r="321" spans="1:8" ht="18.75" x14ac:dyDescent="0.25">
      <c r="A321" s="68">
        <v>320</v>
      </c>
      <c r="B321" s="69">
        <v>4</v>
      </c>
      <c r="C321" s="70" t="s">
        <v>742</v>
      </c>
      <c r="D321" s="69" t="s">
        <v>224</v>
      </c>
      <c r="E321" s="69">
        <v>17</v>
      </c>
      <c r="F321" s="69">
        <v>9</v>
      </c>
    </row>
    <row r="322" spans="1:8" ht="18.75" x14ac:dyDescent="0.25">
      <c r="A322" s="68">
        <v>321</v>
      </c>
      <c r="B322" s="69">
        <v>4</v>
      </c>
      <c r="C322" s="70" t="s">
        <v>743</v>
      </c>
      <c r="D322" s="69" t="s">
        <v>229</v>
      </c>
      <c r="E322" s="69">
        <v>8</v>
      </c>
      <c r="F322" s="69">
        <v>19</v>
      </c>
    </row>
    <row r="323" spans="1:8" ht="18.75" x14ac:dyDescent="0.25">
      <c r="A323" s="68">
        <v>322</v>
      </c>
      <c r="B323" s="69">
        <v>2</v>
      </c>
      <c r="C323" s="70" t="s">
        <v>744</v>
      </c>
      <c r="D323" s="69" t="s">
        <v>223</v>
      </c>
      <c r="E323" s="69">
        <v>10</v>
      </c>
      <c r="F323" s="69">
        <v>7</v>
      </c>
    </row>
    <row r="324" spans="1:8" ht="18.75" x14ac:dyDescent="0.25">
      <c r="A324" s="68">
        <v>323</v>
      </c>
      <c r="B324" s="69">
        <v>2</v>
      </c>
      <c r="C324" s="70" t="s">
        <v>745</v>
      </c>
      <c r="D324" s="69" t="s">
        <v>226</v>
      </c>
      <c r="E324" s="69">
        <v>6</v>
      </c>
      <c r="F324" s="69">
        <v>10</v>
      </c>
    </row>
    <row r="325" spans="1:8" ht="18.75" x14ac:dyDescent="0.25">
      <c r="A325" s="68">
        <v>324</v>
      </c>
      <c r="B325" s="69">
        <v>3</v>
      </c>
      <c r="C325" s="70" t="s">
        <v>746</v>
      </c>
      <c r="D325" s="69" t="s">
        <v>229</v>
      </c>
      <c r="E325" s="69">
        <v>11</v>
      </c>
      <c r="F325" s="69">
        <v>14</v>
      </c>
    </row>
    <row r="326" spans="1:8" ht="18.75" x14ac:dyDescent="0.25">
      <c r="A326" s="68">
        <v>325</v>
      </c>
      <c r="B326" s="69">
        <v>3</v>
      </c>
      <c r="C326" s="70" t="s">
        <v>747</v>
      </c>
      <c r="D326" s="69" t="s">
        <v>225</v>
      </c>
      <c r="E326" s="69">
        <v>18</v>
      </c>
      <c r="F326" s="69">
        <v>7</v>
      </c>
    </row>
    <row r="327" spans="1:8" ht="18.75" x14ac:dyDescent="0.25">
      <c r="A327" s="68">
        <v>326</v>
      </c>
      <c r="B327" s="69">
        <v>5</v>
      </c>
      <c r="C327" s="70" t="s">
        <v>748</v>
      </c>
      <c r="D327" s="69" t="s">
        <v>226</v>
      </c>
      <c r="E327" s="69">
        <v>14</v>
      </c>
      <c r="F327" s="69">
        <v>21</v>
      </c>
    </row>
    <row r="328" spans="1:8" ht="18.75" x14ac:dyDescent="0.25">
      <c r="A328" s="68">
        <v>327</v>
      </c>
      <c r="B328" s="69">
        <v>4</v>
      </c>
      <c r="C328" s="70" t="s">
        <v>749</v>
      </c>
      <c r="D328" s="69" t="s">
        <v>230</v>
      </c>
      <c r="E328" s="69">
        <v>17</v>
      </c>
      <c r="F328" s="69">
        <v>11</v>
      </c>
    </row>
    <row r="329" spans="1:8" ht="18.75" x14ac:dyDescent="0.25">
      <c r="A329" s="68">
        <v>328</v>
      </c>
      <c r="B329" s="69">
        <v>2</v>
      </c>
      <c r="C329" s="70" t="s">
        <v>750</v>
      </c>
      <c r="D329" s="69" t="s">
        <v>228</v>
      </c>
      <c r="E329" s="69">
        <v>11</v>
      </c>
      <c r="F329" s="69">
        <v>6</v>
      </c>
    </row>
    <row r="330" spans="1:8" ht="18.75" x14ac:dyDescent="0.25">
      <c r="A330" s="68">
        <v>329</v>
      </c>
      <c r="B330" s="69">
        <v>1</v>
      </c>
      <c r="C330" s="70" t="s">
        <v>751</v>
      </c>
      <c r="D330" s="69" t="s">
        <v>224</v>
      </c>
      <c r="E330" s="69">
        <v>7</v>
      </c>
      <c r="F330" s="69">
        <v>3</v>
      </c>
    </row>
    <row r="331" spans="1:8" ht="18.75" x14ac:dyDescent="0.25">
      <c r="A331" s="68">
        <v>330</v>
      </c>
      <c r="B331" s="69">
        <v>8</v>
      </c>
      <c r="C331" s="70" t="s">
        <v>752</v>
      </c>
      <c r="D331" s="69" t="s">
        <v>232</v>
      </c>
      <c r="E331" s="69">
        <v>30</v>
      </c>
      <c r="F331" s="69">
        <v>0</v>
      </c>
      <c r="H331" t="s">
        <v>1069</v>
      </c>
    </row>
    <row r="332" spans="1:8" ht="18.75" x14ac:dyDescent="0.25">
      <c r="A332" s="68">
        <v>331</v>
      </c>
      <c r="B332" s="69">
        <v>8</v>
      </c>
      <c r="C332" s="70" t="s">
        <v>752</v>
      </c>
      <c r="D332" s="69" t="s">
        <v>232</v>
      </c>
      <c r="E332" s="69">
        <v>0</v>
      </c>
      <c r="F332" s="69">
        <v>30</v>
      </c>
    </row>
    <row r="333" spans="1:8" ht="18.75" x14ac:dyDescent="0.25">
      <c r="A333" s="68">
        <v>332</v>
      </c>
      <c r="B333" s="69">
        <v>2</v>
      </c>
      <c r="C333" s="70" t="s">
        <v>753</v>
      </c>
      <c r="D333" s="69" t="s">
        <v>223</v>
      </c>
      <c r="E333" s="69">
        <v>11</v>
      </c>
      <c r="F333" s="69">
        <v>5</v>
      </c>
    </row>
    <row r="334" spans="1:8" ht="18.75" x14ac:dyDescent="0.25">
      <c r="A334" s="68">
        <v>333</v>
      </c>
      <c r="B334" s="69">
        <v>1</v>
      </c>
      <c r="C334" s="70" t="s">
        <v>754</v>
      </c>
      <c r="D334" s="69" t="s">
        <v>229</v>
      </c>
      <c r="E334" s="69">
        <v>3</v>
      </c>
      <c r="F334" s="69">
        <v>5</v>
      </c>
    </row>
    <row r="335" spans="1:8" ht="18.75" x14ac:dyDescent="0.25">
      <c r="A335" s="68">
        <v>334</v>
      </c>
      <c r="B335" s="69">
        <v>4</v>
      </c>
      <c r="C335" s="70" t="s">
        <v>755</v>
      </c>
      <c r="D335" s="69" t="s">
        <v>225</v>
      </c>
      <c r="E335" s="69">
        <v>15</v>
      </c>
      <c r="F335" s="69">
        <v>12</v>
      </c>
    </row>
    <row r="336" spans="1:8" ht="18.75" x14ac:dyDescent="0.25">
      <c r="A336" s="68">
        <v>335</v>
      </c>
      <c r="B336" s="69">
        <v>8</v>
      </c>
      <c r="C336" s="70" t="s">
        <v>756</v>
      </c>
      <c r="D336" s="69" t="s">
        <v>226</v>
      </c>
      <c r="E336" s="69">
        <v>30</v>
      </c>
      <c r="F336" s="69">
        <v>0</v>
      </c>
      <c r="H336" s="100" t="s">
        <v>1070</v>
      </c>
    </row>
    <row r="337" spans="1:8" ht="18.75" x14ac:dyDescent="0.25">
      <c r="A337" s="68">
        <v>336</v>
      </c>
      <c r="B337" s="69">
        <v>8</v>
      </c>
      <c r="C337" s="70" t="s">
        <v>756</v>
      </c>
      <c r="D337" s="69" t="s">
        <v>226</v>
      </c>
      <c r="E337" s="69">
        <v>0</v>
      </c>
      <c r="F337" s="69">
        <v>30</v>
      </c>
    </row>
    <row r="338" spans="1:8" ht="18.75" x14ac:dyDescent="0.25">
      <c r="A338" s="68">
        <v>337</v>
      </c>
      <c r="B338" s="69">
        <v>4</v>
      </c>
      <c r="C338" s="70" t="s">
        <v>757</v>
      </c>
      <c r="D338" s="69" t="s">
        <v>223</v>
      </c>
      <c r="E338" s="69">
        <v>19</v>
      </c>
      <c r="F338" s="69">
        <v>9</v>
      </c>
    </row>
    <row r="339" spans="1:8" ht="18.75" x14ac:dyDescent="0.25">
      <c r="A339" s="68">
        <v>338</v>
      </c>
      <c r="B339" s="69">
        <v>1</v>
      </c>
      <c r="C339" s="109" t="s">
        <v>758</v>
      </c>
      <c r="D339" s="69" t="s">
        <v>224</v>
      </c>
      <c r="E339" s="69">
        <v>8</v>
      </c>
      <c r="F339" s="69">
        <v>5</v>
      </c>
    </row>
    <row r="340" spans="1:8" ht="18.75" x14ac:dyDescent="0.25">
      <c r="A340" s="68">
        <v>339</v>
      </c>
      <c r="B340" s="69">
        <v>4</v>
      </c>
      <c r="C340" s="70" t="s">
        <v>759</v>
      </c>
      <c r="D340" s="69" t="s">
        <v>229</v>
      </c>
      <c r="E340" s="69">
        <v>11</v>
      </c>
      <c r="F340" s="69">
        <v>15</v>
      </c>
    </row>
    <row r="341" spans="1:8" ht="18.75" x14ac:dyDescent="0.25">
      <c r="A341" s="68">
        <v>340</v>
      </c>
      <c r="B341" s="69">
        <v>1</v>
      </c>
      <c r="C341" s="70" t="s">
        <v>760</v>
      </c>
      <c r="D341" s="69" t="s">
        <v>227</v>
      </c>
      <c r="E341" s="69">
        <v>3</v>
      </c>
      <c r="F341" s="69">
        <v>6</v>
      </c>
    </row>
    <row r="342" spans="1:8" ht="18.75" x14ac:dyDescent="0.25">
      <c r="A342" s="68">
        <v>341</v>
      </c>
      <c r="B342" s="69">
        <v>2</v>
      </c>
      <c r="C342" s="70" t="s">
        <v>761</v>
      </c>
      <c r="D342" s="69" t="s">
        <v>224</v>
      </c>
      <c r="E342" s="69">
        <v>9</v>
      </c>
      <c r="F342" s="69">
        <v>6</v>
      </c>
    </row>
    <row r="343" spans="1:8" ht="18.75" x14ac:dyDescent="0.25">
      <c r="A343" s="68">
        <v>342</v>
      </c>
      <c r="B343" s="69">
        <v>7</v>
      </c>
      <c r="C343" s="70" t="s">
        <v>762</v>
      </c>
      <c r="D343" s="69" t="s">
        <v>75</v>
      </c>
      <c r="E343" s="69">
        <v>23</v>
      </c>
      <c r="F343" s="69">
        <v>26</v>
      </c>
    </row>
    <row r="344" spans="1:8" ht="18.75" x14ac:dyDescent="0.25">
      <c r="A344" s="68">
        <v>343</v>
      </c>
      <c r="B344" s="69">
        <v>7</v>
      </c>
      <c r="C344" s="70" t="s">
        <v>763</v>
      </c>
      <c r="D344" s="69" t="s">
        <v>232</v>
      </c>
      <c r="E344" s="69">
        <v>23</v>
      </c>
      <c r="F344" s="69">
        <v>23</v>
      </c>
    </row>
    <row r="345" spans="1:8" ht="18.75" x14ac:dyDescent="0.25">
      <c r="A345" s="68">
        <v>344</v>
      </c>
      <c r="B345" s="69">
        <v>2</v>
      </c>
      <c r="C345" s="70" t="s">
        <v>764</v>
      </c>
      <c r="D345" s="69" t="s">
        <v>226</v>
      </c>
      <c r="E345" s="69">
        <v>6</v>
      </c>
      <c r="F345" s="69">
        <v>9</v>
      </c>
    </row>
    <row r="346" spans="1:8" ht="18.75" x14ac:dyDescent="0.25">
      <c r="A346" s="68">
        <v>345</v>
      </c>
      <c r="B346" s="69">
        <v>2</v>
      </c>
      <c r="C346" s="70" t="s">
        <v>765</v>
      </c>
      <c r="D346" s="69" t="s">
        <v>225</v>
      </c>
      <c r="E346" s="69">
        <v>14</v>
      </c>
      <c r="F346" s="69">
        <v>5</v>
      </c>
    </row>
    <row r="347" spans="1:8" ht="18.75" x14ac:dyDescent="0.25">
      <c r="A347" s="68">
        <v>346</v>
      </c>
      <c r="B347" s="69">
        <v>5</v>
      </c>
      <c r="C347" s="70" t="s">
        <v>766</v>
      </c>
      <c r="D347" s="69" t="s">
        <v>227</v>
      </c>
      <c r="E347" s="69">
        <v>12</v>
      </c>
      <c r="F347" s="69">
        <v>23</v>
      </c>
      <c r="H347" t="s">
        <v>767</v>
      </c>
    </row>
    <row r="348" spans="1:8" ht="18.75" x14ac:dyDescent="0.25">
      <c r="A348" s="68">
        <v>347</v>
      </c>
      <c r="B348" s="69">
        <v>5</v>
      </c>
      <c r="C348" s="70" t="s">
        <v>768</v>
      </c>
      <c r="D348" s="69" t="s">
        <v>231</v>
      </c>
      <c r="E348" s="69">
        <v>12</v>
      </c>
      <c r="F348" s="69">
        <v>21</v>
      </c>
    </row>
    <row r="349" spans="1:8" ht="18.75" x14ac:dyDescent="0.25">
      <c r="A349" s="68">
        <v>348</v>
      </c>
      <c r="B349" s="69">
        <v>6</v>
      </c>
      <c r="C349" s="70" t="s">
        <v>769</v>
      </c>
      <c r="D349" s="69" t="s">
        <v>227</v>
      </c>
      <c r="E349" s="69">
        <v>13</v>
      </c>
      <c r="F349" s="69">
        <v>25</v>
      </c>
    </row>
    <row r="350" spans="1:8" ht="18.75" x14ac:dyDescent="0.25">
      <c r="A350" s="68">
        <v>349</v>
      </c>
      <c r="B350" s="69">
        <v>6</v>
      </c>
      <c r="C350" s="70" t="s">
        <v>770</v>
      </c>
      <c r="D350" s="69" t="s">
        <v>231</v>
      </c>
      <c r="E350" s="69">
        <v>24</v>
      </c>
      <c r="F350" s="69">
        <v>17</v>
      </c>
    </row>
    <row r="351" spans="1:8" ht="18.75" x14ac:dyDescent="0.25">
      <c r="A351" s="68">
        <v>350</v>
      </c>
      <c r="B351" s="69">
        <v>2</v>
      </c>
      <c r="C351" s="70" t="s">
        <v>771</v>
      </c>
      <c r="D351" s="69" t="s">
        <v>226</v>
      </c>
      <c r="E351" s="69">
        <v>6</v>
      </c>
      <c r="F351" s="69">
        <v>8</v>
      </c>
    </row>
    <row r="352" spans="1:8" ht="18.75" x14ac:dyDescent="0.25">
      <c r="A352" s="68">
        <v>351</v>
      </c>
      <c r="B352" s="69">
        <v>4</v>
      </c>
      <c r="C352" s="70" t="s">
        <v>772</v>
      </c>
      <c r="D352" s="69" t="s">
        <v>226</v>
      </c>
      <c r="E352" s="69">
        <v>12</v>
      </c>
      <c r="F352" s="69">
        <v>18</v>
      </c>
    </row>
    <row r="353" spans="1:6" ht="18.75" x14ac:dyDescent="0.25">
      <c r="A353" s="68">
        <v>352</v>
      </c>
      <c r="B353" s="69">
        <v>5</v>
      </c>
      <c r="C353" s="70" t="s">
        <v>773</v>
      </c>
      <c r="D353" s="69" t="s">
        <v>224</v>
      </c>
      <c r="E353" s="69">
        <v>19</v>
      </c>
      <c r="F353" s="69">
        <v>15</v>
      </c>
    </row>
    <row r="354" spans="1:6" ht="18.75" x14ac:dyDescent="0.25">
      <c r="A354" s="68">
        <v>353</v>
      </c>
      <c r="B354" s="69">
        <v>2</v>
      </c>
      <c r="C354" s="70" t="s">
        <v>774</v>
      </c>
      <c r="D354" s="69" t="s">
        <v>229</v>
      </c>
      <c r="E354" s="69">
        <v>5</v>
      </c>
      <c r="F354" s="69">
        <v>9</v>
      </c>
    </row>
    <row r="355" spans="1:6" ht="18.75" x14ac:dyDescent="0.25">
      <c r="A355" s="68">
        <v>354</v>
      </c>
      <c r="B355" s="69">
        <v>3</v>
      </c>
      <c r="C355" s="70" t="s">
        <v>775</v>
      </c>
      <c r="D355" s="69" t="s">
        <v>224</v>
      </c>
      <c r="E355" s="69">
        <v>16</v>
      </c>
      <c r="F355" s="69">
        <v>5</v>
      </c>
    </row>
    <row r="356" spans="1:6" ht="18.75" x14ac:dyDescent="0.25">
      <c r="A356" s="68">
        <v>355</v>
      </c>
      <c r="B356" s="69">
        <v>1</v>
      </c>
      <c r="C356" s="70" t="s">
        <v>776</v>
      </c>
      <c r="D356" s="69" t="s">
        <v>75</v>
      </c>
      <c r="E356" s="69">
        <v>5</v>
      </c>
      <c r="F356" s="69">
        <v>4</v>
      </c>
    </row>
    <row r="357" spans="1:6" ht="18.75" x14ac:dyDescent="0.25">
      <c r="A357" s="68">
        <v>356</v>
      </c>
      <c r="B357" s="69">
        <v>5</v>
      </c>
      <c r="C357" s="70" t="s">
        <v>777</v>
      </c>
      <c r="D357" s="69" t="s">
        <v>226</v>
      </c>
      <c r="E357" s="69">
        <v>13</v>
      </c>
      <c r="F357" s="69">
        <v>23</v>
      </c>
    </row>
    <row r="358" spans="1:6" ht="18.75" x14ac:dyDescent="0.25">
      <c r="A358" s="68">
        <v>357</v>
      </c>
      <c r="B358" s="69">
        <v>3</v>
      </c>
      <c r="C358" s="70" t="s">
        <v>778</v>
      </c>
      <c r="D358" s="69" t="s">
        <v>230</v>
      </c>
      <c r="E358" s="69">
        <v>14</v>
      </c>
      <c r="F358" s="69">
        <v>11</v>
      </c>
    </row>
    <row r="359" spans="1:6" ht="18.75" x14ac:dyDescent="0.25">
      <c r="A359" s="68">
        <v>358</v>
      </c>
      <c r="B359" s="69">
        <v>3</v>
      </c>
      <c r="C359" s="70" t="s">
        <v>779</v>
      </c>
      <c r="D359" s="69" t="s">
        <v>226</v>
      </c>
      <c r="E359" s="69">
        <v>6</v>
      </c>
      <c r="F359" s="69">
        <v>14</v>
      </c>
    </row>
    <row r="360" spans="1:6" ht="18.75" x14ac:dyDescent="0.25">
      <c r="A360" s="68">
        <v>359</v>
      </c>
      <c r="B360" s="69">
        <v>1</v>
      </c>
      <c r="C360" s="70" t="s">
        <v>780</v>
      </c>
      <c r="D360" s="69" t="s">
        <v>75</v>
      </c>
      <c r="E360" s="69">
        <v>5</v>
      </c>
      <c r="F360" s="69">
        <v>3</v>
      </c>
    </row>
    <row r="361" spans="1:6" ht="18.75" x14ac:dyDescent="0.25">
      <c r="A361" s="68">
        <v>360</v>
      </c>
      <c r="B361" s="69">
        <v>4</v>
      </c>
      <c r="C361" s="70" t="s">
        <v>781</v>
      </c>
      <c r="D361" s="69" t="s">
        <v>75</v>
      </c>
      <c r="E361" s="69">
        <v>15</v>
      </c>
      <c r="F361" s="69">
        <v>16</v>
      </c>
    </row>
    <row r="362" spans="1:6" ht="18.75" x14ac:dyDescent="0.25">
      <c r="A362" s="68">
        <v>361</v>
      </c>
      <c r="B362" s="69">
        <v>6</v>
      </c>
      <c r="C362" s="70" t="s">
        <v>782</v>
      </c>
      <c r="D362" s="69" t="s">
        <v>227</v>
      </c>
      <c r="E362" s="69">
        <v>16</v>
      </c>
      <c r="F362" s="69">
        <v>22</v>
      </c>
    </row>
    <row r="363" spans="1:6" ht="18.75" x14ac:dyDescent="0.25">
      <c r="A363" s="68">
        <v>362</v>
      </c>
      <c r="B363" s="69">
        <v>3</v>
      </c>
      <c r="C363" s="70" t="s">
        <v>783</v>
      </c>
      <c r="D363" s="69" t="s">
        <v>226</v>
      </c>
      <c r="E363" s="69">
        <v>5</v>
      </c>
      <c r="F363" s="69">
        <v>15</v>
      </c>
    </row>
    <row r="364" spans="1:6" ht="18.75" x14ac:dyDescent="0.25">
      <c r="A364" s="68">
        <v>363</v>
      </c>
      <c r="B364" s="69">
        <v>1</v>
      </c>
      <c r="C364" s="70" t="s">
        <v>784</v>
      </c>
      <c r="D364" s="69" t="s">
        <v>225</v>
      </c>
      <c r="E364" s="69">
        <v>7</v>
      </c>
      <c r="F364" s="69">
        <v>4</v>
      </c>
    </row>
    <row r="365" spans="1:6" ht="18.75" x14ac:dyDescent="0.25">
      <c r="A365" s="68">
        <v>364</v>
      </c>
      <c r="B365" s="69">
        <v>3</v>
      </c>
      <c r="C365" s="70" t="s">
        <v>785</v>
      </c>
      <c r="D365" s="69" t="s">
        <v>230</v>
      </c>
      <c r="E365" s="69">
        <v>11</v>
      </c>
      <c r="F365" s="69">
        <v>10</v>
      </c>
    </row>
    <row r="366" spans="1:6" ht="18.75" x14ac:dyDescent="0.25">
      <c r="A366" s="68">
        <v>365</v>
      </c>
      <c r="B366" s="69">
        <v>2</v>
      </c>
      <c r="C366" s="70" t="s">
        <v>786</v>
      </c>
      <c r="D366" s="69" t="s">
        <v>232</v>
      </c>
      <c r="E366" s="69">
        <v>10</v>
      </c>
      <c r="F366" s="69">
        <v>9</v>
      </c>
    </row>
    <row r="367" spans="1:6" ht="18.75" x14ac:dyDescent="0.25">
      <c r="A367" s="68">
        <v>366</v>
      </c>
      <c r="B367" s="69">
        <v>5</v>
      </c>
      <c r="C367" s="70" t="s">
        <v>787</v>
      </c>
      <c r="D367" s="69" t="s">
        <v>75</v>
      </c>
      <c r="E367" s="69">
        <v>15</v>
      </c>
      <c r="F367" s="69">
        <v>20</v>
      </c>
    </row>
    <row r="368" spans="1:6" ht="18.75" x14ac:dyDescent="0.25">
      <c r="A368" s="68">
        <v>367</v>
      </c>
      <c r="B368" s="69">
        <v>5</v>
      </c>
      <c r="C368" s="70" t="s">
        <v>788</v>
      </c>
      <c r="D368" s="69" t="s">
        <v>231</v>
      </c>
      <c r="E368" s="69">
        <v>21</v>
      </c>
      <c r="F368" s="69">
        <v>14</v>
      </c>
    </row>
    <row r="369" spans="1:8" ht="18.75" x14ac:dyDescent="0.25">
      <c r="A369" s="68">
        <v>368</v>
      </c>
      <c r="B369" s="69">
        <v>4</v>
      </c>
      <c r="C369" s="70" t="s">
        <v>789</v>
      </c>
      <c r="D369" s="69" t="s">
        <v>223</v>
      </c>
      <c r="E369" s="69">
        <v>18</v>
      </c>
      <c r="F369" s="69">
        <v>13</v>
      </c>
    </row>
    <row r="370" spans="1:8" ht="18.75" x14ac:dyDescent="0.25">
      <c r="A370" s="68">
        <v>369</v>
      </c>
      <c r="B370" s="69">
        <v>5</v>
      </c>
      <c r="C370" s="70" t="s">
        <v>790</v>
      </c>
      <c r="D370" s="69" t="s">
        <v>226</v>
      </c>
      <c r="E370" s="69">
        <v>14</v>
      </c>
      <c r="F370" s="69">
        <v>18</v>
      </c>
    </row>
    <row r="371" spans="1:8" ht="18.75" x14ac:dyDescent="0.25">
      <c r="A371" s="68">
        <v>370</v>
      </c>
      <c r="B371" s="69">
        <v>1</v>
      </c>
      <c r="C371" s="70" t="s">
        <v>791</v>
      </c>
      <c r="D371" s="69" t="s">
        <v>229</v>
      </c>
      <c r="E371" s="69">
        <v>4</v>
      </c>
      <c r="F371" s="69">
        <v>4</v>
      </c>
    </row>
    <row r="372" spans="1:8" ht="18.75" x14ac:dyDescent="0.25">
      <c r="A372" s="68">
        <v>371</v>
      </c>
      <c r="B372" s="69">
        <v>4</v>
      </c>
      <c r="C372" s="70" t="s">
        <v>792</v>
      </c>
      <c r="D372" s="69" t="s">
        <v>230</v>
      </c>
      <c r="E372" s="69">
        <v>16</v>
      </c>
      <c r="F372" s="69">
        <v>15</v>
      </c>
    </row>
    <row r="373" spans="1:8" ht="18.75" x14ac:dyDescent="0.25">
      <c r="A373" s="68">
        <v>372</v>
      </c>
      <c r="B373" s="69">
        <v>1</v>
      </c>
      <c r="C373" s="70" t="s">
        <v>793</v>
      </c>
      <c r="D373" s="69" t="s">
        <v>229</v>
      </c>
      <c r="E373" s="69">
        <v>3</v>
      </c>
      <c r="F373" s="69">
        <v>4</v>
      </c>
    </row>
    <row r="374" spans="1:8" ht="18.75" x14ac:dyDescent="0.25">
      <c r="A374" s="68">
        <v>373</v>
      </c>
      <c r="B374" s="69">
        <v>2</v>
      </c>
      <c r="C374" s="70" t="s">
        <v>794</v>
      </c>
      <c r="D374" s="69" t="s">
        <v>225</v>
      </c>
      <c r="E374" s="69">
        <v>10</v>
      </c>
      <c r="F374" s="69">
        <v>8</v>
      </c>
    </row>
    <row r="375" spans="1:8" ht="18.75" x14ac:dyDescent="0.25">
      <c r="A375" s="68">
        <v>374</v>
      </c>
      <c r="B375" s="69">
        <v>7</v>
      </c>
      <c r="C375" s="70" t="s">
        <v>795</v>
      </c>
      <c r="D375" s="69" t="s">
        <v>227</v>
      </c>
      <c r="E375" s="69">
        <v>20</v>
      </c>
      <c r="F375" s="69">
        <v>28</v>
      </c>
      <c r="H375" t="s">
        <v>796</v>
      </c>
    </row>
    <row r="376" spans="1:8" ht="18.75" x14ac:dyDescent="0.25">
      <c r="A376" s="68">
        <v>375</v>
      </c>
      <c r="B376" s="69">
        <v>2</v>
      </c>
      <c r="C376" s="70" t="s">
        <v>797</v>
      </c>
      <c r="D376" s="69" t="s">
        <v>230</v>
      </c>
      <c r="E376" s="69">
        <v>10</v>
      </c>
      <c r="F376" s="69">
        <v>7</v>
      </c>
    </row>
    <row r="377" spans="1:8" ht="18.75" x14ac:dyDescent="0.25">
      <c r="A377" s="68">
        <v>376</v>
      </c>
      <c r="B377" s="69">
        <v>5</v>
      </c>
      <c r="C377" s="70" t="s">
        <v>798</v>
      </c>
      <c r="D377" s="69" t="s">
        <v>231</v>
      </c>
      <c r="E377" s="69">
        <v>17</v>
      </c>
      <c r="F377" s="69">
        <v>15</v>
      </c>
    </row>
    <row r="378" spans="1:8" ht="18.75" x14ac:dyDescent="0.25">
      <c r="A378" s="68">
        <v>377</v>
      </c>
      <c r="B378" s="69">
        <v>2</v>
      </c>
      <c r="C378" s="70" t="s">
        <v>799</v>
      </c>
      <c r="D378" s="69" t="s">
        <v>227</v>
      </c>
      <c r="E378" s="69">
        <v>7</v>
      </c>
      <c r="F378" s="69">
        <v>7</v>
      </c>
    </row>
    <row r="379" spans="1:8" ht="18.75" x14ac:dyDescent="0.25">
      <c r="A379" s="68">
        <v>378</v>
      </c>
      <c r="B379" s="69">
        <v>8</v>
      </c>
      <c r="C379" s="70" t="s">
        <v>800</v>
      </c>
      <c r="D379" s="69" t="s">
        <v>230</v>
      </c>
      <c r="E379" s="69">
        <v>30</v>
      </c>
      <c r="F379" s="69">
        <v>0</v>
      </c>
      <c r="H379" s="100" t="s">
        <v>1071</v>
      </c>
    </row>
    <row r="380" spans="1:8" ht="18.75" x14ac:dyDescent="0.25">
      <c r="A380" s="68">
        <v>379</v>
      </c>
      <c r="B380" s="69">
        <v>8</v>
      </c>
      <c r="C380" s="70" t="s">
        <v>800</v>
      </c>
      <c r="D380" s="69" t="s">
        <v>230</v>
      </c>
      <c r="E380" s="69">
        <v>0</v>
      </c>
      <c r="F380" s="69">
        <v>30</v>
      </c>
    </row>
    <row r="381" spans="1:8" ht="18.75" x14ac:dyDescent="0.25">
      <c r="A381" s="68">
        <v>380</v>
      </c>
      <c r="B381" s="69">
        <v>5</v>
      </c>
      <c r="C381" s="70" t="s">
        <v>801</v>
      </c>
      <c r="D381" s="69" t="s">
        <v>230</v>
      </c>
      <c r="E381" s="69">
        <v>20</v>
      </c>
      <c r="F381" s="69">
        <v>14</v>
      </c>
    </row>
    <row r="382" spans="1:8" ht="18.75" x14ac:dyDescent="0.25">
      <c r="A382" s="68">
        <v>381</v>
      </c>
      <c r="B382" s="69">
        <v>2</v>
      </c>
      <c r="C382" s="70" t="s">
        <v>802</v>
      </c>
      <c r="D382" s="69" t="s">
        <v>228</v>
      </c>
      <c r="E382" s="69">
        <v>9</v>
      </c>
      <c r="F382" s="69">
        <v>5</v>
      </c>
    </row>
    <row r="383" spans="1:8" ht="18.75" x14ac:dyDescent="0.25">
      <c r="A383" s="68">
        <v>382</v>
      </c>
      <c r="B383" s="69">
        <v>6</v>
      </c>
      <c r="C383" s="70" t="s">
        <v>803</v>
      </c>
      <c r="D383" s="69" t="s">
        <v>226</v>
      </c>
      <c r="E383" s="69">
        <v>18</v>
      </c>
      <c r="F383" s="69">
        <v>20</v>
      </c>
    </row>
    <row r="384" spans="1:8" ht="18.75" x14ac:dyDescent="0.25">
      <c r="A384" s="68">
        <v>383</v>
      </c>
      <c r="B384" s="69">
        <v>6</v>
      </c>
      <c r="C384" s="70" t="s">
        <v>804</v>
      </c>
      <c r="D384" s="69" t="s">
        <v>75</v>
      </c>
      <c r="E384" s="69">
        <v>20</v>
      </c>
      <c r="F384" s="69">
        <v>18</v>
      </c>
    </row>
    <row r="385" spans="1:8" ht="18.75" x14ac:dyDescent="0.25">
      <c r="A385" s="68">
        <v>384</v>
      </c>
      <c r="B385" s="69">
        <v>5</v>
      </c>
      <c r="C385" s="70" t="s">
        <v>805</v>
      </c>
      <c r="D385" s="69" t="s">
        <v>224</v>
      </c>
      <c r="E385" s="69">
        <v>23</v>
      </c>
      <c r="F385" s="69">
        <v>13</v>
      </c>
      <c r="G385" s="23" t="s">
        <v>806</v>
      </c>
      <c r="H385" t="s">
        <v>1042</v>
      </c>
    </row>
    <row r="386" spans="1:8" ht="18.75" x14ac:dyDescent="0.25">
      <c r="A386" s="68">
        <v>385</v>
      </c>
      <c r="B386" s="69">
        <v>6</v>
      </c>
      <c r="C386" s="70" t="s">
        <v>807</v>
      </c>
      <c r="D386" s="69" t="s">
        <v>75</v>
      </c>
      <c r="E386" s="69">
        <v>19</v>
      </c>
      <c r="F386" s="69">
        <v>16</v>
      </c>
    </row>
    <row r="387" spans="1:8" ht="18.75" x14ac:dyDescent="0.25">
      <c r="A387" s="68">
        <v>386</v>
      </c>
      <c r="B387" s="69">
        <v>3</v>
      </c>
      <c r="C387" s="70" t="s">
        <v>827</v>
      </c>
      <c r="D387" s="69" t="s">
        <v>229</v>
      </c>
      <c r="E387" s="69">
        <v>5</v>
      </c>
      <c r="F387" s="69">
        <v>15</v>
      </c>
    </row>
    <row r="388" spans="1:8" ht="18.75" x14ac:dyDescent="0.25">
      <c r="A388" s="68">
        <v>387</v>
      </c>
      <c r="B388" s="69">
        <v>6</v>
      </c>
      <c r="C388" s="70" t="s">
        <v>808</v>
      </c>
      <c r="D388" s="69" t="s">
        <v>229</v>
      </c>
      <c r="E388" s="69">
        <v>16</v>
      </c>
      <c r="F388" s="69">
        <v>22</v>
      </c>
    </row>
    <row r="389" spans="1:8" ht="18.75" x14ac:dyDescent="0.25">
      <c r="A389" s="68">
        <v>388</v>
      </c>
      <c r="B389" s="69">
        <v>3</v>
      </c>
      <c r="C389" s="70" t="s">
        <v>809</v>
      </c>
      <c r="D389" s="69" t="s">
        <v>75</v>
      </c>
      <c r="E389" s="69">
        <v>12</v>
      </c>
      <c r="F389" s="69">
        <v>8</v>
      </c>
    </row>
    <row r="390" spans="1:8" ht="18.75" x14ac:dyDescent="0.25">
      <c r="A390" s="68">
        <v>389</v>
      </c>
      <c r="B390" s="69">
        <v>2</v>
      </c>
      <c r="C390" s="70" t="s">
        <v>810</v>
      </c>
      <c r="D390" s="69" t="s">
        <v>230</v>
      </c>
      <c r="E390" s="69">
        <v>8</v>
      </c>
      <c r="F390" s="69">
        <v>6</v>
      </c>
    </row>
    <row r="391" spans="1:8" ht="18.75" x14ac:dyDescent="0.25">
      <c r="A391" s="68">
        <v>390</v>
      </c>
      <c r="B391" s="69">
        <v>1</v>
      </c>
      <c r="C391" s="70" t="s">
        <v>811</v>
      </c>
      <c r="D391" s="69" t="s">
        <v>227</v>
      </c>
      <c r="E391" s="69">
        <v>5</v>
      </c>
      <c r="F391" s="69">
        <v>7</v>
      </c>
    </row>
    <row r="392" spans="1:8" ht="18.75" x14ac:dyDescent="0.25">
      <c r="A392" s="68">
        <v>391</v>
      </c>
      <c r="B392" s="69">
        <v>2</v>
      </c>
      <c r="C392" s="70" t="s">
        <v>812</v>
      </c>
      <c r="D392" s="69" t="s">
        <v>75</v>
      </c>
      <c r="E392" s="69">
        <v>8</v>
      </c>
      <c r="F392" s="69">
        <v>6</v>
      </c>
    </row>
    <row r="393" spans="1:8" ht="18.75" x14ac:dyDescent="0.25">
      <c r="A393" s="68">
        <v>392</v>
      </c>
      <c r="B393" s="69">
        <v>2</v>
      </c>
      <c r="C393" s="70" t="s">
        <v>828</v>
      </c>
      <c r="D393" s="69" t="s">
        <v>230</v>
      </c>
      <c r="E393" s="69">
        <v>8</v>
      </c>
      <c r="F393" s="69">
        <v>6</v>
      </c>
    </row>
    <row r="394" spans="1:8" ht="18.75" x14ac:dyDescent="0.25">
      <c r="A394" s="68">
        <v>393</v>
      </c>
      <c r="B394" s="69">
        <v>6</v>
      </c>
      <c r="C394" s="70" t="s">
        <v>813</v>
      </c>
      <c r="D394" s="69" t="s">
        <v>223</v>
      </c>
      <c r="E394" s="69">
        <v>21</v>
      </c>
      <c r="F394" s="69">
        <v>17</v>
      </c>
    </row>
    <row r="395" spans="1:8" ht="18.75" x14ac:dyDescent="0.25">
      <c r="A395" s="68">
        <v>394</v>
      </c>
      <c r="B395" s="69">
        <v>3</v>
      </c>
      <c r="C395" s="70" t="s">
        <v>814</v>
      </c>
      <c r="D395" s="69" t="s">
        <v>225</v>
      </c>
      <c r="E395" s="69">
        <v>17</v>
      </c>
      <c r="F395" s="69">
        <v>8</v>
      </c>
    </row>
    <row r="396" spans="1:8" ht="18.75" x14ac:dyDescent="0.25">
      <c r="A396" s="68">
        <v>395</v>
      </c>
      <c r="B396" s="69">
        <v>2</v>
      </c>
      <c r="C396" s="70" t="s">
        <v>815</v>
      </c>
      <c r="D396" s="69" t="s">
        <v>232</v>
      </c>
      <c r="E396" s="69">
        <v>9</v>
      </c>
      <c r="F396" s="69">
        <v>8</v>
      </c>
    </row>
    <row r="397" spans="1:8" ht="18.75" x14ac:dyDescent="0.25">
      <c r="A397" s="68">
        <v>396</v>
      </c>
      <c r="B397" s="69">
        <v>7</v>
      </c>
      <c r="C397" s="70" t="s">
        <v>816</v>
      </c>
      <c r="D397" s="69" t="s">
        <v>231</v>
      </c>
      <c r="E397" s="69">
        <v>26</v>
      </c>
      <c r="F397" s="69">
        <v>23</v>
      </c>
    </row>
    <row r="398" spans="1:8" ht="18.75" x14ac:dyDescent="0.25">
      <c r="A398" s="68">
        <v>397</v>
      </c>
      <c r="B398" s="69">
        <v>1</v>
      </c>
      <c r="C398" s="70" t="s">
        <v>817</v>
      </c>
      <c r="D398" s="69" t="s">
        <v>223</v>
      </c>
      <c r="E398" s="69">
        <v>9</v>
      </c>
      <c r="F398" s="69">
        <v>4</v>
      </c>
    </row>
    <row r="399" spans="1:8" ht="18.75" x14ac:dyDescent="0.25">
      <c r="A399" s="68">
        <v>398</v>
      </c>
      <c r="B399" s="69">
        <v>2</v>
      </c>
      <c r="C399" s="70" t="s">
        <v>818</v>
      </c>
      <c r="D399" s="69" t="s">
        <v>230</v>
      </c>
      <c r="E399" s="69">
        <v>7</v>
      </c>
      <c r="F399" s="69">
        <v>3</v>
      </c>
    </row>
    <row r="400" spans="1:8" ht="18.75" x14ac:dyDescent="0.25">
      <c r="A400" s="68">
        <v>399</v>
      </c>
      <c r="B400" s="69"/>
      <c r="C400" s="70"/>
      <c r="D400" s="69"/>
      <c r="E400" s="69"/>
      <c r="F400" s="69"/>
    </row>
    <row r="401" spans="1:6" ht="18.75" x14ac:dyDescent="0.25">
      <c r="A401" s="68">
        <v>400</v>
      </c>
      <c r="B401" s="69"/>
      <c r="C401" s="70"/>
      <c r="D401" s="69"/>
      <c r="E401" s="69"/>
      <c r="F401" s="69"/>
    </row>
    <row r="402" spans="1:6" ht="18.75" x14ac:dyDescent="0.25">
      <c r="A402" s="68">
        <v>401</v>
      </c>
      <c r="B402" s="69"/>
      <c r="C402" s="70"/>
      <c r="D402" s="69"/>
      <c r="E402" s="69"/>
      <c r="F402" s="69"/>
    </row>
  </sheetData>
  <sortState ref="A2:H402">
    <sortCondition ref="A1"/>
  </sortState>
  <conditionalFormatting sqref="D2:D402">
    <cfRule type="containsText" dxfId="34" priority="25" operator="containsText" text="Myth">
      <formula>NOT(ISERROR(SEARCH("Myth",D2)))</formula>
    </cfRule>
  </conditionalFormatting>
  <conditionalFormatting sqref="D3">
    <cfRule type="containsText" dxfId="33" priority="24" operator="containsText" text="Light">
      <formula>NOT(ISERROR(SEARCH("Light",D3)))</formula>
    </cfRule>
  </conditionalFormatting>
  <conditionalFormatting sqref="D4">
    <cfRule type="containsText" dxfId="32" priority="23" operator="containsText" text="Fire">
      <formula>NOT(ISERROR(SEARCH("Fire",D4)))</formula>
    </cfRule>
  </conditionalFormatting>
  <conditionalFormatting sqref="D5">
    <cfRule type="containsText" dxfId="31" priority="22" operator="containsText" text="Darkness">
      <formula>NOT(ISERROR(SEARCH("Darkness",D5)))</formula>
    </cfRule>
  </conditionalFormatting>
  <conditionalFormatting sqref="D6">
    <cfRule type="containsText" dxfId="30" priority="21" operator="containsText" text="Forest">
      <formula>NOT(ISERROR(SEARCH("Forest",D6)))</formula>
    </cfRule>
  </conditionalFormatting>
  <conditionalFormatting sqref="D7">
    <cfRule type="containsText" dxfId="29" priority="20" operator="containsText" text="Dragon">
      <formula>NOT(ISERROR(SEARCH("Dragon",D7)))</formula>
    </cfRule>
  </conditionalFormatting>
  <conditionalFormatting sqref="D8">
    <cfRule type="containsText" dxfId="28" priority="19" operator="containsText" text="Water">
      <formula>NOT(ISERROR(SEARCH("Water",D8)))</formula>
    </cfRule>
  </conditionalFormatting>
  <conditionalFormatting sqref="D13">
    <cfRule type="containsText" dxfId="27" priority="18" operator="containsText" text="Darkness">
      <formula>NOT(ISERROR(SEARCH("Darkness",D13)))</formula>
    </cfRule>
  </conditionalFormatting>
  <conditionalFormatting sqref="D14">
    <cfRule type="containsText" dxfId="26" priority="17" operator="containsText" text="Dragon">
      <formula>NOT(ISERROR(SEARCH("Dragon",D14)))</formula>
    </cfRule>
  </conditionalFormatting>
  <conditionalFormatting sqref="D16">
    <cfRule type="containsText" dxfId="25" priority="16" operator="containsText" text="Death">
      <formula>NOT(ISERROR(SEARCH("Death",D16)))</formula>
    </cfRule>
  </conditionalFormatting>
  <conditionalFormatting sqref="D1:D1048576">
    <cfRule type="containsText" dxfId="24" priority="6" operator="containsText" text="Death">
      <formula>NOT(ISERROR(SEARCH("Death",D1)))</formula>
    </cfRule>
    <cfRule type="containsText" dxfId="23" priority="7" operator="containsText" text="Water">
      <formula>NOT(ISERROR(SEARCH("Water",D1)))</formula>
    </cfRule>
    <cfRule type="containsText" dxfId="22" priority="8" operator="containsText" text="Light">
      <formula>NOT(ISERROR(SEARCH("Light",D1)))</formula>
    </cfRule>
    <cfRule type="containsText" dxfId="21" priority="9" operator="containsText" text="Insect">
      <formula>NOT(ISERROR(SEARCH("Insect",D1)))</formula>
    </cfRule>
    <cfRule type="containsText" dxfId="20" priority="10" operator="containsText" text="Ice">
      <formula>NOT(ISERROR(SEARCH("Ice",D1)))</formula>
    </cfRule>
    <cfRule type="containsText" dxfId="19" priority="11" operator="containsText" text="Forest">
      <formula>NOT(ISERROR(SEARCH("Forest",D1)))</formula>
    </cfRule>
    <cfRule type="containsText" dxfId="18" priority="12" operator="containsText" text="Fire">
      <formula>NOT(ISERROR(SEARCH("Fire",D1)))</formula>
    </cfRule>
    <cfRule type="containsText" dxfId="17" priority="13" operator="containsText" text="Dragon">
      <formula>NOT(ISERROR(SEARCH("Dragon",D1)))</formula>
    </cfRule>
    <cfRule type="containsText" dxfId="16" priority="14" operator="containsText" text="Darkness">
      <formula>NOT(ISERROR(SEARCH("Darkness",D1)))</formula>
    </cfRule>
    <cfRule type="containsText" dxfId="15" priority="15" operator="containsText" text="Myth">
      <formula>NOT(ISERROR(SEARCH("Myth",D1)))</formula>
    </cfRule>
  </conditionalFormatting>
  <conditionalFormatting sqref="B1:B1048576">
    <cfRule type="cellIs" dxfId="14" priority="1" operator="equal">
      <formula>20</formula>
    </cfRule>
    <cfRule type="cellIs" dxfId="13" priority="3" operator="equal">
      <formula>8</formula>
    </cfRule>
    <cfRule type="cellIs" dxfId="12" priority="4" operator="between">
      <formula>5</formula>
      <formula>7</formula>
    </cfRule>
    <cfRule type="cellIs" dxfId="11" priority="5" operator="between">
      <formula>1</formula>
      <formula>4</formula>
    </cfRule>
  </conditionalFormatting>
  <conditionalFormatting sqref="B159">
    <cfRule type="cellIs" dxfId="10" priority="2" operator="equal">
      <formula>20</formula>
    </cfRule>
  </conditionalFormatting>
  <dataValidations count="1">
    <dataValidation type="list" allowBlank="1" showInputMessage="1" showErrorMessage="1" sqref="D1:D1048576">
      <formula1>$R$2:$R$12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R11"/>
  <sheetViews>
    <sheetView workbookViewId="0">
      <selection activeCell="R10" sqref="R10"/>
    </sheetView>
  </sheetViews>
  <sheetFormatPr defaultRowHeight="15" x14ac:dyDescent="0.25"/>
  <sheetData>
    <row r="1" spans="1:18" x14ac:dyDescent="0.25">
      <c r="A1" s="88" t="s">
        <v>224</v>
      </c>
      <c r="B1" s="88"/>
      <c r="C1" s="25"/>
      <c r="D1" s="89" t="s">
        <v>225</v>
      </c>
      <c r="E1" s="89"/>
      <c r="F1" s="25"/>
      <c r="G1" s="90" t="s">
        <v>75</v>
      </c>
      <c r="H1" s="90"/>
      <c r="I1" s="25"/>
      <c r="J1" s="91" t="s">
        <v>223</v>
      </c>
      <c r="K1" s="91"/>
      <c r="L1" s="25"/>
      <c r="M1" s="117" t="s">
        <v>226</v>
      </c>
      <c r="N1" s="117"/>
      <c r="O1" s="25"/>
      <c r="P1" s="25"/>
      <c r="Q1" s="92" t="s">
        <v>231</v>
      </c>
      <c r="R1" s="92"/>
    </row>
    <row r="2" spans="1:18" x14ac:dyDescent="0.25">
      <c r="A2" s="37" t="s">
        <v>342</v>
      </c>
      <c r="B2" s="37">
        <f>SUM(COUNTIFS(Monster!D:D,"Darkness",Monster!B:B,1),COUNTIFS(Monster!D:D,"Darkness",Monster!B:B,2),COUNTIFS(Monster!D:D,"Darkness",Monster!B:B,3),COUNTIFS(Monster!D:D,"Darkness",Monster!B:B,4))</f>
        <v>37</v>
      </c>
      <c r="D2" s="36" t="s">
        <v>342</v>
      </c>
      <c r="E2" s="36">
        <f>SUM(COUNTIFS(Monster!D:D,"Death",Monster!B:B,1),COUNTIFS(Monster!D:D,"Death",Monster!B:B,2),COUNTIFS(Monster!D:D,"Death",Monster!B:B,3),COUNTIFS(Monster!D:D,"Death",Monster!B:B,4))</f>
        <v>20</v>
      </c>
      <c r="G2" s="38" t="s">
        <v>342</v>
      </c>
      <c r="H2" s="38">
        <f>SUM(COUNTIFS(Monster!D:D,"Dragon",Monster!B:B,1),COUNTIFS(Monster!D:D,"Dragon",Monster!B:B,2),COUNTIFS(Monster!D:D,"Dragon",Monster!B:B,3),COUNTIFS(Monster!D:D,"Dragon",Monster!B:B,4))</f>
        <v>24</v>
      </c>
      <c r="J2" s="41" t="s">
        <v>342</v>
      </c>
      <c r="K2" s="41">
        <f>SUM(COUNTIFS(Monster!D:D,"Fire",Monster!B:B,1),COUNTIFS(Monster!D:D,"Fire",Monster!B:B,2),COUNTIFS(Monster!D:D,"Fire",Monster!B:B,3),COUNTIFS(Monster!D:D,"Fire",Monster!B:B,4))</f>
        <v>33</v>
      </c>
      <c r="M2" s="43" t="s">
        <v>342</v>
      </c>
      <c r="N2" s="43">
        <f>SUM(COUNTIFS(Monster!D:D,"Forest",Monster!B:B,1),COUNTIFS(Monster!D:D,"Forest",Monster!B:B,2),COUNTIFS(Monster!D:D,"Forest",Monster!B:B,3),COUNTIFS(Monster!D:D,"Forest",Monster!B:B,4))</f>
        <v>37</v>
      </c>
      <c r="Q2" s="66" t="s">
        <v>342</v>
      </c>
      <c r="R2" s="66">
        <f>SUM(COUNTIFS(Monster!D:D,Q1,Monster!B:B,1),COUNTIFS(Monster!D:D,Q1,Monster!B:B,2),COUNTIFS(Monster!D:D,Q1,Monster!B:B,3),COUNTIFS(Monster!D:D,Q1,Monster!B:B,4))</f>
        <v>0</v>
      </c>
    </row>
    <row r="3" spans="1:18" x14ac:dyDescent="0.25">
      <c r="A3" s="37" t="s">
        <v>343</v>
      </c>
      <c r="B3" s="37">
        <f>SUM(COUNTIFS(Monster!D:D,"Darkness",Monster!B:B,5),COUNTIFS(Monster!D:D,"Darkness",Monster!B:B,6),COUNTIFS(Monster!D:D,"Darkness",Monster!B:B,7))</f>
        <v>17</v>
      </c>
      <c r="D3" s="36" t="s">
        <v>343</v>
      </c>
      <c r="E3" s="36">
        <f>SUM(COUNTIFS(Monster!D:D,"Death",Monster!B:B,5),COUNTIFS(Monster!D:D,"Death",Monster!B:B,6),COUNTIFS(Monster!D:D,"Death",Monster!B:B,7))</f>
        <v>7</v>
      </c>
      <c r="G3" s="38" t="s">
        <v>343</v>
      </c>
      <c r="H3" s="38">
        <f>SUM(COUNTIFS(Monster!D:D,"Dragon",Monster!B:B,5),COUNTIFS(Monster!D:D,"Dragon",Monster!B:B,6),COUNTIFS(Monster!D:D,"Dragon",Monster!B:B,7))</f>
        <v>10</v>
      </c>
      <c r="J3" s="41" t="s">
        <v>343</v>
      </c>
      <c r="K3" s="41">
        <f>SUM(COUNTIFS(Monster!D:D,"Fire",Monster!B:B,5),COUNTIFS(Monster!D:D,"Fire",Monster!B:B,6),COUNTIFS(Monster!D:D,"Fire",Monster!B:B,7))</f>
        <v>10</v>
      </c>
      <c r="M3" s="43" t="s">
        <v>343</v>
      </c>
      <c r="N3" s="43">
        <f>SUM(COUNTIFS(Monster!D:D,"Forest",Monster!B:B,5),COUNTIFS(Monster!D:D,"Forest",Monster!B:B,6),COUNTIFS(Monster!D:D,"Forest",Monster!B:B,7))</f>
        <v>18</v>
      </c>
      <c r="Q3" s="66" t="s">
        <v>343</v>
      </c>
      <c r="R3" s="66">
        <f>SUM(COUNTIFS(Monster!D:D,Q1,Monster!B:B,5),COUNTIFS(Monster!D:D,Q1,Monster!B:B,6),COUNTIFS(Monster!D:D,Q1,Monster!B:B,7))</f>
        <v>26</v>
      </c>
    </row>
    <row r="4" spans="1:18" x14ac:dyDescent="0.25">
      <c r="A4" s="37" t="s">
        <v>344</v>
      </c>
      <c r="B4" s="77">
        <f>COUNTIFS(Monster!D:D,"Darkness")-SUM(B2,B3)</f>
        <v>0</v>
      </c>
      <c r="D4" s="36" t="s">
        <v>344</v>
      </c>
      <c r="E4" s="78">
        <f>COUNTIFS(Monster!D:D,"Death")-SUM(E2,E3)</f>
        <v>0</v>
      </c>
      <c r="G4" s="38" t="s">
        <v>344</v>
      </c>
      <c r="H4" s="79">
        <f>COUNTIFS(Monster!D:D,"Dragon")-SUM(H2,H3)</f>
        <v>2</v>
      </c>
      <c r="J4" s="41" t="s">
        <v>344</v>
      </c>
      <c r="K4" s="80">
        <f>COUNTIFS(Monster!D:D,"Fire")-SUM(K2,K3)</f>
        <v>0</v>
      </c>
      <c r="M4" s="43" t="s">
        <v>344</v>
      </c>
      <c r="N4" s="81">
        <f>COUNTIFS(Monster!D:D,"Forest")-SUM(N2,N3)</f>
        <v>2</v>
      </c>
      <c r="Q4" s="66" t="s">
        <v>344</v>
      </c>
      <c r="R4" s="87">
        <f>COUNTIFS(Monster!D:D,Q1)-SUM(R2,R3)</f>
        <v>0</v>
      </c>
    </row>
    <row r="5" spans="1:18" x14ac:dyDescent="0.25">
      <c r="A5" s="37"/>
      <c r="B5" s="37">
        <f>SUM(B2:B4)</f>
        <v>54</v>
      </c>
      <c r="D5" s="36"/>
      <c r="E5" s="36">
        <f>SUM(E2:E4)</f>
        <v>27</v>
      </c>
      <c r="G5" s="38"/>
      <c r="H5" s="38">
        <f>SUM(H2:H4)</f>
        <v>36</v>
      </c>
      <c r="J5" s="41"/>
      <c r="K5" s="41">
        <f>SUM(K2:K4)</f>
        <v>43</v>
      </c>
      <c r="M5" s="43"/>
      <c r="N5" s="43">
        <f>SUM(N2:N4)</f>
        <v>57</v>
      </c>
      <c r="Q5" s="66"/>
      <c r="R5" s="66">
        <f>SUM(R2:R4)</f>
        <v>26</v>
      </c>
    </row>
    <row r="7" spans="1:18" x14ac:dyDescent="0.25">
      <c r="A7" s="39" t="s">
        <v>227</v>
      </c>
      <c r="B7" s="39"/>
      <c r="D7" s="44" t="s">
        <v>232</v>
      </c>
      <c r="E7" s="44"/>
      <c r="G7" s="46" t="s">
        <v>229</v>
      </c>
      <c r="H7" s="46"/>
      <c r="J7" s="118" t="s">
        <v>230</v>
      </c>
      <c r="K7" s="118"/>
      <c r="M7" s="48" t="s">
        <v>228</v>
      </c>
      <c r="N7" s="48"/>
    </row>
    <row r="8" spans="1:18" x14ac:dyDescent="0.25">
      <c r="A8" s="40" t="s">
        <v>342</v>
      </c>
      <c r="B8" s="40">
        <f>SUM(COUNTIFS(Monster!D:D,A7,Monster!B:B,1),COUNTIFS(Monster!D:D,A7,Monster!B:B,2),COUNTIFS(Monster!D:D,A7,Monster!B:B,3),COUNTIFS(Monster!D:D,A7,Monster!B:B,4))</f>
        <v>18</v>
      </c>
      <c r="D8" s="45" t="s">
        <v>342</v>
      </c>
      <c r="E8" s="45">
        <f>SUM(COUNTIFS(Monster!D:D,D7,Monster!B:B,1),COUNTIFS(Monster!D:D,D7,Monster!B:B,2),COUNTIFS(Monster!D:D,D7,Monster!B:B,3),COUNTIFS(Monster!D:D,D7,Monster!B:B,4))</f>
        <v>16</v>
      </c>
      <c r="G8" s="42" t="s">
        <v>342</v>
      </c>
      <c r="H8" s="42">
        <f>SUM(COUNTIFS(Monster!D:D,G7,Monster!B:B,1),COUNTIFS(Monster!D:D,G7,Monster!B:B,2),COUNTIFS(Monster!D:D,G7,Monster!B:B,3),COUNTIFS(Monster!D:D,G7,Monster!B:B,4))</f>
        <v>25</v>
      </c>
      <c r="J8" s="47" t="s">
        <v>342</v>
      </c>
      <c r="K8" s="47">
        <f>SUM(COUNTIFS(Monster!D:D,J7,Monster!B:B,1),COUNTIFS(Monster!D:D,J7,Monster!B:B,2),COUNTIFS(Monster!D:D,J7,Monster!B:B,3),COUNTIFS(Monster!D:D,J7,Monster!B:B,4))</f>
        <v>30</v>
      </c>
      <c r="M8" s="49" t="s">
        <v>342</v>
      </c>
      <c r="N8" s="49">
        <f>SUM(COUNTIFS(Monster!D:D,M7,Monster!B:B,1),COUNTIFS(Monster!D:D,M7,Monster!B:B,2),COUNTIFS(Monster!D:D,M7,Monster!B:B,3),COUNTIFS(Monster!D:D,M7,Monster!B:B,4))</f>
        <v>17</v>
      </c>
    </row>
    <row r="9" spans="1:18" x14ac:dyDescent="0.25">
      <c r="A9" s="40" t="s">
        <v>343</v>
      </c>
      <c r="B9" s="40">
        <f>SUM(COUNTIFS(Monster!D:D,A7,Monster!B:B,5),COUNTIFS(Monster!D:D,A7,Monster!B:B,6),COUNTIFS(Monster!D:D,A7,Monster!B:B,7))</f>
        <v>8</v>
      </c>
      <c r="D9" s="45" t="s">
        <v>343</v>
      </c>
      <c r="E9" s="45">
        <f>SUM(COUNTIFS(Monster!D:D,D7,Monster!B:B,5),COUNTIFS(Monster!D:D,D7,Monster!B:B,6),COUNTIFS(Monster!D:D,D7,Monster!B:B,7))</f>
        <v>6</v>
      </c>
      <c r="G9" s="42" t="s">
        <v>343</v>
      </c>
      <c r="H9" s="42">
        <f>SUM(COUNTIFS(Monster!D:D,G7,Monster!B:B,5),COUNTIFS(Monster!D:D,G7,Monster!B:B,6),COUNTIFS(Monster!D:D,G7,Monster!B:B,7))</f>
        <v>9</v>
      </c>
      <c r="J9" s="47" t="s">
        <v>343</v>
      </c>
      <c r="K9" s="47">
        <f>SUM(COUNTIFS(Monster!D:D,J7,Monster!B:B,5),COUNTIFS(Monster!D:D,J7,Monster!B:B,6),COUNTIFS(Monster!D:D,J7,Monster!B:B,7))</f>
        <v>12</v>
      </c>
      <c r="M9" s="49" t="s">
        <v>343</v>
      </c>
      <c r="N9" s="49">
        <f>SUM(COUNTIFS(Monster!D:D,M7,Monster!B:B,5),COUNTIFS(Monster!D:D,M7,Monster!B:B,6),COUNTIFS(Monster!D:D,M7,Monster!B:B,7))</f>
        <v>5</v>
      </c>
    </row>
    <row r="10" spans="1:18" x14ac:dyDescent="0.25">
      <c r="A10" s="40" t="s">
        <v>344</v>
      </c>
      <c r="B10" s="82">
        <f>COUNTIFS(Monster!D:D,A7)-SUM(B8,B9)</f>
        <v>1</v>
      </c>
      <c r="D10" s="45" t="s">
        <v>344</v>
      </c>
      <c r="E10" s="83">
        <f>COUNTIFS(Monster!D:D,D7)-SUM(E8,E9)</f>
        <v>2</v>
      </c>
      <c r="G10" s="42" t="s">
        <v>344</v>
      </c>
      <c r="H10" s="84">
        <f>COUNTIFS(Monster!D:D,G7)-SUM(H8,H9)</f>
        <v>2</v>
      </c>
      <c r="J10" s="47" t="s">
        <v>344</v>
      </c>
      <c r="K10" s="86">
        <f>COUNTIFS(Monster!D:D,J7)-SUM(K8,K9)</f>
        <v>2</v>
      </c>
      <c r="M10" s="49" t="s">
        <v>344</v>
      </c>
      <c r="N10" s="85">
        <f>COUNTIFS(Monster!D:D,M7)-SUM(N8,N9)</f>
        <v>2</v>
      </c>
    </row>
    <row r="11" spans="1:18" x14ac:dyDescent="0.25">
      <c r="A11" s="40"/>
      <c r="B11" s="40">
        <f>SUM(B8:B10)</f>
        <v>27</v>
      </c>
      <c r="D11" s="45"/>
      <c r="E11" s="45">
        <f>SUM(E8:E10)</f>
        <v>24</v>
      </c>
      <c r="G11" s="42"/>
      <c r="H11" s="42">
        <f>SUM(H8:H10)</f>
        <v>36</v>
      </c>
      <c r="J11" s="47"/>
      <c r="K11" s="47">
        <f>SUM(K8:K10)</f>
        <v>44</v>
      </c>
      <c r="M11" s="49"/>
      <c r="N11" s="49">
        <f>SUM(N8:N10)</f>
        <v>24</v>
      </c>
    </row>
  </sheetData>
  <mergeCells count="2">
    <mergeCell ref="M1:N1"/>
    <mergeCell ref="J7:K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3:B15"/>
  <sheetViews>
    <sheetView workbookViewId="0">
      <selection activeCell="M37" sqref="M37"/>
    </sheetView>
  </sheetViews>
  <sheetFormatPr defaultRowHeight="15" x14ac:dyDescent="0.25"/>
  <cols>
    <col min="1" max="1" width="10" bestFit="1" customWidth="1"/>
    <col min="2" max="4" width="15.85546875" customWidth="1"/>
    <col min="5" max="5" width="15.85546875" bestFit="1" customWidth="1"/>
  </cols>
  <sheetData>
    <row r="3" spans="1:2" x14ac:dyDescent="0.25">
      <c r="A3" s="75" t="s">
        <v>385</v>
      </c>
      <c r="B3" t="s">
        <v>862</v>
      </c>
    </row>
    <row r="4" spans="1:2" x14ac:dyDescent="0.25">
      <c r="A4" t="s">
        <v>224</v>
      </c>
      <c r="B4" s="76">
        <v>54</v>
      </c>
    </row>
    <row r="5" spans="1:2" x14ac:dyDescent="0.25">
      <c r="A5" t="s">
        <v>225</v>
      </c>
      <c r="B5" s="76">
        <v>27</v>
      </c>
    </row>
    <row r="6" spans="1:2" x14ac:dyDescent="0.25">
      <c r="A6" t="s">
        <v>75</v>
      </c>
      <c r="B6" s="76">
        <v>36</v>
      </c>
    </row>
    <row r="7" spans="1:2" x14ac:dyDescent="0.25">
      <c r="A7" t="s">
        <v>223</v>
      </c>
      <c r="B7" s="76">
        <v>43</v>
      </c>
    </row>
    <row r="8" spans="1:2" x14ac:dyDescent="0.25">
      <c r="A8" t="s">
        <v>226</v>
      </c>
      <c r="B8" s="76">
        <v>57</v>
      </c>
    </row>
    <row r="9" spans="1:2" x14ac:dyDescent="0.25">
      <c r="A9" t="s">
        <v>227</v>
      </c>
      <c r="B9" s="76">
        <v>27</v>
      </c>
    </row>
    <row r="10" spans="1:2" x14ac:dyDescent="0.25">
      <c r="A10" t="s">
        <v>232</v>
      </c>
      <c r="B10" s="76">
        <v>24</v>
      </c>
    </row>
    <row r="11" spans="1:2" x14ac:dyDescent="0.25">
      <c r="A11" t="s">
        <v>229</v>
      </c>
      <c r="B11" s="76">
        <v>36</v>
      </c>
    </row>
    <row r="12" spans="1:2" x14ac:dyDescent="0.25">
      <c r="A12" t="s">
        <v>231</v>
      </c>
      <c r="B12" s="76">
        <v>26</v>
      </c>
    </row>
    <row r="13" spans="1:2" x14ac:dyDescent="0.25">
      <c r="A13" t="s">
        <v>230</v>
      </c>
      <c r="B13" s="76">
        <v>44</v>
      </c>
    </row>
    <row r="14" spans="1:2" x14ac:dyDescent="0.25">
      <c r="A14" t="s">
        <v>228</v>
      </c>
      <c r="B14" s="76">
        <v>24</v>
      </c>
    </row>
    <row r="15" spans="1:2" x14ac:dyDescent="0.25">
      <c r="A15" t="s">
        <v>863</v>
      </c>
      <c r="B15" s="7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A1:N301"/>
  <sheetViews>
    <sheetView tabSelected="1" zoomScale="80" zoomScaleNormal="80" workbookViewId="0">
      <pane ySplit="1" topLeftCell="A2" activePane="bottomLeft" state="frozen"/>
      <selection pane="bottomLeft" activeCell="C207" sqref="C207"/>
    </sheetView>
  </sheetViews>
  <sheetFormatPr defaultRowHeight="15" x14ac:dyDescent="0.25"/>
  <cols>
    <col min="1" max="1" width="6.85546875" bestFit="1" customWidth="1"/>
    <col min="2" max="2" width="6" bestFit="1" customWidth="1"/>
    <col min="3" max="3" width="60.7109375" bestFit="1" customWidth="1"/>
    <col min="4" max="4" width="26.140625" bestFit="1" customWidth="1"/>
    <col min="5" max="5" width="25" style="7" bestFit="1" customWidth="1"/>
    <col min="6" max="6" width="22.28515625" style="3" customWidth="1"/>
    <col min="7" max="7" width="70.7109375" style="21" customWidth="1"/>
    <col min="8" max="8" width="11.85546875" style="12" customWidth="1"/>
    <col min="9" max="9" width="13.5703125" bestFit="1" customWidth="1"/>
    <col min="11" max="11" width="9.5703125" style="3" bestFit="1" customWidth="1"/>
    <col min="12" max="12" width="42.140625" bestFit="1" customWidth="1"/>
    <col min="13" max="13" width="17.85546875" bestFit="1" customWidth="1"/>
    <col min="14" max="14" width="13.42578125" bestFit="1" customWidth="1"/>
  </cols>
  <sheetData>
    <row r="1" spans="1:14" ht="15" customHeight="1" x14ac:dyDescent="0.25">
      <c r="A1" s="50" t="s">
        <v>377</v>
      </c>
      <c r="B1" s="50" t="s">
        <v>378</v>
      </c>
      <c r="C1" s="50" t="s">
        <v>379</v>
      </c>
      <c r="D1" s="50" t="s">
        <v>930</v>
      </c>
      <c r="E1" s="52" t="s">
        <v>380</v>
      </c>
      <c r="F1" s="53" t="s">
        <v>381</v>
      </c>
      <c r="G1" s="101" t="s">
        <v>382</v>
      </c>
      <c r="H1" s="51" t="s">
        <v>383</v>
      </c>
      <c r="M1" t="s">
        <v>919</v>
      </c>
      <c r="N1" s="98" t="str">
        <f>COUNTA(I:I)&amp;" out of "&amp;COUNTA(H:H)-1</f>
        <v>38 out of 177</v>
      </c>
    </row>
    <row r="2" spans="1:14" ht="21" x14ac:dyDescent="0.35">
      <c r="A2" s="1">
        <f t="shared" ref="A2:A65" si="0">IF(B2 &gt; 0,B2+398,"")</f>
        <v>399</v>
      </c>
      <c r="B2" s="1">
        <v>1</v>
      </c>
      <c r="C2" s="1" t="s">
        <v>96</v>
      </c>
      <c r="D2" s="1" t="s">
        <v>34</v>
      </c>
      <c r="E2" s="5" t="s">
        <v>35</v>
      </c>
      <c r="F2" s="4" t="s">
        <v>67</v>
      </c>
      <c r="G2" s="93" t="s">
        <v>97</v>
      </c>
      <c r="H2" s="11" t="s">
        <v>0</v>
      </c>
      <c r="K2" s="3" t="s">
        <v>100</v>
      </c>
      <c r="L2" t="s">
        <v>101</v>
      </c>
    </row>
    <row r="3" spans="1:14" ht="21" x14ac:dyDescent="0.35">
      <c r="A3" s="1">
        <f t="shared" si="0"/>
        <v>400</v>
      </c>
      <c r="B3" s="1">
        <v>2</v>
      </c>
      <c r="C3" s="1" t="s">
        <v>18</v>
      </c>
      <c r="D3" s="1" t="s">
        <v>34</v>
      </c>
      <c r="E3" s="5" t="s">
        <v>35</v>
      </c>
      <c r="F3" s="4" t="s">
        <v>91</v>
      </c>
      <c r="G3" s="93" t="s">
        <v>21</v>
      </c>
      <c r="H3" s="11" t="s">
        <v>2</v>
      </c>
      <c r="K3" s="3" t="s">
        <v>91</v>
      </c>
      <c r="L3" t="s">
        <v>19</v>
      </c>
    </row>
    <row r="4" spans="1:14" ht="21" x14ac:dyDescent="0.35">
      <c r="A4" s="1">
        <f t="shared" si="0"/>
        <v>401</v>
      </c>
      <c r="B4" s="1">
        <v>3</v>
      </c>
      <c r="C4" s="1" t="s">
        <v>20</v>
      </c>
      <c r="D4" s="1" t="s">
        <v>24</v>
      </c>
      <c r="E4" s="5" t="s">
        <v>25</v>
      </c>
      <c r="F4" s="4" t="s">
        <v>22</v>
      </c>
      <c r="G4" s="93"/>
      <c r="H4" s="11" t="s">
        <v>0</v>
      </c>
      <c r="K4" s="3" t="s">
        <v>22</v>
      </c>
      <c r="L4" t="s">
        <v>26</v>
      </c>
    </row>
    <row r="5" spans="1:14" ht="21" x14ac:dyDescent="0.35">
      <c r="A5" s="1">
        <f t="shared" si="0"/>
        <v>402</v>
      </c>
      <c r="B5" s="1">
        <v>4</v>
      </c>
      <c r="C5" s="1" t="s">
        <v>33</v>
      </c>
      <c r="D5" s="1" t="s">
        <v>30</v>
      </c>
      <c r="E5" s="5" t="s">
        <v>31</v>
      </c>
      <c r="F5" s="4" t="s">
        <v>27</v>
      </c>
      <c r="G5" s="95" t="s">
        <v>32</v>
      </c>
      <c r="H5" s="11" t="s">
        <v>3</v>
      </c>
      <c r="I5" t="s">
        <v>916</v>
      </c>
      <c r="K5" s="3" t="s">
        <v>27</v>
      </c>
      <c r="L5" t="s">
        <v>28</v>
      </c>
    </row>
    <row r="6" spans="1:14" ht="21" x14ac:dyDescent="0.35">
      <c r="A6" s="1">
        <f t="shared" si="0"/>
        <v>403</v>
      </c>
      <c r="B6" s="1">
        <v>5</v>
      </c>
      <c r="C6" s="1" t="s">
        <v>29</v>
      </c>
      <c r="D6" s="1" t="s">
        <v>34</v>
      </c>
      <c r="E6" s="5" t="s">
        <v>35</v>
      </c>
      <c r="F6" s="4" t="s">
        <v>27</v>
      </c>
      <c r="G6" s="95" t="s">
        <v>36</v>
      </c>
      <c r="H6" s="11" t="s">
        <v>3</v>
      </c>
      <c r="I6" t="s">
        <v>916</v>
      </c>
      <c r="K6" s="3" t="s">
        <v>41</v>
      </c>
      <c r="L6" t="s">
        <v>42</v>
      </c>
    </row>
    <row r="7" spans="1:14" ht="21" x14ac:dyDescent="0.35">
      <c r="A7" s="1">
        <f t="shared" si="0"/>
        <v>404</v>
      </c>
      <c r="B7" s="1">
        <v>6</v>
      </c>
      <c r="C7" s="14" t="s">
        <v>4</v>
      </c>
      <c r="D7" s="1"/>
      <c r="E7" s="5"/>
      <c r="F7" s="4"/>
      <c r="G7" s="93"/>
      <c r="H7" s="11" t="s">
        <v>1</v>
      </c>
      <c r="K7" s="3" t="s">
        <v>49</v>
      </c>
      <c r="L7" t="s">
        <v>50</v>
      </c>
    </row>
    <row r="8" spans="1:14" ht="21" x14ac:dyDescent="0.35">
      <c r="A8" s="1">
        <f t="shared" si="0"/>
        <v>405</v>
      </c>
      <c r="B8" s="1">
        <v>7</v>
      </c>
      <c r="C8" s="1" t="s">
        <v>37</v>
      </c>
      <c r="D8" s="1" t="s">
        <v>38</v>
      </c>
      <c r="E8" s="5" t="s">
        <v>39</v>
      </c>
      <c r="F8" s="4" t="s">
        <v>27</v>
      </c>
      <c r="G8" s="95" t="s">
        <v>54</v>
      </c>
      <c r="H8" s="11" t="s">
        <v>73</v>
      </c>
      <c r="K8" s="3" t="s">
        <v>61</v>
      </c>
      <c r="L8" t="s">
        <v>62</v>
      </c>
    </row>
    <row r="9" spans="1:14" ht="21" x14ac:dyDescent="0.35">
      <c r="A9" s="1">
        <f t="shared" si="0"/>
        <v>406</v>
      </c>
      <c r="B9" s="1">
        <v>8</v>
      </c>
      <c r="C9" s="1" t="s">
        <v>40</v>
      </c>
      <c r="D9" s="1" t="s">
        <v>23</v>
      </c>
      <c r="E9" s="5" t="s">
        <v>35</v>
      </c>
      <c r="F9" s="4" t="s">
        <v>41</v>
      </c>
      <c r="G9" s="93" t="s">
        <v>44</v>
      </c>
      <c r="H9" s="11" t="s">
        <v>2</v>
      </c>
      <c r="K9" s="3" t="s">
        <v>67</v>
      </c>
      <c r="L9" t="s">
        <v>69</v>
      </c>
    </row>
    <row r="10" spans="1:14" ht="21" x14ac:dyDescent="0.35">
      <c r="A10" s="1">
        <f t="shared" si="0"/>
        <v>407</v>
      </c>
      <c r="B10" s="1">
        <v>9</v>
      </c>
      <c r="C10" s="14" t="s">
        <v>5</v>
      </c>
      <c r="D10" s="1"/>
      <c r="E10" s="5"/>
      <c r="F10" s="4"/>
      <c r="G10" s="93"/>
      <c r="H10" s="11" t="s">
        <v>6</v>
      </c>
      <c r="K10" s="3" t="s">
        <v>71</v>
      </c>
      <c r="L10" t="s">
        <v>869</v>
      </c>
    </row>
    <row r="11" spans="1:14" ht="21" x14ac:dyDescent="0.35">
      <c r="A11" s="1">
        <f t="shared" si="0"/>
        <v>408</v>
      </c>
      <c r="B11" s="1">
        <v>10</v>
      </c>
      <c r="C11" s="1" t="s">
        <v>45</v>
      </c>
      <c r="D11" s="1" t="s">
        <v>46</v>
      </c>
      <c r="E11" s="5" t="s">
        <v>35</v>
      </c>
      <c r="F11" s="4" t="s">
        <v>27</v>
      </c>
      <c r="G11" s="95" t="s">
        <v>47</v>
      </c>
      <c r="H11" s="11" t="s">
        <v>3</v>
      </c>
      <c r="I11" t="s">
        <v>916</v>
      </c>
      <c r="K11" s="3" t="s">
        <v>89</v>
      </c>
      <c r="L11" t="s">
        <v>90</v>
      </c>
    </row>
    <row r="12" spans="1:14" ht="21" customHeight="1" x14ac:dyDescent="0.35">
      <c r="A12" s="1">
        <f t="shared" si="0"/>
        <v>409</v>
      </c>
      <c r="B12" s="1">
        <v>11</v>
      </c>
      <c r="C12" s="1" t="s">
        <v>48</v>
      </c>
      <c r="D12" s="1" t="s">
        <v>34</v>
      </c>
      <c r="E12" s="5" t="s">
        <v>35</v>
      </c>
      <c r="F12" s="4" t="s">
        <v>870</v>
      </c>
      <c r="G12" s="95" t="s">
        <v>871</v>
      </c>
      <c r="H12" s="19" t="s">
        <v>3</v>
      </c>
      <c r="I12" t="s">
        <v>918</v>
      </c>
      <c r="K12" s="3" t="s">
        <v>104</v>
      </c>
      <c r="L12" t="s">
        <v>105</v>
      </c>
    </row>
    <row r="13" spans="1:14" ht="21" x14ac:dyDescent="0.35">
      <c r="A13" s="1">
        <f t="shared" si="0"/>
        <v>410</v>
      </c>
      <c r="B13" s="1">
        <v>12</v>
      </c>
      <c r="C13" s="1" t="s">
        <v>51</v>
      </c>
      <c r="D13" s="1" t="s">
        <v>34</v>
      </c>
      <c r="E13" s="5" t="s">
        <v>35</v>
      </c>
      <c r="F13" s="4" t="s">
        <v>27</v>
      </c>
      <c r="G13" s="95" t="s">
        <v>52</v>
      </c>
      <c r="H13" s="11" t="s">
        <v>3</v>
      </c>
      <c r="I13" t="s">
        <v>916</v>
      </c>
      <c r="K13" s="3" t="s">
        <v>113</v>
      </c>
    </row>
    <row r="14" spans="1:14" ht="21" x14ac:dyDescent="0.35">
      <c r="A14" s="1">
        <f t="shared" si="0"/>
        <v>411</v>
      </c>
      <c r="B14" s="1">
        <v>13</v>
      </c>
      <c r="C14" s="1" t="s">
        <v>53</v>
      </c>
      <c r="D14" s="1" t="s">
        <v>55</v>
      </c>
      <c r="E14" s="5" t="s">
        <v>56</v>
      </c>
      <c r="F14" s="4" t="s">
        <v>27</v>
      </c>
      <c r="G14" s="95" t="s">
        <v>32</v>
      </c>
      <c r="H14" s="11" t="s">
        <v>3</v>
      </c>
      <c r="I14" t="s">
        <v>916</v>
      </c>
      <c r="K14" s="3" t="s">
        <v>117</v>
      </c>
    </row>
    <row r="15" spans="1:14" ht="21" x14ac:dyDescent="0.35">
      <c r="A15" s="1">
        <f t="shared" si="0"/>
        <v>412</v>
      </c>
      <c r="B15" s="1">
        <v>14</v>
      </c>
      <c r="C15" s="96" t="s">
        <v>914</v>
      </c>
      <c r="D15" s="1" t="s">
        <v>24</v>
      </c>
      <c r="E15" s="5" t="s">
        <v>56</v>
      </c>
      <c r="F15" s="4" t="s">
        <v>27</v>
      </c>
      <c r="G15" s="95" t="s">
        <v>32</v>
      </c>
      <c r="H15" s="11" t="s">
        <v>3</v>
      </c>
      <c r="I15" t="s">
        <v>916</v>
      </c>
    </row>
    <row r="16" spans="1:14" ht="21" x14ac:dyDescent="0.35">
      <c r="A16" s="1">
        <f t="shared" si="0"/>
        <v>413</v>
      </c>
      <c r="B16" s="1">
        <v>15</v>
      </c>
      <c r="C16" s="1" t="s">
        <v>59</v>
      </c>
      <c r="D16" s="1" t="s">
        <v>58</v>
      </c>
      <c r="E16" s="5" t="s">
        <v>56</v>
      </c>
      <c r="F16" s="4" t="s">
        <v>27</v>
      </c>
      <c r="G16" s="95" t="s">
        <v>32</v>
      </c>
      <c r="H16" s="11" t="s">
        <v>3</v>
      </c>
      <c r="I16" t="s">
        <v>916</v>
      </c>
    </row>
    <row r="17" spans="1:12" ht="21" x14ac:dyDescent="0.35">
      <c r="A17" s="1">
        <f t="shared" si="0"/>
        <v>414</v>
      </c>
      <c r="B17" s="1">
        <v>16</v>
      </c>
      <c r="C17" s="1" t="s">
        <v>60</v>
      </c>
      <c r="D17" s="1" t="s">
        <v>35</v>
      </c>
      <c r="E17" s="5" t="s">
        <v>35</v>
      </c>
      <c r="F17" s="4" t="s">
        <v>61</v>
      </c>
      <c r="G17" s="93" t="s">
        <v>63</v>
      </c>
      <c r="H17" s="11" t="s">
        <v>2</v>
      </c>
    </row>
    <row r="18" spans="1:12" ht="21" x14ac:dyDescent="0.35">
      <c r="A18" s="1">
        <f t="shared" si="0"/>
        <v>415</v>
      </c>
      <c r="B18" s="1">
        <v>17</v>
      </c>
      <c r="C18" s="1" t="s">
        <v>64</v>
      </c>
      <c r="D18" s="1" t="s">
        <v>65</v>
      </c>
      <c r="E18" s="5" t="s">
        <v>66</v>
      </c>
      <c r="F18" s="4" t="s">
        <v>67</v>
      </c>
      <c r="G18" s="93" t="s">
        <v>94</v>
      </c>
      <c r="H18" s="11" t="s">
        <v>0</v>
      </c>
    </row>
    <row r="19" spans="1:12" ht="21" x14ac:dyDescent="0.35">
      <c r="A19" s="1">
        <f t="shared" si="0"/>
        <v>416</v>
      </c>
      <c r="B19" s="1">
        <v>18</v>
      </c>
      <c r="C19" s="1" t="s">
        <v>70</v>
      </c>
      <c r="D19" s="1" t="s">
        <v>58</v>
      </c>
      <c r="E19" s="5" t="s">
        <v>66</v>
      </c>
      <c r="F19" s="4" t="s">
        <v>71</v>
      </c>
      <c r="G19" s="95" t="s">
        <v>72</v>
      </c>
      <c r="H19" s="11" t="s">
        <v>73</v>
      </c>
      <c r="L19" t="s">
        <v>221</v>
      </c>
    </row>
    <row r="20" spans="1:12" ht="21" x14ac:dyDescent="0.35">
      <c r="A20" s="1">
        <f t="shared" si="0"/>
        <v>417</v>
      </c>
      <c r="B20" s="1">
        <v>19</v>
      </c>
      <c r="C20" s="1" t="s">
        <v>74</v>
      </c>
      <c r="D20" s="1" t="s">
        <v>76</v>
      </c>
      <c r="E20" s="5" t="s">
        <v>35</v>
      </c>
      <c r="F20" s="4" t="s">
        <v>91</v>
      </c>
      <c r="G20" s="93" t="s">
        <v>77</v>
      </c>
      <c r="H20" s="11" t="s">
        <v>2</v>
      </c>
      <c r="K20" s="3" t="s">
        <v>2</v>
      </c>
      <c r="L20">
        <f>COUNTIF(H:H,"U")</f>
        <v>65</v>
      </c>
    </row>
    <row r="21" spans="1:12" ht="21" x14ac:dyDescent="0.35">
      <c r="A21" s="1">
        <f t="shared" si="0"/>
        <v>418</v>
      </c>
      <c r="B21" s="1">
        <v>20</v>
      </c>
      <c r="C21" s="14" t="s">
        <v>78</v>
      </c>
      <c r="D21" s="1"/>
      <c r="E21" s="5"/>
      <c r="F21" s="4"/>
      <c r="G21" s="93"/>
      <c r="H21" s="11" t="s">
        <v>0</v>
      </c>
      <c r="K21" s="3" t="s">
        <v>3</v>
      </c>
      <c r="L21">
        <f>COUNTIF(H:H,"A")</f>
        <v>48</v>
      </c>
    </row>
    <row r="22" spans="1:12" ht="21" x14ac:dyDescent="0.35">
      <c r="A22" s="1">
        <f t="shared" si="0"/>
        <v>419</v>
      </c>
      <c r="B22" s="1">
        <v>21</v>
      </c>
      <c r="C22" s="1" t="s">
        <v>80</v>
      </c>
      <c r="D22" s="1" t="s">
        <v>81</v>
      </c>
      <c r="E22" s="5" t="s">
        <v>83</v>
      </c>
      <c r="F22" s="4" t="s">
        <v>91</v>
      </c>
      <c r="G22" s="93" t="s">
        <v>82</v>
      </c>
      <c r="H22" s="11" t="s">
        <v>3</v>
      </c>
      <c r="K22" s="3" t="s">
        <v>0</v>
      </c>
      <c r="L22">
        <f>COUNTIF(H:H,"R")</f>
        <v>17</v>
      </c>
    </row>
    <row r="23" spans="1:12" ht="42" x14ac:dyDescent="0.35">
      <c r="A23" s="1">
        <f t="shared" si="0"/>
        <v>420</v>
      </c>
      <c r="B23" s="1">
        <v>22</v>
      </c>
      <c r="C23" s="1" t="s">
        <v>84</v>
      </c>
      <c r="D23" s="1" t="s">
        <v>85</v>
      </c>
      <c r="E23" s="5" t="s">
        <v>35</v>
      </c>
      <c r="F23" s="94" t="s">
        <v>873</v>
      </c>
      <c r="G23" s="95" t="s">
        <v>872</v>
      </c>
      <c r="H23" s="19" t="s">
        <v>3</v>
      </c>
      <c r="I23" t="s">
        <v>916</v>
      </c>
      <c r="K23" s="3" t="s">
        <v>73</v>
      </c>
      <c r="L23">
        <f>COUNTIF(H:H,"UF")</f>
        <v>37</v>
      </c>
    </row>
    <row r="24" spans="1:12" ht="21" x14ac:dyDescent="0.35">
      <c r="A24" s="1">
        <f t="shared" si="0"/>
        <v>421</v>
      </c>
      <c r="B24" s="1">
        <v>23</v>
      </c>
      <c r="C24" s="1" t="s">
        <v>88</v>
      </c>
      <c r="D24" s="1" t="s">
        <v>35</v>
      </c>
      <c r="E24" s="5" t="s">
        <v>35</v>
      </c>
      <c r="F24" s="4" t="s">
        <v>89</v>
      </c>
      <c r="G24" s="95" t="s">
        <v>92</v>
      </c>
      <c r="H24" s="11" t="s">
        <v>2</v>
      </c>
    </row>
    <row r="25" spans="1:12" ht="42" x14ac:dyDescent="0.35">
      <c r="A25" s="1">
        <f t="shared" si="0"/>
        <v>422</v>
      </c>
      <c r="B25" s="1">
        <v>24</v>
      </c>
      <c r="C25" s="1" t="s">
        <v>95</v>
      </c>
      <c r="D25" s="1" t="s">
        <v>34</v>
      </c>
      <c r="E25" s="5" t="s">
        <v>35</v>
      </c>
      <c r="F25" s="94" t="s">
        <v>880</v>
      </c>
      <c r="G25" s="95" t="s">
        <v>881</v>
      </c>
      <c r="H25" s="19" t="s">
        <v>2</v>
      </c>
      <c r="I25" t="s">
        <v>918</v>
      </c>
    </row>
    <row r="26" spans="1:12" ht="42" x14ac:dyDescent="0.35">
      <c r="A26" s="1">
        <f t="shared" si="0"/>
        <v>423</v>
      </c>
      <c r="B26" s="1">
        <v>25</v>
      </c>
      <c r="C26" s="1" t="s">
        <v>93</v>
      </c>
      <c r="D26" s="1" t="s">
        <v>34</v>
      </c>
      <c r="E26" s="5" t="s">
        <v>35</v>
      </c>
      <c r="F26" s="94" t="s">
        <v>874</v>
      </c>
      <c r="G26" s="93" t="s">
        <v>875</v>
      </c>
      <c r="H26" s="19" t="s">
        <v>2</v>
      </c>
      <c r="I26" s="99" t="s">
        <v>918</v>
      </c>
    </row>
    <row r="27" spans="1:12" ht="21" x14ac:dyDescent="0.35">
      <c r="A27" s="1">
        <f t="shared" si="0"/>
        <v>424</v>
      </c>
      <c r="B27" s="1">
        <v>26</v>
      </c>
      <c r="C27" s="1" t="s">
        <v>98</v>
      </c>
      <c r="D27" s="1" t="s">
        <v>23</v>
      </c>
      <c r="E27" s="5" t="s">
        <v>35</v>
      </c>
      <c r="F27" s="4" t="s">
        <v>27</v>
      </c>
      <c r="G27" s="95" t="s">
        <v>99</v>
      </c>
      <c r="H27" s="11" t="s">
        <v>73</v>
      </c>
    </row>
    <row r="28" spans="1:12" ht="21" x14ac:dyDescent="0.35">
      <c r="A28" s="1">
        <f t="shared" si="0"/>
        <v>425</v>
      </c>
      <c r="B28" s="1">
        <v>27</v>
      </c>
      <c r="C28" s="14" t="s">
        <v>102</v>
      </c>
      <c r="D28" s="1"/>
      <c r="E28" s="5"/>
      <c r="F28" s="4"/>
      <c r="G28" s="93"/>
      <c r="H28" s="11" t="s">
        <v>2</v>
      </c>
    </row>
    <row r="29" spans="1:12" ht="21" x14ac:dyDescent="0.35">
      <c r="A29" s="1">
        <f t="shared" si="0"/>
        <v>426</v>
      </c>
      <c r="B29" s="1">
        <v>28</v>
      </c>
      <c r="C29" s="1" t="s">
        <v>103</v>
      </c>
      <c r="D29" s="1" t="s">
        <v>34</v>
      </c>
      <c r="E29" s="5" t="s">
        <v>35</v>
      </c>
      <c r="F29" s="4" t="s">
        <v>104</v>
      </c>
      <c r="G29" s="93" t="s">
        <v>106</v>
      </c>
      <c r="H29" s="11" t="s">
        <v>2</v>
      </c>
    </row>
    <row r="30" spans="1:12" ht="21" x14ac:dyDescent="0.35">
      <c r="A30" s="1">
        <f t="shared" si="0"/>
        <v>427</v>
      </c>
      <c r="B30" s="1">
        <v>29</v>
      </c>
      <c r="C30" s="1" t="s">
        <v>288</v>
      </c>
      <c r="D30" s="1" t="s">
        <v>76</v>
      </c>
      <c r="E30" s="5" t="s">
        <v>35</v>
      </c>
      <c r="F30" s="4" t="s">
        <v>87</v>
      </c>
      <c r="G30" s="95" t="s">
        <v>107</v>
      </c>
      <c r="H30" s="11" t="s">
        <v>2</v>
      </c>
    </row>
    <row r="31" spans="1:12" ht="21" x14ac:dyDescent="0.35">
      <c r="A31" s="1">
        <f t="shared" si="0"/>
        <v>428</v>
      </c>
      <c r="B31" s="1">
        <v>30</v>
      </c>
      <c r="C31" s="1" t="s">
        <v>108</v>
      </c>
      <c r="D31" s="1" t="s">
        <v>46</v>
      </c>
      <c r="E31" s="5" t="s">
        <v>35</v>
      </c>
      <c r="F31" s="4" t="s">
        <v>89</v>
      </c>
      <c r="G31" s="95" t="s">
        <v>605</v>
      </c>
      <c r="H31" s="11" t="s">
        <v>73</v>
      </c>
    </row>
    <row r="32" spans="1:12" ht="21" x14ac:dyDescent="0.35">
      <c r="A32" s="1">
        <f t="shared" si="0"/>
        <v>429</v>
      </c>
      <c r="B32" s="1">
        <v>31</v>
      </c>
      <c r="C32" s="1" t="s">
        <v>111</v>
      </c>
      <c r="D32" s="1" t="s">
        <v>46</v>
      </c>
      <c r="E32" s="5" t="s">
        <v>35</v>
      </c>
      <c r="F32" s="4" t="s">
        <v>89</v>
      </c>
      <c r="G32" s="13" t="s">
        <v>917</v>
      </c>
      <c r="H32" s="11" t="s">
        <v>3</v>
      </c>
      <c r="I32" t="s">
        <v>918</v>
      </c>
    </row>
    <row r="33" spans="1:12" ht="21" customHeight="1" x14ac:dyDescent="0.35">
      <c r="A33" s="1">
        <f t="shared" si="0"/>
        <v>430</v>
      </c>
      <c r="B33" s="1">
        <v>32</v>
      </c>
      <c r="C33" s="1" t="s">
        <v>191</v>
      </c>
      <c r="D33" s="1" t="s">
        <v>34</v>
      </c>
      <c r="E33" s="5" t="s">
        <v>35</v>
      </c>
      <c r="F33" s="4" t="s">
        <v>109</v>
      </c>
      <c r="G33" s="93" t="s">
        <v>110</v>
      </c>
      <c r="H33" s="19" t="s">
        <v>73</v>
      </c>
    </row>
    <row r="34" spans="1:12" ht="21" x14ac:dyDescent="0.35">
      <c r="A34" s="1">
        <f t="shared" si="0"/>
        <v>431</v>
      </c>
      <c r="B34" s="1">
        <v>33</v>
      </c>
      <c r="C34" s="1" t="s">
        <v>112</v>
      </c>
      <c r="D34" s="1" t="s">
        <v>35</v>
      </c>
      <c r="E34" s="5" t="s">
        <v>35</v>
      </c>
      <c r="F34" s="4" t="s">
        <v>113</v>
      </c>
      <c r="G34" s="93" t="s">
        <v>114</v>
      </c>
      <c r="H34" s="11" t="s">
        <v>2</v>
      </c>
    </row>
    <row r="35" spans="1:12" ht="21" x14ac:dyDescent="0.35">
      <c r="A35" s="1">
        <f t="shared" si="0"/>
        <v>432</v>
      </c>
      <c r="B35" s="1">
        <v>34</v>
      </c>
      <c r="C35" s="1" t="s">
        <v>115</v>
      </c>
      <c r="D35" s="1" t="s">
        <v>34</v>
      </c>
      <c r="E35" s="5" t="s">
        <v>35</v>
      </c>
      <c r="F35" s="4" t="s">
        <v>67</v>
      </c>
      <c r="G35" s="93" t="s">
        <v>77</v>
      </c>
      <c r="H35" s="11" t="s">
        <v>2</v>
      </c>
    </row>
    <row r="36" spans="1:12" ht="42" x14ac:dyDescent="0.35">
      <c r="A36" s="1">
        <f t="shared" si="0"/>
        <v>433</v>
      </c>
      <c r="B36" s="1">
        <v>35</v>
      </c>
      <c r="C36" s="1" t="s">
        <v>116</v>
      </c>
      <c r="D36" s="1" t="s">
        <v>34</v>
      </c>
      <c r="E36" s="5" t="s">
        <v>35</v>
      </c>
      <c r="F36" s="94" t="s">
        <v>874</v>
      </c>
      <c r="G36" s="93" t="s">
        <v>875</v>
      </c>
      <c r="H36" s="19" t="s">
        <v>2</v>
      </c>
    </row>
    <row r="37" spans="1:12" ht="21" x14ac:dyDescent="0.35">
      <c r="A37" s="1">
        <f t="shared" si="0"/>
        <v>434</v>
      </c>
      <c r="B37" s="1">
        <v>36</v>
      </c>
      <c r="C37" s="1" t="s">
        <v>9</v>
      </c>
      <c r="D37" s="1"/>
      <c r="E37" s="5"/>
      <c r="F37" s="4"/>
      <c r="G37" s="93"/>
      <c r="H37" s="11" t="s">
        <v>2</v>
      </c>
      <c r="K37" s="3" t="s">
        <v>224</v>
      </c>
      <c r="L37" s="17">
        <f>COUNTIF(D:D,"*Dark*")</f>
        <v>7</v>
      </c>
    </row>
    <row r="38" spans="1:12" ht="21" x14ac:dyDescent="0.35">
      <c r="A38" s="1">
        <f t="shared" si="0"/>
        <v>435</v>
      </c>
      <c r="B38" s="1">
        <v>37</v>
      </c>
      <c r="C38" s="1" t="s">
        <v>119</v>
      </c>
      <c r="D38" s="1" t="s">
        <v>118</v>
      </c>
      <c r="E38" s="5" t="s">
        <v>35</v>
      </c>
      <c r="F38" s="4" t="s">
        <v>117</v>
      </c>
      <c r="G38" s="93" t="s">
        <v>120</v>
      </c>
      <c r="H38" s="11" t="s">
        <v>2</v>
      </c>
      <c r="K38" s="3" t="s">
        <v>225</v>
      </c>
      <c r="L38" s="17">
        <f>COUNTIF(D:D,"*Death*")</f>
        <v>5</v>
      </c>
    </row>
    <row r="39" spans="1:12" ht="21" x14ac:dyDescent="0.35">
      <c r="A39" s="1">
        <f t="shared" si="0"/>
        <v>436</v>
      </c>
      <c r="B39" s="1">
        <v>38</v>
      </c>
      <c r="C39" s="1" t="s">
        <v>121</v>
      </c>
      <c r="D39" s="1" t="s">
        <v>34</v>
      </c>
      <c r="E39" s="5" t="s">
        <v>35</v>
      </c>
      <c r="F39" s="4" t="s">
        <v>27</v>
      </c>
      <c r="G39" s="95" t="s">
        <v>122</v>
      </c>
      <c r="H39" s="11" t="s">
        <v>3</v>
      </c>
      <c r="I39" t="s">
        <v>916</v>
      </c>
      <c r="K39" s="3" t="s">
        <v>75</v>
      </c>
      <c r="L39" s="17">
        <f>COUNTIF(D:D,"*Dragon*")</f>
        <v>7</v>
      </c>
    </row>
    <row r="40" spans="1:12" ht="21" x14ac:dyDescent="0.35">
      <c r="A40" s="1">
        <f t="shared" si="0"/>
        <v>437</v>
      </c>
      <c r="B40" s="1">
        <v>39</v>
      </c>
      <c r="C40" s="1" t="s">
        <v>123</v>
      </c>
      <c r="D40" s="1" t="s">
        <v>34</v>
      </c>
      <c r="E40" s="5" t="s">
        <v>35</v>
      </c>
      <c r="F40" s="4" t="s">
        <v>27</v>
      </c>
      <c r="G40" s="95" t="s">
        <v>32</v>
      </c>
      <c r="H40" s="11" t="s">
        <v>3</v>
      </c>
      <c r="I40" t="s">
        <v>916</v>
      </c>
      <c r="K40" s="3" t="s">
        <v>223</v>
      </c>
      <c r="L40" s="17">
        <f>COUNTIF(D:D,"*Fire*")</f>
        <v>8</v>
      </c>
    </row>
    <row r="41" spans="1:12" ht="21" x14ac:dyDescent="0.35">
      <c r="A41" s="1">
        <f t="shared" si="0"/>
        <v>438</v>
      </c>
      <c r="B41" s="1">
        <v>40</v>
      </c>
      <c r="C41" s="14" t="s">
        <v>124</v>
      </c>
      <c r="D41" s="1"/>
      <c r="E41" s="5"/>
      <c r="F41" s="4"/>
      <c r="G41" s="93"/>
      <c r="H41" s="11"/>
      <c r="K41" s="3" t="s">
        <v>226</v>
      </c>
      <c r="L41" s="17">
        <f>COUNTIF(D:D,"*Forest*")</f>
        <v>9</v>
      </c>
    </row>
    <row r="42" spans="1:12" ht="21" x14ac:dyDescent="0.35">
      <c r="A42" s="1">
        <f t="shared" si="0"/>
        <v>439</v>
      </c>
      <c r="B42" s="1">
        <v>41</v>
      </c>
      <c r="C42" s="14" t="s">
        <v>10</v>
      </c>
      <c r="D42" s="1"/>
      <c r="E42" s="5"/>
      <c r="F42" s="4"/>
      <c r="G42" s="93"/>
      <c r="H42" s="11"/>
      <c r="K42" s="3" t="s">
        <v>227</v>
      </c>
      <c r="L42" s="17">
        <f>COUNTIF(D:D,"*Ice*")</f>
        <v>4</v>
      </c>
    </row>
    <row r="43" spans="1:12" ht="21" x14ac:dyDescent="0.35">
      <c r="A43" s="1">
        <f t="shared" si="0"/>
        <v>440</v>
      </c>
      <c r="B43" s="1">
        <v>42</v>
      </c>
      <c r="C43" s="14" t="s">
        <v>125</v>
      </c>
      <c r="D43" s="1"/>
      <c r="E43" s="5"/>
      <c r="F43" s="4"/>
      <c r="G43" s="93"/>
      <c r="H43" s="11"/>
      <c r="K43" s="3" t="s">
        <v>232</v>
      </c>
      <c r="L43" s="17">
        <f>COUNTIF(D:D,"*Insect*")</f>
        <v>3</v>
      </c>
    </row>
    <row r="44" spans="1:12" ht="21" x14ac:dyDescent="0.35">
      <c r="A44" s="1">
        <f t="shared" si="0"/>
        <v>441</v>
      </c>
      <c r="B44" s="1">
        <v>43</v>
      </c>
      <c r="C44" s="1" t="s">
        <v>126</v>
      </c>
      <c r="D44" s="1" t="s">
        <v>34</v>
      </c>
      <c r="E44" s="5" t="s">
        <v>35</v>
      </c>
      <c r="F44" s="4" t="s">
        <v>27</v>
      </c>
      <c r="G44" s="95" t="s">
        <v>127</v>
      </c>
      <c r="H44" s="11" t="s">
        <v>3</v>
      </c>
      <c r="I44" t="s">
        <v>918</v>
      </c>
      <c r="K44" s="3" t="s">
        <v>229</v>
      </c>
      <c r="L44" s="17">
        <f>COUNTIF(D:D,"*Light*")</f>
        <v>5</v>
      </c>
    </row>
    <row r="45" spans="1:12" ht="21" x14ac:dyDescent="0.35">
      <c r="A45" s="1">
        <f t="shared" si="0"/>
        <v>442</v>
      </c>
      <c r="B45" s="1">
        <v>44</v>
      </c>
      <c r="C45" s="14" t="s">
        <v>128</v>
      </c>
      <c r="D45" s="1"/>
      <c r="E45" s="5"/>
      <c r="F45" s="4"/>
      <c r="G45" s="93"/>
      <c r="H45" s="11"/>
      <c r="K45" s="3" t="s">
        <v>231</v>
      </c>
      <c r="L45" s="17">
        <f>COUNTIF(D:D,"*Myth*")</f>
        <v>1</v>
      </c>
    </row>
    <row r="46" spans="1:12" ht="21" x14ac:dyDescent="0.35">
      <c r="A46" s="1">
        <f t="shared" si="0"/>
        <v>443</v>
      </c>
      <c r="B46" s="1">
        <v>45</v>
      </c>
      <c r="C46" s="14" t="s">
        <v>129</v>
      </c>
      <c r="D46" s="1"/>
      <c r="E46" s="5"/>
      <c r="F46" s="4"/>
      <c r="G46" s="93"/>
      <c r="H46" s="11"/>
      <c r="K46" s="3" t="s">
        <v>230</v>
      </c>
      <c r="L46" s="17">
        <f>COUNTIF(D:D,"*Water*")</f>
        <v>11</v>
      </c>
    </row>
    <row r="47" spans="1:12" ht="21" x14ac:dyDescent="0.35">
      <c r="A47" s="1">
        <f t="shared" si="0"/>
        <v>444</v>
      </c>
      <c r="B47" s="1">
        <v>46</v>
      </c>
      <c r="C47" s="1" t="s">
        <v>131</v>
      </c>
      <c r="D47" s="1" t="s">
        <v>34</v>
      </c>
      <c r="E47" s="5" t="s">
        <v>35</v>
      </c>
      <c r="F47" s="4" t="s">
        <v>104</v>
      </c>
      <c r="G47" s="93" t="s">
        <v>130</v>
      </c>
      <c r="H47" s="11" t="s">
        <v>2</v>
      </c>
      <c r="K47" s="3" t="s">
        <v>228</v>
      </c>
      <c r="L47" s="17">
        <f>COUNTIF(D:D,"*Wind*")</f>
        <v>6</v>
      </c>
    </row>
    <row r="48" spans="1:12" ht="21" x14ac:dyDescent="0.35">
      <c r="A48" s="1">
        <f t="shared" si="0"/>
        <v>445</v>
      </c>
      <c r="B48" s="1">
        <v>47</v>
      </c>
      <c r="C48" s="14" t="s">
        <v>11</v>
      </c>
      <c r="D48" s="1"/>
      <c r="E48" s="5"/>
      <c r="F48" s="4"/>
      <c r="G48" s="93"/>
      <c r="H48" s="11" t="s">
        <v>2</v>
      </c>
    </row>
    <row r="49" spans="1:9" ht="21" x14ac:dyDescent="0.35">
      <c r="A49" s="1">
        <f t="shared" si="0"/>
        <v>446</v>
      </c>
      <c r="B49" s="1">
        <v>48</v>
      </c>
      <c r="C49" s="14" t="s">
        <v>10</v>
      </c>
      <c r="D49" s="1"/>
      <c r="E49" s="5"/>
      <c r="F49" s="4"/>
      <c r="G49" s="93"/>
      <c r="H49" s="11"/>
    </row>
    <row r="50" spans="1:9" ht="21" x14ac:dyDescent="0.35">
      <c r="A50" s="1">
        <f t="shared" si="0"/>
        <v>447</v>
      </c>
      <c r="B50" s="1">
        <v>49</v>
      </c>
      <c r="C50" s="1" t="s">
        <v>132</v>
      </c>
      <c r="D50" s="1" t="s">
        <v>34</v>
      </c>
      <c r="E50" s="5" t="s">
        <v>35</v>
      </c>
      <c r="F50" s="4" t="s">
        <v>135</v>
      </c>
      <c r="G50" s="93" t="s">
        <v>134</v>
      </c>
      <c r="H50" s="11" t="s">
        <v>2</v>
      </c>
      <c r="I50" t="s">
        <v>918</v>
      </c>
    </row>
    <row r="51" spans="1:9" ht="21" x14ac:dyDescent="0.35">
      <c r="A51" s="1">
        <f t="shared" si="0"/>
        <v>448</v>
      </c>
      <c r="B51" s="1">
        <v>50</v>
      </c>
      <c r="C51" s="1" t="s">
        <v>136</v>
      </c>
      <c r="D51" s="1" t="s">
        <v>65</v>
      </c>
      <c r="E51" s="5" t="s">
        <v>56</v>
      </c>
      <c r="F51" s="4" t="s">
        <v>27</v>
      </c>
      <c r="G51" s="95" t="s">
        <v>32</v>
      </c>
      <c r="H51" s="11" t="s">
        <v>3</v>
      </c>
      <c r="I51" t="s">
        <v>918</v>
      </c>
    </row>
    <row r="52" spans="1:9" ht="21" x14ac:dyDescent="0.35">
      <c r="A52" s="1">
        <f t="shared" si="0"/>
        <v>449</v>
      </c>
      <c r="B52" s="1">
        <v>51</v>
      </c>
      <c r="C52" s="1" t="s">
        <v>137</v>
      </c>
      <c r="D52" s="1" t="s">
        <v>65</v>
      </c>
      <c r="E52" s="14" t="s">
        <v>56</v>
      </c>
      <c r="F52" s="4" t="s">
        <v>27</v>
      </c>
      <c r="G52" s="95" t="s">
        <v>52</v>
      </c>
      <c r="H52" s="11" t="s">
        <v>3</v>
      </c>
      <c r="I52" t="s">
        <v>916</v>
      </c>
    </row>
    <row r="53" spans="1:9" ht="21" x14ac:dyDescent="0.35">
      <c r="A53" s="1">
        <f t="shared" si="0"/>
        <v>450</v>
      </c>
      <c r="B53" s="1">
        <v>52</v>
      </c>
      <c r="C53" s="1" t="s">
        <v>138</v>
      </c>
      <c r="D53" s="1" t="s">
        <v>79</v>
      </c>
      <c r="E53" s="5" t="s">
        <v>66</v>
      </c>
      <c r="F53" s="4" t="s">
        <v>71</v>
      </c>
      <c r="G53" s="95" t="s">
        <v>139</v>
      </c>
      <c r="H53" s="11" t="s">
        <v>0</v>
      </c>
    </row>
    <row r="54" spans="1:9" ht="21" x14ac:dyDescent="0.35">
      <c r="A54" s="1">
        <f t="shared" si="0"/>
        <v>451</v>
      </c>
      <c r="B54" s="1">
        <v>53</v>
      </c>
      <c r="C54" s="1" t="s">
        <v>140</v>
      </c>
      <c r="D54" s="1" t="s">
        <v>35</v>
      </c>
      <c r="E54" s="5" t="s">
        <v>35</v>
      </c>
      <c r="F54" s="4" t="s">
        <v>109</v>
      </c>
      <c r="G54" s="93" t="s">
        <v>141</v>
      </c>
      <c r="H54" s="11" t="s">
        <v>2</v>
      </c>
    </row>
    <row r="55" spans="1:9" ht="21" x14ac:dyDescent="0.35">
      <c r="A55" s="1">
        <f t="shared" si="0"/>
        <v>452</v>
      </c>
      <c r="B55" s="1">
        <v>54</v>
      </c>
      <c r="C55" s="1" t="s">
        <v>142</v>
      </c>
      <c r="D55" s="1" t="s">
        <v>143</v>
      </c>
      <c r="E55" s="5" t="s">
        <v>66</v>
      </c>
      <c r="F55" s="4" t="s">
        <v>71</v>
      </c>
      <c r="G55" s="95" t="s">
        <v>144</v>
      </c>
      <c r="H55" s="11" t="s">
        <v>73</v>
      </c>
    </row>
    <row r="56" spans="1:9" ht="21" x14ac:dyDescent="0.35">
      <c r="A56" s="1">
        <f t="shared" si="0"/>
        <v>453</v>
      </c>
      <c r="B56" s="1">
        <v>55</v>
      </c>
      <c r="C56" s="14" t="s">
        <v>145</v>
      </c>
      <c r="D56" s="1"/>
      <c r="E56" s="5"/>
      <c r="F56" s="4"/>
      <c r="G56" s="93"/>
      <c r="H56" s="11"/>
    </row>
    <row r="57" spans="1:9" ht="21" x14ac:dyDescent="0.35">
      <c r="A57" s="1">
        <f t="shared" si="0"/>
        <v>454</v>
      </c>
      <c r="B57" s="1">
        <v>56</v>
      </c>
      <c r="C57" s="1" t="s">
        <v>146</v>
      </c>
      <c r="D57" s="1" t="s">
        <v>34</v>
      </c>
      <c r="E57" s="5" t="s">
        <v>35</v>
      </c>
      <c r="F57" s="4" t="s">
        <v>27</v>
      </c>
      <c r="G57" s="95" t="s">
        <v>52</v>
      </c>
      <c r="H57" s="11" t="s">
        <v>3</v>
      </c>
      <c r="I57" t="s">
        <v>916</v>
      </c>
    </row>
    <row r="58" spans="1:9" ht="21" x14ac:dyDescent="0.35">
      <c r="A58" s="1">
        <f t="shared" si="0"/>
        <v>455</v>
      </c>
      <c r="B58" s="1">
        <v>57</v>
      </c>
      <c r="C58" s="1" t="s">
        <v>147</v>
      </c>
      <c r="D58" s="1" t="s">
        <v>34</v>
      </c>
      <c r="E58" s="5" t="s">
        <v>35</v>
      </c>
      <c r="F58" s="4" t="s">
        <v>27</v>
      </c>
      <c r="G58" s="95" t="s">
        <v>32</v>
      </c>
      <c r="H58" s="11" t="s">
        <v>3</v>
      </c>
      <c r="I58" t="s">
        <v>916</v>
      </c>
    </row>
    <row r="59" spans="1:9" ht="21" x14ac:dyDescent="0.35">
      <c r="A59" s="1">
        <f t="shared" si="0"/>
        <v>456</v>
      </c>
      <c r="B59" s="1">
        <v>58</v>
      </c>
      <c r="C59" s="1" t="s">
        <v>148</v>
      </c>
      <c r="D59" s="1" t="s">
        <v>34</v>
      </c>
      <c r="E59" s="5" t="s">
        <v>35</v>
      </c>
      <c r="F59" s="4" t="s">
        <v>67</v>
      </c>
      <c r="G59" s="93" t="s">
        <v>68</v>
      </c>
      <c r="H59" s="11" t="s">
        <v>7</v>
      </c>
    </row>
    <row r="60" spans="1:9" ht="21" x14ac:dyDescent="0.35">
      <c r="A60" s="1">
        <f t="shared" si="0"/>
        <v>457</v>
      </c>
      <c r="B60" s="1">
        <v>59</v>
      </c>
      <c r="C60" s="1" t="s">
        <v>151</v>
      </c>
      <c r="D60" s="1" t="s">
        <v>85</v>
      </c>
      <c r="E60" s="5" t="s">
        <v>35</v>
      </c>
      <c r="F60" s="4" t="s">
        <v>27</v>
      </c>
      <c r="G60" s="95" t="s">
        <v>52</v>
      </c>
      <c r="H60" s="11" t="s">
        <v>8</v>
      </c>
    </row>
    <row r="61" spans="1:9" ht="21" x14ac:dyDescent="0.35">
      <c r="A61" s="1">
        <f t="shared" si="0"/>
        <v>458</v>
      </c>
      <c r="B61" s="1">
        <v>60</v>
      </c>
      <c r="C61" s="1" t="s">
        <v>152</v>
      </c>
      <c r="D61" s="1" t="s">
        <v>34</v>
      </c>
      <c r="E61" s="5" t="s">
        <v>35</v>
      </c>
      <c r="F61" s="4" t="s">
        <v>27</v>
      </c>
      <c r="G61" s="95" t="s">
        <v>52</v>
      </c>
      <c r="H61" s="11" t="s">
        <v>3</v>
      </c>
      <c r="I61" t="s">
        <v>916</v>
      </c>
    </row>
    <row r="62" spans="1:9" ht="21" x14ac:dyDescent="0.35">
      <c r="A62" s="1">
        <f t="shared" si="0"/>
        <v>459</v>
      </c>
      <c r="B62" s="1">
        <v>61</v>
      </c>
      <c r="C62" s="1" t="s">
        <v>286</v>
      </c>
      <c r="D62" s="1" t="s">
        <v>55</v>
      </c>
      <c r="E62" s="5" t="s">
        <v>154</v>
      </c>
      <c r="F62" s="4" t="s">
        <v>27</v>
      </c>
      <c r="G62" s="95" t="s">
        <v>153</v>
      </c>
      <c r="H62" s="19" t="s">
        <v>8</v>
      </c>
    </row>
    <row r="63" spans="1:9" ht="21" x14ac:dyDescent="0.35">
      <c r="A63" s="1">
        <f t="shared" si="0"/>
        <v>460</v>
      </c>
      <c r="B63" s="1">
        <v>62</v>
      </c>
      <c r="C63" s="1" t="s">
        <v>12</v>
      </c>
      <c r="D63" s="1" t="s">
        <v>34</v>
      </c>
      <c r="E63" s="5" t="s">
        <v>35</v>
      </c>
      <c r="F63" s="4" t="s">
        <v>67</v>
      </c>
      <c r="G63" s="93" t="s">
        <v>94</v>
      </c>
      <c r="H63" s="11" t="s">
        <v>0</v>
      </c>
    </row>
    <row r="64" spans="1:9" ht="21" x14ac:dyDescent="0.35">
      <c r="A64" s="1">
        <f t="shared" si="0"/>
        <v>461</v>
      </c>
      <c r="B64" s="1">
        <v>63</v>
      </c>
      <c r="C64" s="1" t="s">
        <v>287</v>
      </c>
      <c r="D64" s="1" t="s">
        <v>155</v>
      </c>
      <c r="E64" s="5" t="s">
        <v>156</v>
      </c>
      <c r="F64" s="4" t="s">
        <v>27</v>
      </c>
      <c r="G64" s="95" t="s">
        <v>36</v>
      </c>
      <c r="H64" s="11" t="s">
        <v>8</v>
      </c>
    </row>
    <row r="65" spans="1:12" ht="21" x14ac:dyDescent="0.35">
      <c r="A65" s="1">
        <f t="shared" si="0"/>
        <v>462</v>
      </c>
      <c r="B65" s="1">
        <v>64</v>
      </c>
      <c r="C65" s="1" t="s">
        <v>289</v>
      </c>
      <c r="D65" s="1" t="s">
        <v>35</v>
      </c>
      <c r="E65" s="5" t="s">
        <v>35</v>
      </c>
      <c r="F65" s="4" t="s">
        <v>117</v>
      </c>
      <c r="G65" s="93" t="s">
        <v>157</v>
      </c>
      <c r="H65" s="11" t="s">
        <v>2</v>
      </c>
    </row>
    <row r="66" spans="1:12" ht="21" x14ac:dyDescent="0.35">
      <c r="A66" s="1">
        <f t="shared" ref="A66:A129" si="1">IF(B66 &gt; 0,B66+398,"")</f>
        <v>463</v>
      </c>
      <c r="B66" s="1">
        <v>65</v>
      </c>
      <c r="C66" s="18" t="s">
        <v>290</v>
      </c>
      <c r="D66" s="1" t="s">
        <v>155</v>
      </c>
      <c r="E66" s="5" t="s">
        <v>158</v>
      </c>
      <c r="F66" s="4" t="s">
        <v>27</v>
      </c>
      <c r="G66" s="95" t="s">
        <v>32</v>
      </c>
      <c r="H66" s="11" t="s">
        <v>3</v>
      </c>
      <c r="I66" t="s">
        <v>916</v>
      </c>
    </row>
    <row r="67" spans="1:12" ht="21" x14ac:dyDescent="0.35">
      <c r="A67" s="1">
        <f t="shared" si="1"/>
        <v>464</v>
      </c>
      <c r="B67" s="1">
        <v>66</v>
      </c>
      <c r="C67" s="1" t="s">
        <v>292</v>
      </c>
      <c r="D67" s="1" t="s">
        <v>34</v>
      </c>
      <c r="E67" s="5" t="s">
        <v>35</v>
      </c>
      <c r="F67" s="4" t="s">
        <v>27</v>
      </c>
      <c r="G67" s="95" t="s">
        <v>36</v>
      </c>
      <c r="H67" s="11" t="s">
        <v>8</v>
      </c>
    </row>
    <row r="68" spans="1:12" ht="21" x14ac:dyDescent="0.35">
      <c r="A68" s="1">
        <f t="shared" si="1"/>
        <v>465</v>
      </c>
      <c r="B68" s="1">
        <v>67</v>
      </c>
      <c r="C68" s="1" t="s">
        <v>291</v>
      </c>
      <c r="D68" s="1" t="s">
        <v>149</v>
      </c>
      <c r="E68" s="5" t="s">
        <v>35</v>
      </c>
      <c r="F68" s="4" t="s">
        <v>41</v>
      </c>
      <c r="G68" s="93" t="s">
        <v>159</v>
      </c>
      <c r="H68" s="11" t="s">
        <v>8</v>
      </c>
      <c r="L68" t="s">
        <v>248</v>
      </c>
    </row>
    <row r="69" spans="1:12" ht="21" x14ac:dyDescent="0.35">
      <c r="A69" s="1">
        <f t="shared" si="1"/>
        <v>466</v>
      </c>
      <c r="B69" s="1">
        <v>68</v>
      </c>
      <c r="C69" s="1" t="s">
        <v>293</v>
      </c>
      <c r="D69" s="1" t="s">
        <v>85</v>
      </c>
      <c r="E69" s="5" t="s">
        <v>35</v>
      </c>
      <c r="F69" s="4" t="s">
        <v>27</v>
      </c>
      <c r="G69" s="95" t="s">
        <v>52</v>
      </c>
      <c r="H69" s="11" t="s">
        <v>3</v>
      </c>
      <c r="I69" t="s">
        <v>916</v>
      </c>
      <c r="K69" s="3" t="s">
        <v>27</v>
      </c>
      <c r="L69">
        <f>COUNTIF(F:F,"Boost")</f>
        <v>56</v>
      </c>
    </row>
    <row r="70" spans="1:12" ht="21" x14ac:dyDescent="0.35">
      <c r="A70" s="1">
        <f t="shared" si="1"/>
        <v>467</v>
      </c>
      <c r="B70" s="1">
        <v>69</v>
      </c>
      <c r="C70" s="18" t="s">
        <v>294</v>
      </c>
      <c r="D70" s="1" t="s">
        <v>34</v>
      </c>
      <c r="E70" s="5" t="s">
        <v>35</v>
      </c>
      <c r="F70" s="4" t="s">
        <v>27</v>
      </c>
      <c r="G70" s="95" t="s">
        <v>32</v>
      </c>
      <c r="H70" s="11" t="s">
        <v>3</v>
      </c>
      <c r="I70" t="s">
        <v>916</v>
      </c>
      <c r="K70" s="3" t="s">
        <v>49</v>
      </c>
      <c r="L70">
        <f>COUNTIF(F:F,"Confusion")</f>
        <v>1</v>
      </c>
    </row>
    <row r="71" spans="1:12" ht="21" x14ac:dyDescent="0.35">
      <c r="A71" s="1">
        <f t="shared" si="1"/>
        <v>468</v>
      </c>
      <c r="B71" s="1">
        <v>70</v>
      </c>
      <c r="C71" s="1" t="s">
        <v>295</v>
      </c>
      <c r="D71" s="1" t="s">
        <v>143</v>
      </c>
      <c r="E71" s="5" t="s">
        <v>160</v>
      </c>
      <c r="F71" s="4" t="s">
        <v>71</v>
      </c>
      <c r="G71" s="102" t="s">
        <v>161</v>
      </c>
      <c r="H71" s="11"/>
      <c r="K71" s="3" t="s">
        <v>91</v>
      </c>
      <c r="L71">
        <f>COUNTIF(F:F,"Disable")</f>
        <v>16</v>
      </c>
    </row>
    <row r="72" spans="1:12" ht="21" x14ac:dyDescent="0.35">
      <c r="A72" s="1">
        <f t="shared" si="1"/>
        <v>469</v>
      </c>
      <c r="B72" s="1">
        <v>71</v>
      </c>
      <c r="C72" s="1" t="s">
        <v>296</v>
      </c>
      <c r="D72" s="1" t="s">
        <v>34</v>
      </c>
      <c r="E72" s="5" t="s">
        <v>35</v>
      </c>
      <c r="F72" s="4" t="s">
        <v>162</v>
      </c>
      <c r="G72" s="93" t="s">
        <v>868</v>
      </c>
      <c r="H72" s="11" t="s">
        <v>3</v>
      </c>
      <c r="I72" t="s">
        <v>918</v>
      </c>
      <c r="K72" s="3" t="s">
        <v>162</v>
      </c>
      <c r="L72">
        <f>COUNTIF(F:F,"Disapate")</f>
        <v>2</v>
      </c>
    </row>
    <row r="73" spans="1:12" ht="21" x14ac:dyDescent="0.35">
      <c r="A73" s="1">
        <f t="shared" si="1"/>
        <v>470</v>
      </c>
      <c r="B73" s="1">
        <v>72</v>
      </c>
      <c r="C73" s="14" t="s">
        <v>306</v>
      </c>
      <c r="D73" s="1"/>
      <c r="E73" s="5"/>
      <c r="F73" s="4"/>
      <c r="G73" s="93"/>
      <c r="H73" s="11" t="s">
        <v>7</v>
      </c>
      <c r="K73" s="3" t="s">
        <v>71</v>
      </c>
      <c r="L73">
        <f>COUNTIF(F:F,"Drain")</f>
        <v>12</v>
      </c>
    </row>
    <row r="74" spans="1:12" ht="21" x14ac:dyDescent="0.35">
      <c r="A74" s="1">
        <f t="shared" si="1"/>
        <v>471</v>
      </c>
      <c r="B74" s="1">
        <v>73</v>
      </c>
      <c r="C74" s="14" t="s">
        <v>163</v>
      </c>
      <c r="D74" s="1"/>
      <c r="E74" s="5"/>
      <c r="F74" s="4"/>
      <c r="G74" s="93"/>
      <c r="H74" s="11"/>
      <c r="K74" s="3" t="s">
        <v>89</v>
      </c>
      <c r="L74">
        <f>COUNTIF(F:F,"Heal")</f>
        <v>5</v>
      </c>
    </row>
    <row r="75" spans="1:12" ht="21" x14ac:dyDescent="0.35">
      <c r="A75" s="1">
        <f t="shared" si="1"/>
        <v>472</v>
      </c>
      <c r="B75" s="1">
        <v>74</v>
      </c>
      <c r="C75" s="1" t="s">
        <v>297</v>
      </c>
      <c r="D75" s="1" t="s">
        <v>34</v>
      </c>
      <c r="E75" s="5" t="s">
        <v>35</v>
      </c>
      <c r="F75" s="4" t="s">
        <v>91</v>
      </c>
      <c r="G75" s="93" t="s">
        <v>164</v>
      </c>
      <c r="H75" s="11" t="s">
        <v>73</v>
      </c>
      <c r="K75" s="3" t="s">
        <v>135</v>
      </c>
      <c r="L75">
        <f>COUNTIF(F:F,"Heal -")</f>
        <v>3</v>
      </c>
    </row>
    <row r="76" spans="1:12" ht="21" x14ac:dyDescent="0.35">
      <c r="A76" s="1">
        <f t="shared" si="1"/>
        <v>473</v>
      </c>
      <c r="B76" s="1">
        <v>75</v>
      </c>
      <c r="C76" s="1" t="s">
        <v>165</v>
      </c>
      <c r="D76" s="1" t="s">
        <v>155</v>
      </c>
      <c r="E76" s="5" t="s">
        <v>66</v>
      </c>
      <c r="F76" s="4"/>
      <c r="G76" s="93" t="s">
        <v>166</v>
      </c>
      <c r="H76" s="11" t="s">
        <v>2</v>
      </c>
      <c r="K76" s="3" t="s">
        <v>41</v>
      </c>
      <c r="L76">
        <f>COUNTIF(F:F,"Immunity")</f>
        <v>7</v>
      </c>
    </row>
    <row r="77" spans="1:12" ht="21" x14ac:dyDescent="0.35">
      <c r="A77" s="1">
        <f t="shared" si="1"/>
        <v>474</v>
      </c>
      <c r="B77" s="1">
        <v>76</v>
      </c>
      <c r="C77" s="18" t="s">
        <v>298</v>
      </c>
      <c r="D77" s="1" t="s">
        <v>34</v>
      </c>
      <c r="E77" s="5" t="s">
        <v>35</v>
      </c>
      <c r="F77" s="4" t="s">
        <v>109</v>
      </c>
      <c r="G77" s="93" t="s">
        <v>167</v>
      </c>
      <c r="H77" s="11" t="s">
        <v>0</v>
      </c>
      <c r="K77" s="3" t="s">
        <v>67</v>
      </c>
      <c r="L77">
        <f>COUNTIF(F:F,"Instakill")</f>
        <v>14</v>
      </c>
    </row>
    <row r="78" spans="1:12" ht="21" x14ac:dyDescent="0.35">
      <c r="A78" s="1">
        <f t="shared" si="1"/>
        <v>475</v>
      </c>
      <c r="B78" s="1">
        <v>77</v>
      </c>
      <c r="C78" s="1" t="s">
        <v>299</v>
      </c>
      <c r="D78" s="1" t="s">
        <v>34</v>
      </c>
      <c r="E78" s="5" t="s">
        <v>35</v>
      </c>
      <c r="F78" s="4" t="s">
        <v>27</v>
      </c>
      <c r="G78" s="93" t="s">
        <v>168</v>
      </c>
      <c r="H78" s="19" t="s">
        <v>73</v>
      </c>
      <c r="K78" s="3" t="s">
        <v>22</v>
      </c>
      <c r="L78">
        <f>COUNTIF(F:F,"Mirror")</f>
        <v>1</v>
      </c>
    </row>
    <row r="79" spans="1:12" ht="21" x14ac:dyDescent="0.35">
      <c r="A79" s="1">
        <f t="shared" si="1"/>
        <v>476</v>
      </c>
      <c r="B79" s="1">
        <v>78</v>
      </c>
      <c r="C79" s="1" t="s">
        <v>300</v>
      </c>
      <c r="D79" s="1" t="s">
        <v>35</v>
      </c>
      <c r="E79" s="5" t="s">
        <v>35</v>
      </c>
      <c r="F79" s="4" t="s">
        <v>117</v>
      </c>
      <c r="G79" s="93" t="s">
        <v>169</v>
      </c>
      <c r="H79" s="11" t="s">
        <v>2</v>
      </c>
      <c r="K79" s="3" t="s">
        <v>61</v>
      </c>
      <c r="L79">
        <f>COUNTIF(F:F,"Reset")</f>
        <v>5</v>
      </c>
    </row>
    <row r="80" spans="1:12" ht="21" x14ac:dyDescent="0.35">
      <c r="A80" s="1">
        <f t="shared" si="1"/>
        <v>477</v>
      </c>
      <c r="B80" s="1">
        <v>79</v>
      </c>
      <c r="C80" s="1" t="s">
        <v>301</v>
      </c>
      <c r="D80" s="1" t="s">
        <v>155</v>
      </c>
      <c r="E80" s="5" t="s">
        <v>170</v>
      </c>
      <c r="F80" s="4" t="s">
        <v>171</v>
      </c>
      <c r="G80" s="93" t="s">
        <v>172</v>
      </c>
      <c r="H80" s="11" t="s">
        <v>3</v>
      </c>
      <c r="K80" s="3" t="s">
        <v>109</v>
      </c>
      <c r="L80">
        <f>COUNTIF(F:F,"Resurrect")</f>
        <v>4</v>
      </c>
    </row>
    <row r="81" spans="1:12" ht="42" x14ac:dyDescent="0.35">
      <c r="A81" s="1">
        <f t="shared" si="1"/>
        <v>478</v>
      </c>
      <c r="B81" s="1">
        <v>80</v>
      </c>
      <c r="C81" s="1" t="s">
        <v>302</v>
      </c>
      <c r="D81" s="1" t="s">
        <v>30</v>
      </c>
      <c r="E81" s="5" t="s">
        <v>173</v>
      </c>
      <c r="F81" s="94" t="s">
        <v>876</v>
      </c>
      <c r="G81" s="93" t="s">
        <v>877</v>
      </c>
      <c r="H81" s="19" t="s">
        <v>2</v>
      </c>
      <c r="K81" s="3" t="s">
        <v>113</v>
      </c>
      <c r="L81">
        <f>COUNTIF(F:F,"Reveal")</f>
        <v>2</v>
      </c>
    </row>
    <row r="82" spans="1:12" ht="21" x14ac:dyDescent="0.35">
      <c r="A82" s="1">
        <f t="shared" si="1"/>
        <v>479</v>
      </c>
      <c r="B82" s="1">
        <v>81</v>
      </c>
      <c r="C82" s="1" t="s">
        <v>303</v>
      </c>
      <c r="D82" s="1" t="s">
        <v>34</v>
      </c>
      <c r="E82" s="5" t="s">
        <v>35</v>
      </c>
      <c r="F82" s="4" t="s">
        <v>27</v>
      </c>
      <c r="G82" s="95" t="s">
        <v>32</v>
      </c>
      <c r="H82" s="19" t="s">
        <v>3</v>
      </c>
      <c r="I82" t="s">
        <v>916</v>
      </c>
      <c r="K82" s="3" t="s">
        <v>117</v>
      </c>
      <c r="L82">
        <f>COUNTIF(F:F,"Summon")</f>
        <v>23</v>
      </c>
    </row>
    <row r="83" spans="1:12" ht="21" x14ac:dyDescent="0.35">
      <c r="A83" s="1">
        <f t="shared" si="1"/>
        <v>480</v>
      </c>
      <c r="B83" s="1">
        <v>82</v>
      </c>
      <c r="C83" s="1" t="s">
        <v>304</v>
      </c>
      <c r="D83" s="1" t="s">
        <v>35</v>
      </c>
      <c r="E83" s="5" t="s">
        <v>35</v>
      </c>
      <c r="F83" s="4" t="s">
        <v>117</v>
      </c>
      <c r="G83" s="93" t="s">
        <v>174</v>
      </c>
      <c r="H83" s="19" t="s">
        <v>2</v>
      </c>
      <c r="K83" s="3" t="s">
        <v>171</v>
      </c>
      <c r="L83">
        <f>COUNTIF(F:F,"Swap")</f>
        <v>2</v>
      </c>
    </row>
    <row r="84" spans="1:12" ht="21" x14ac:dyDescent="0.35">
      <c r="A84" s="1">
        <f t="shared" si="1"/>
        <v>481</v>
      </c>
      <c r="B84" s="1">
        <v>83</v>
      </c>
      <c r="C84" s="1" t="s">
        <v>305</v>
      </c>
      <c r="D84" s="1" t="s">
        <v>143</v>
      </c>
      <c r="E84" s="5" t="s">
        <v>66</v>
      </c>
      <c r="F84" s="4" t="s">
        <v>67</v>
      </c>
      <c r="G84" s="93" t="s">
        <v>175</v>
      </c>
      <c r="H84" s="19" t="s">
        <v>0</v>
      </c>
      <c r="K84" s="3" t="s">
        <v>104</v>
      </c>
      <c r="L84">
        <f>COUNTIF(F:F,"Time")</f>
        <v>3</v>
      </c>
    </row>
    <row r="85" spans="1:12" ht="21" x14ac:dyDescent="0.35">
      <c r="A85" s="1">
        <f t="shared" si="1"/>
        <v>482</v>
      </c>
      <c r="B85" s="1">
        <v>84</v>
      </c>
      <c r="C85" s="14" t="s">
        <v>10</v>
      </c>
      <c r="D85" s="1"/>
      <c r="E85" s="5"/>
      <c r="F85" s="4"/>
      <c r="G85" s="93"/>
      <c r="H85" s="19"/>
      <c r="K85" s="3" t="s">
        <v>185</v>
      </c>
      <c r="L85">
        <f>COUNTIF(F:F,"Taunt")</f>
        <v>1</v>
      </c>
    </row>
    <row r="86" spans="1:12" ht="21" x14ac:dyDescent="0.35">
      <c r="A86" s="1">
        <f t="shared" si="1"/>
        <v>483</v>
      </c>
      <c r="B86" s="1">
        <v>85</v>
      </c>
      <c r="C86" s="1" t="s">
        <v>307</v>
      </c>
      <c r="D86" s="1" t="s">
        <v>176</v>
      </c>
      <c r="E86" s="5" t="s">
        <v>35</v>
      </c>
      <c r="F86" s="4" t="s">
        <v>27</v>
      </c>
      <c r="G86" s="95" t="s">
        <v>882</v>
      </c>
      <c r="H86" s="19" t="s">
        <v>3</v>
      </c>
      <c r="I86" t="s">
        <v>918</v>
      </c>
    </row>
    <row r="87" spans="1:12" ht="21" x14ac:dyDescent="0.35">
      <c r="A87" s="1">
        <f t="shared" si="1"/>
        <v>484</v>
      </c>
      <c r="B87" s="1">
        <v>86</v>
      </c>
      <c r="C87" s="14" t="s">
        <v>13</v>
      </c>
      <c r="D87" s="1"/>
      <c r="E87" s="5"/>
      <c r="F87" s="4" t="s">
        <v>177</v>
      </c>
      <c r="G87" s="93"/>
      <c r="H87" s="19"/>
    </row>
    <row r="88" spans="1:12" ht="21" x14ac:dyDescent="0.35">
      <c r="A88" s="1">
        <f t="shared" si="1"/>
        <v>485</v>
      </c>
      <c r="B88" s="1">
        <v>87</v>
      </c>
      <c r="C88" s="1" t="s">
        <v>308</v>
      </c>
      <c r="D88" s="1" t="s">
        <v>85</v>
      </c>
      <c r="E88" s="5" t="s">
        <v>35</v>
      </c>
      <c r="F88" s="4" t="s">
        <v>27</v>
      </c>
      <c r="G88" s="95" t="s">
        <v>178</v>
      </c>
      <c r="H88" s="19" t="s">
        <v>73</v>
      </c>
    </row>
    <row r="89" spans="1:12" ht="21" x14ac:dyDescent="0.35">
      <c r="A89" s="1">
        <f t="shared" si="1"/>
        <v>486</v>
      </c>
      <c r="B89" s="1">
        <v>88</v>
      </c>
      <c r="C89" s="1" t="s">
        <v>309</v>
      </c>
      <c r="D89" s="1" t="s">
        <v>35</v>
      </c>
      <c r="E89" s="5" t="s">
        <v>35</v>
      </c>
      <c r="F89" s="4" t="s">
        <v>135</v>
      </c>
      <c r="G89" s="95" t="s">
        <v>179</v>
      </c>
      <c r="H89" s="19" t="s">
        <v>73</v>
      </c>
    </row>
    <row r="90" spans="1:12" ht="21" x14ac:dyDescent="0.35">
      <c r="A90" s="1">
        <f t="shared" si="1"/>
        <v>487</v>
      </c>
      <c r="B90" s="1">
        <v>89</v>
      </c>
      <c r="C90" s="15" t="s">
        <v>14</v>
      </c>
      <c r="D90" s="2"/>
      <c r="E90" s="6"/>
      <c r="F90" s="8"/>
      <c r="G90" s="95"/>
      <c r="H90" s="19"/>
    </row>
    <row r="91" spans="1:12" ht="21" x14ac:dyDescent="0.35">
      <c r="A91" s="1">
        <f t="shared" si="1"/>
        <v>488</v>
      </c>
      <c r="B91" s="1">
        <v>90</v>
      </c>
      <c r="C91" s="16" t="s">
        <v>15</v>
      </c>
      <c r="D91" s="1"/>
      <c r="E91" s="5"/>
      <c r="F91" s="4"/>
      <c r="G91" s="93"/>
      <c r="H91" s="19"/>
    </row>
    <row r="92" spans="1:12" ht="21" x14ac:dyDescent="0.35">
      <c r="A92" s="1">
        <f t="shared" si="1"/>
        <v>489</v>
      </c>
      <c r="B92" s="1">
        <v>91</v>
      </c>
      <c r="C92" s="1" t="s">
        <v>310</v>
      </c>
      <c r="D92" s="1" t="s">
        <v>180</v>
      </c>
      <c r="E92" s="5" t="s">
        <v>35</v>
      </c>
      <c r="F92" s="4" t="s">
        <v>67</v>
      </c>
      <c r="G92" s="93" t="s">
        <v>181</v>
      </c>
      <c r="H92" s="19" t="s">
        <v>2</v>
      </c>
    </row>
    <row r="93" spans="1:12" ht="21" x14ac:dyDescent="0.35">
      <c r="A93" s="1">
        <f t="shared" si="1"/>
        <v>490</v>
      </c>
      <c r="B93" s="1">
        <v>92</v>
      </c>
      <c r="C93" s="1" t="s">
        <v>182</v>
      </c>
      <c r="D93" s="1" t="s">
        <v>35</v>
      </c>
      <c r="E93" s="5" t="s">
        <v>35</v>
      </c>
      <c r="F93" s="4" t="s">
        <v>135</v>
      </c>
      <c r="G93" s="95" t="s">
        <v>183</v>
      </c>
      <c r="H93" s="19" t="s">
        <v>73</v>
      </c>
    </row>
    <row r="94" spans="1:12" ht="21" x14ac:dyDescent="0.35">
      <c r="A94" s="1">
        <f t="shared" si="1"/>
        <v>491</v>
      </c>
      <c r="B94" s="1">
        <v>93</v>
      </c>
      <c r="C94" s="1" t="s">
        <v>311</v>
      </c>
      <c r="D94" s="1" t="s">
        <v>35</v>
      </c>
      <c r="E94" s="5" t="s">
        <v>35</v>
      </c>
      <c r="F94" s="4" t="s">
        <v>117</v>
      </c>
      <c r="G94" s="93" t="s">
        <v>184</v>
      </c>
      <c r="H94" s="19" t="s">
        <v>2</v>
      </c>
    </row>
    <row r="95" spans="1:12" ht="21" x14ac:dyDescent="0.35">
      <c r="A95" s="1">
        <f t="shared" si="1"/>
        <v>492</v>
      </c>
      <c r="B95" s="1">
        <v>94</v>
      </c>
      <c r="C95" s="1" t="s">
        <v>312</v>
      </c>
      <c r="D95" s="1" t="s">
        <v>85</v>
      </c>
      <c r="E95" s="5" t="s">
        <v>35</v>
      </c>
      <c r="F95" s="4" t="s">
        <v>185</v>
      </c>
      <c r="G95" s="93" t="s">
        <v>186</v>
      </c>
      <c r="H95" s="19" t="s">
        <v>3</v>
      </c>
    </row>
    <row r="96" spans="1:12" ht="21" x14ac:dyDescent="0.35">
      <c r="A96" s="1">
        <f t="shared" si="1"/>
        <v>493</v>
      </c>
      <c r="B96" s="1">
        <v>95</v>
      </c>
      <c r="C96" s="1" t="s">
        <v>313</v>
      </c>
      <c r="D96" s="1" t="s">
        <v>187</v>
      </c>
      <c r="E96" s="5"/>
      <c r="F96" s="4" t="s">
        <v>27</v>
      </c>
      <c r="G96" s="93" t="s">
        <v>188</v>
      </c>
      <c r="H96" s="19" t="s">
        <v>73</v>
      </c>
    </row>
    <row r="97" spans="1:9" ht="21" x14ac:dyDescent="0.35">
      <c r="A97" s="1">
        <f t="shared" si="1"/>
        <v>494</v>
      </c>
      <c r="B97" s="1">
        <v>96</v>
      </c>
      <c r="C97" s="1" t="s">
        <v>314</v>
      </c>
      <c r="D97" s="1" t="s">
        <v>34</v>
      </c>
      <c r="E97" s="5" t="s">
        <v>35</v>
      </c>
      <c r="F97" s="4" t="s">
        <v>117</v>
      </c>
      <c r="G97" s="103" t="s">
        <v>606</v>
      </c>
      <c r="H97" s="19" t="s">
        <v>2</v>
      </c>
    </row>
    <row r="98" spans="1:9" ht="21" x14ac:dyDescent="0.35">
      <c r="A98" s="1">
        <f t="shared" si="1"/>
        <v>495</v>
      </c>
      <c r="B98" s="1">
        <v>97</v>
      </c>
      <c r="C98" s="16" t="s">
        <v>16</v>
      </c>
      <c r="D98" s="1"/>
      <c r="E98" s="5"/>
      <c r="F98" s="4"/>
      <c r="G98" s="104"/>
      <c r="H98" s="19"/>
    </row>
    <row r="99" spans="1:9" ht="21" x14ac:dyDescent="0.35">
      <c r="A99" s="1">
        <f t="shared" si="1"/>
        <v>496</v>
      </c>
      <c r="B99" s="1">
        <v>98</v>
      </c>
      <c r="C99" s="14" t="s">
        <v>17</v>
      </c>
      <c r="D99" s="1"/>
      <c r="E99" s="5"/>
      <c r="F99" s="4"/>
      <c r="G99" s="93"/>
      <c r="H99" s="19"/>
    </row>
    <row r="100" spans="1:9" ht="21" x14ac:dyDescent="0.35">
      <c r="A100" s="1">
        <f t="shared" si="1"/>
        <v>497</v>
      </c>
      <c r="B100" s="1">
        <v>99</v>
      </c>
      <c r="C100" s="1" t="s">
        <v>315</v>
      </c>
      <c r="D100" s="1" t="s">
        <v>65</v>
      </c>
      <c r="E100" s="5" t="s">
        <v>66</v>
      </c>
      <c r="F100" s="4" t="s">
        <v>91</v>
      </c>
      <c r="G100" s="93" t="s">
        <v>43</v>
      </c>
      <c r="H100" s="19" t="s">
        <v>0</v>
      </c>
    </row>
    <row r="101" spans="1:9" ht="21" x14ac:dyDescent="0.35">
      <c r="A101" s="1">
        <f t="shared" si="1"/>
        <v>498</v>
      </c>
      <c r="B101" s="1">
        <v>100</v>
      </c>
      <c r="C101" s="1" t="s">
        <v>316</v>
      </c>
      <c r="D101" s="1" t="s">
        <v>189</v>
      </c>
      <c r="E101" s="5"/>
      <c r="F101" s="4" t="s">
        <v>27</v>
      </c>
      <c r="G101" s="95" t="s">
        <v>150</v>
      </c>
      <c r="H101" s="19" t="s">
        <v>73</v>
      </c>
    </row>
    <row r="102" spans="1:9" ht="21" x14ac:dyDescent="0.35">
      <c r="A102" s="1">
        <f t="shared" si="1"/>
        <v>499</v>
      </c>
      <c r="B102" s="1">
        <v>101</v>
      </c>
      <c r="C102" s="1" t="s">
        <v>317</v>
      </c>
      <c r="D102" s="1" t="s">
        <v>35</v>
      </c>
      <c r="E102" s="5" t="s">
        <v>35</v>
      </c>
      <c r="F102" s="4" t="s">
        <v>117</v>
      </c>
      <c r="G102" s="93" t="s">
        <v>190</v>
      </c>
      <c r="H102" s="19" t="s">
        <v>2</v>
      </c>
    </row>
    <row r="103" spans="1:9" ht="21" x14ac:dyDescent="0.35">
      <c r="A103" s="1">
        <f t="shared" si="1"/>
        <v>500</v>
      </c>
      <c r="B103" s="1">
        <v>102</v>
      </c>
      <c r="C103" s="1" t="s">
        <v>318</v>
      </c>
      <c r="D103" s="1" t="s">
        <v>35</v>
      </c>
      <c r="E103" s="5" t="s">
        <v>35</v>
      </c>
      <c r="F103" s="4" t="s">
        <v>91</v>
      </c>
      <c r="G103" s="93" t="s">
        <v>192</v>
      </c>
      <c r="H103" s="19" t="s">
        <v>73</v>
      </c>
    </row>
    <row r="104" spans="1:9" ht="21" x14ac:dyDescent="0.35">
      <c r="A104" s="1">
        <f t="shared" si="1"/>
        <v>501</v>
      </c>
      <c r="B104" s="1">
        <v>103</v>
      </c>
      <c r="C104" s="1" t="s">
        <v>193</v>
      </c>
      <c r="D104" s="1" t="s">
        <v>194</v>
      </c>
      <c r="E104" s="5" t="s">
        <v>66</v>
      </c>
      <c r="F104" s="4" t="s">
        <v>71</v>
      </c>
      <c r="G104" s="95" t="s">
        <v>195</v>
      </c>
      <c r="H104" s="19" t="s">
        <v>0</v>
      </c>
    </row>
    <row r="105" spans="1:9" ht="21" x14ac:dyDescent="0.35">
      <c r="A105" s="1">
        <f t="shared" si="1"/>
        <v>502</v>
      </c>
      <c r="B105" s="1">
        <v>104</v>
      </c>
      <c r="C105" s="1" t="s">
        <v>319</v>
      </c>
      <c r="D105" s="1" t="s">
        <v>34</v>
      </c>
      <c r="E105" s="5" t="s">
        <v>35</v>
      </c>
      <c r="F105" s="4" t="s">
        <v>91</v>
      </c>
      <c r="G105" s="93" t="s">
        <v>197</v>
      </c>
      <c r="H105" s="19" t="s">
        <v>73</v>
      </c>
    </row>
    <row r="106" spans="1:9" ht="21" x14ac:dyDescent="0.35">
      <c r="A106" s="1">
        <f t="shared" si="1"/>
        <v>503</v>
      </c>
      <c r="B106" s="1">
        <v>105</v>
      </c>
      <c r="C106" s="1" t="s">
        <v>196</v>
      </c>
      <c r="D106" s="1" t="s">
        <v>198</v>
      </c>
      <c r="E106" s="5" t="s">
        <v>66</v>
      </c>
      <c r="F106" s="4" t="s">
        <v>91</v>
      </c>
      <c r="G106" s="93" t="s">
        <v>199</v>
      </c>
      <c r="H106" s="19" t="s">
        <v>0</v>
      </c>
    </row>
    <row r="107" spans="1:9" ht="21" x14ac:dyDescent="0.35">
      <c r="A107" s="1">
        <f t="shared" si="1"/>
        <v>504</v>
      </c>
      <c r="B107" s="1">
        <v>106</v>
      </c>
      <c r="C107" s="1" t="s">
        <v>320</v>
      </c>
      <c r="D107" s="1" t="s">
        <v>200</v>
      </c>
      <c r="E107" s="5" t="s">
        <v>35</v>
      </c>
      <c r="F107" s="4" t="s">
        <v>61</v>
      </c>
      <c r="G107" s="93" t="s">
        <v>201</v>
      </c>
      <c r="H107" s="19" t="s">
        <v>2</v>
      </c>
      <c r="I107" t="s">
        <v>918</v>
      </c>
    </row>
    <row r="108" spans="1:9" ht="21" x14ac:dyDescent="0.35">
      <c r="A108" s="1">
        <f t="shared" si="1"/>
        <v>505</v>
      </c>
      <c r="B108" s="1">
        <v>107</v>
      </c>
      <c r="C108" s="1" t="s">
        <v>321</v>
      </c>
      <c r="D108" s="1" t="s">
        <v>34</v>
      </c>
      <c r="E108" s="5" t="s">
        <v>35</v>
      </c>
      <c r="F108" s="4" t="s">
        <v>202</v>
      </c>
      <c r="G108" s="93" t="s">
        <v>203</v>
      </c>
      <c r="H108" s="19" t="s">
        <v>3</v>
      </c>
    </row>
    <row r="109" spans="1:9" ht="21" x14ac:dyDescent="0.35">
      <c r="A109" s="1">
        <f t="shared" si="1"/>
        <v>506</v>
      </c>
      <c r="B109" s="1">
        <v>108</v>
      </c>
      <c r="C109" s="1" t="s">
        <v>322</v>
      </c>
      <c r="D109" s="1" t="s">
        <v>34</v>
      </c>
      <c r="E109" s="5" t="s">
        <v>35</v>
      </c>
      <c r="F109" s="4" t="s">
        <v>71</v>
      </c>
      <c r="G109" s="105" t="s">
        <v>204</v>
      </c>
      <c r="H109" s="19" t="s">
        <v>3</v>
      </c>
    </row>
    <row r="110" spans="1:9" ht="21" x14ac:dyDescent="0.35">
      <c r="A110" s="1">
        <f t="shared" si="1"/>
        <v>507</v>
      </c>
      <c r="B110" s="1">
        <v>109</v>
      </c>
      <c r="C110" s="1" t="s">
        <v>323</v>
      </c>
      <c r="D110" s="1" t="s">
        <v>35</v>
      </c>
      <c r="E110" s="5" t="s">
        <v>35</v>
      </c>
      <c r="F110" s="4" t="s">
        <v>117</v>
      </c>
      <c r="G110" s="93" t="s">
        <v>205</v>
      </c>
      <c r="H110" s="19" t="s">
        <v>2</v>
      </c>
    </row>
    <row r="111" spans="1:9" ht="42" x14ac:dyDescent="0.35">
      <c r="A111" s="1">
        <f t="shared" si="1"/>
        <v>508</v>
      </c>
      <c r="B111" s="1">
        <v>110</v>
      </c>
      <c r="C111" s="1" t="s">
        <v>324</v>
      </c>
      <c r="D111" s="1" t="s">
        <v>206</v>
      </c>
      <c r="E111" s="5" t="s">
        <v>35</v>
      </c>
      <c r="F111" s="4" t="s">
        <v>27</v>
      </c>
      <c r="G111" s="93" t="s">
        <v>904</v>
      </c>
      <c r="H111" s="19" t="s">
        <v>73</v>
      </c>
    </row>
    <row r="112" spans="1:9" ht="21" x14ac:dyDescent="0.35">
      <c r="A112" s="1">
        <f t="shared" si="1"/>
        <v>509</v>
      </c>
      <c r="B112" s="1">
        <v>111</v>
      </c>
      <c r="C112" s="1" t="s">
        <v>207</v>
      </c>
      <c r="D112" s="1" t="s">
        <v>34</v>
      </c>
      <c r="E112" s="5" t="s">
        <v>35</v>
      </c>
      <c r="F112" s="4" t="s">
        <v>41</v>
      </c>
      <c r="G112" s="93" t="s">
        <v>208</v>
      </c>
      <c r="H112" s="19" t="s">
        <v>0</v>
      </c>
    </row>
    <row r="113" spans="1:12" ht="21" x14ac:dyDescent="0.35">
      <c r="A113" s="1">
        <f t="shared" si="1"/>
        <v>510</v>
      </c>
      <c r="B113" s="1">
        <v>112</v>
      </c>
      <c r="C113" s="1" t="s">
        <v>325</v>
      </c>
      <c r="D113" s="1" t="s">
        <v>206</v>
      </c>
      <c r="E113" s="5" t="s">
        <v>35</v>
      </c>
      <c r="F113" s="4" t="s">
        <v>67</v>
      </c>
      <c r="G113" s="93" t="s">
        <v>209</v>
      </c>
      <c r="H113" s="19" t="s">
        <v>2</v>
      </c>
      <c r="I113" t="s">
        <v>918</v>
      </c>
    </row>
    <row r="114" spans="1:12" ht="21" x14ac:dyDescent="0.35">
      <c r="A114" s="1">
        <f t="shared" si="1"/>
        <v>511</v>
      </c>
      <c r="B114" s="1">
        <v>113</v>
      </c>
      <c r="C114" s="1" t="s">
        <v>210</v>
      </c>
      <c r="D114" s="1" t="s">
        <v>211</v>
      </c>
      <c r="E114" s="5" t="s">
        <v>35</v>
      </c>
      <c r="F114" s="4" t="s">
        <v>67</v>
      </c>
      <c r="G114" s="93" t="s">
        <v>212</v>
      </c>
      <c r="H114" s="19" t="s">
        <v>2</v>
      </c>
    </row>
    <row r="115" spans="1:12" ht="21" x14ac:dyDescent="0.35">
      <c r="A115" s="1">
        <f t="shared" si="1"/>
        <v>512</v>
      </c>
      <c r="B115" s="1">
        <v>114</v>
      </c>
      <c r="C115" s="1" t="s">
        <v>213</v>
      </c>
      <c r="D115" s="1" t="s">
        <v>34</v>
      </c>
      <c r="E115" s="5" t="s">
        <v>35</v>
      </c>
      <c r="F115" s="4" t="s">
        <v>117</v>
      </c>
      <c r="G115" s="93" t="s">
        <v>215</v>
      </c>
      <c r="H115" s="19" t="s">
        <v>2</v>
      </c>
    </row>
    <row r="116" spans="1:12" ht="21" x14ac:dyDescent="0.35">
      <c r="A116" s="1">
        <f t="shared" si="1"/>
        <v>513</v>
      </c>
      <c r="B116" s="1">
        <v>115</v>
      </c>
      <c r="C116" s="1" t="s">
        <v>217</v>
      </c>
      <c r="D116" s="1" t="s">
        <v>214</v>
      </c>
      <c r="E116" s="5" t="s">
        <v>35</v>
      </c>
      <c r="F116" s="4" t="s">
        <v>27</v>
      </c>
      <c r="G116" s="95" t="s">
        <v>216</v>
      </c>
      <c r="H116" s="19" t="s">
        <v>73</v>
      </c>
    </row>
    <row r="117" spans="1:12" ht="21" x14ac:dyDescent="0.35">
      <c r="A117" s="1">
        <f t="shared" si="1"/>
        <v>514</v>
      </c>
      <c r="B117" s="1">
        <v>116</v>
      </c>
      <c r="C117" s="1" t="s">
        <v>218</v>
      </c>
      <c r="D117" s="1" t="s">
        <v>219</v>
      </c>
      <c r="E117" s="5" t="s">
        <v>35</v>
      </c>
      <c r="F117" s="4" t="s">
        <v>67</v>
      </c>
      <c r="G117" s="93" t="s">
        <v>220</v>
      </c>
      <c r="H117" s="19" t="s">
        <v>2</v>
      </c>
    </row>
    <row r="118" spans="1:12" ht="21" x14ac:dyDescent="0.35">
      <c r="A118" s="1">
        <f t="shared" si="1"/>
        <v>515</v>
      </c>
      <c r="B118" s="1">
        <v>117</v>
      </c>
      <c r="C118" s="10"/>
      <c r="D118" s="1"/>
      <c r="E118" s="5"/>
      <c r="F118" s="4"/>
      <c r="G118" s="93"/>
      <c r="H118" s="19"/>
    </row>
    <row r="119" spans="1:12" ht="21" x14ac:dyDescent="0.35">
      <c r="A119" s="1">
        <f t="shared" si="1"/>
        <v>516</v>
      </c>
      <c r="B119" s="1">
        <v>118</v>
      </c>
      <c r="C119" s="1" t="s">
        <v>233</v>
      </c>
      <c r="D119" s="1" t="s">
        <v>234</v>
      </c>
      <c r="E119" s="5" t="s">
        <v>35</v>
      </c>
      <c r="F119" s="4" t="s">
        <v>67</v>
      </c>
      <c r="G119" s="93" t="s">
        <v>235</v>
      </c>
      <c r="H119" s="19" t="s">
        <v>2</v>
      </c>
    </row>
    <row r="120" spans="1:12" ht="21" x14ac:dyDescent="0.35">
      <c r="A120" s="1">
        <f t="shared" si="1"/>
        <v>517</v>
      </c>
      <c r="B120" s="1">
        <v>119</v>
      </c>
      <c r="C120" s="1" t="s">
        <v>236</v>
      </c>
      <c r="D120" s="1" t="s">
        <v>76</v>
      </c>
      <c r="E120" s="5" t="s">
        <v>35</v>
      </c>
      <c r="F120" s="4" t="s">
        <v>117</v>
      </c>
      <c r="G120" s="93" t="s">
        <v>237</v>
      </c>
      <c r="H120" s="19" t="s">
        <v>2</v>
      </c>
    </row>
    <row r="121" spans="1:12" ht="21" x14ac:dyDescent="0.35">
      <c r="A121" s="1">
        <f t="shared" si="1"/>
        <v>518</v>
      </c>
      <c r="B121" s="1">
        <v>120</v>
      </c>
      <c r="C121" s="1" t="s">
        <v>238</v>
      </c>
      <c r="D121" s="1" t="s">
        <v>194</v>
      </c>
      <c r="E121" s="5" t="s">
        <v>239</v>
      </c>
      <c r="F121" s="4" t="s">
        <v>27</v>
      </c>
      <c r="G121" s="95" t="s">
        <v>150</v>
      </c>
      <c r="H121" s="19" t="s">
        <v>3</v>
      </c>
      <c r="I121" t="s">
        <v>916</v>
      </c>
    </row>
    <row r="122" spans="1:12" ht="21" x14ac:dyDescent="0.35">
      <c r="A122" s="1">
        <f t="shared" si="1"/>
        <v>519</v>
      </c>
      <c r="B122" s="1">
        <v>121</v>
      </c>
      <c r="C122" s="1" t="s">
        <v>240</v>
      </c>
      <c r="D122" s="1" t="s">
        <v>55</v>
      </c>
      <c r="E122" s="5" t="s">
        <v>66</v>
      </c>
      <c r="F122" s="4" t="s">
        <v>71</v>
      </c>
      <c r="G122" s="95" t="s">
        <v>241</v>
      </c>
      <c r="H122" s="19" t="s">
        <v>0</v>
      </c>
    </row>
    <row r="123" spans="1:12" ht="21" x14ac:dyDescent="0.35">
      <c r="A123" s="1">
        <f t="shared" si="1"/>
        <v>520</v>
      </c>
      <c r="B123" s="1">
        <v>122</v>
      </c>
      <c r="C123" s="1" t="s">
        <v>242</v>
      </c>
      <c r="D123" s="1" t="s">
        <v>34</v>
      </c>
      <c r="E123" s="5" t="s">
        <v>35</v>
      </c>
      <c r="F123" s="4" t="s">
        <v>91</v>
      </c>
      <c r="G123" s="93" t="s">
        <v>243</v>
      </c>
      <c r="H123" s="19" t="s">
        <v>73</v>
      </c>
    </row>
    <row r="124" spans="1:12" ht="21" x14ac:dyDescent="0.35">
      <c r="A124" s="1">
        <f t="shared" si="1"/>
        <v>521</v>
      </c>
      <c r="B124" s="1">
        <v>123</v>
      </c>
      <c r="C124" s="1" t="s">
        <v>326</v>
      </c>
      <c r="D124" s="1" t="s">
        <v>34</v>
      </c>
      <c r="E124" s="5" t="s">
        <v>35</v>
      </c>
      <c r="F124" s="4" t="s">
        <v>89</v>
      </c>
      <c r="G124" s="93" t="s">
        <v>244</v>
      </c>
      <c r="H124" s="19" t="s">
        <v>3</v>
      </c>
      <c r="I124" t="s">
        <v>918</v>
      </c>
    </row>
    <row r="125" spans="1:12" ht="21" x14ac:dyDescent="0.35">
      <c r="A125" s="1">
        <f t="shared" si="1"/>
        <v>522</v>
      </c>
      <c r="B125" s="1">
        <v>124</v>
      </c>
      <c r="C125" s="1" t="s">
        <v>245</v>
      </c>
      <c r="D125" s="1" t="s">
        <v>35</v>
      </c>
      <c r="E125" s="5" t="s">
        <v>35</v>
      </c>
      <c r="F125" s="4" t="s">
        <v>117</v>
      </c>
      <c r="G125" s="93" t="s">
        <v>246</v>
      </c>
      <c r="H125" s="19" t="s">
        <v>73</v>
      </c>
    </row>
    <row r="126" spans="1:12" ht="21" x14ac:dyDescent="0.35">
      <c r="A126" s="1">
        <f t="shared" si="1"/>
        <v>523</v>
      </c>
      <c r="B126" s="1">
        <v>125</v>
      </c>
      <c r="C126" s="10"/>
      <c r="D126" s="1"/>
      <c r="E126" s="5"/>
      <c r="F126" s="4"/>
      <c r="G126" s="93"/>
      <c r="H126" s="19"/>
    </row>
    <row r="127" spans="1:12" ht="21" x14ac:dyDescent="0.35">
      <c r="A127" s="1">
        <f t="shared" si="1"/>
        <v>524</v>
      </c>
      <c r="B127" s="1">
        <v>126</v>
      </c>
      <c r="C127" s="1" t="s">
        <v>327</v>
      </c>
      <c r="D127" s="1" t="s">
        <v>81</v>
      </c>
      <c r="E127" s="5" t="s">
        <v>35</v>
      </c>
      <c r="F127" s="4" t="s">
        <v>117</v>
      </c>
      <c r="G127" s="93" t="s">
        <v>247</v>
      </c>
      <c r="H127" s="19" t="s">
        <v>2</v>
      </c>
      <c r="L127" s="3" t="s">
        <v>830</v>
      </c>
    </row>
    <row r="128" spans="1:12" ht="21" x14ac:dyDescent="0.35">
      <c r="A128" s="1">
        <f t="shared" si="1"/>
        <v>525</v>
      </c>
      <c r="B128" s="1">
        <v>127</v>
      </c>
      <c r="C128" s="1" t="s">
        <v>328</v>
      </c>
      <c r="D128" s="1" t="s">
        <v>35</v>
      </c>
      <c r="E128" s="5" t="s">
        <v>35</v>
      </c>
      <c r="F128" s="4" t="s">
        <v>117</v>
      </c>
      <c r="G128" s="93" t="s">
        <v>249</v>
      </c>
      <c r="H128" s="19" t="s">
        <v>2</v>
      </c>
      <c r="L128" t="s">
        <v>27</v>
      </c>
    </row>
    <row r="129" spans="1:12" ht="21" x14ac:dyDescent="0.35">
      <c r="A129" s="1">
        <f t="shared" si="1"/>
        <v>526</v>
      </c>
      <c r="B129" s="1">
        <v>128</v>
      </c>
      <c r="C129" s="1" t="s">
        <v>250</v>
      </c>
      <c r="D129" s="1" t="s">
        <v>251</v>
      </c>
      <c r="E129" s="5" t="s">
        <v>35</v>
      </c>
      <c r="F129" s="4" t="s">
        <v>67</v>
      </c>
      <c r="G129" s="93" t="s">
        <v>252</v>
      </c>
      <c r="H129" s="19" t="s">
        <v>2</v>
      </c>
      <c r="L129" t="s">
        <v>89</v>
      </c>
    </row>
    <row r="130" spans="1:12" ht="21" x14ac:dyDescent="0.35">
      <c r="A130" s="1">
        <f t="shared" ref="A130:A193" si="2">IF(B130 &gt; 0,B130+398,"")</f>
        <v>527</v>
      </c>
      <c r="B130" s="1">
        <v>129</v>
      </c>
      <c r="C130" s="9"/>
      <c r="D130" s="1"/>
      <c r="E130" s="5"/>
      <c r="F130" s="4"/>
      <c r="G130" s="93"/>
      <c r="H130" s="19"/>
      <c r="L130" t="s">
        <v>71</v>
      </c>
    </row>
    <row r="131" spans="1:12" ht="21" x14ac:dyDescent="0.35">
      <c r="A131" s="1">
        <f t="shared" si="2"/>
        <v>528</v>
      </c>
      <c r="B131" s="1">
        <v>130</v>
      </c>
      <c r="C131" s="9" t="s">
        <v>253</v>
      </c>
      <c r="D131" s="1"/>
      <c r="E131" s="5"/>
      <c r="F131" s="4"/>
      <c r="G131" s="93"/>
      <c r="H131" s="19"/>
      <c r="L131" t="s">
        <v>162</v>
      </c>
    </row>
    <row r="132" spans="1:12" ht="21" x14ac:dyDescent="0.35">
      <c r="A132" s="1">
        <f t="shared" si="2"/>
        <v>529</v>
      </c>
      <c r="B132" s="1">
        <v>131</v>
      </c>
      <c r="C132" s="9" t="s">
        <v>254</v>
      </c>
      <c r="D132" s="1"/>
      <c r="E132" s="5"/>
      <c r="F132" s="4"/>
      <c r="G132" s="93"/>
      <c r="H132" s="19"/>
      <c r="L132" t="s">
        <v>41</v>
      </c>
    </row>
    <row r="133" spans="1:12" ht="42" x14ac:dyDescent="0.35">
      <c r="A133" s="1">
        <f t="shared" si="2"/>
        <v>530</v>
      </c>
      <c r="B133" s="1">
        <v>132</v>
      </c>
      <c r="C133" s="1" t="s">
        <v>329</v>
      </c>
      <c r="D133" s="1" t="s">
        <v>255</v>
      </c>
      <c r="E133" s="5" t="s">
        <v>256</v>
      </c>
      <c r="F133" s="94" t="s">
        <v>878</v>
      </c>
      <c r="G133" s="93" t="s">
        <v>879</v>
      </c>
      <c r="H133" s="19" t="s">
        <v>2</v>
      </c>
      <c r="L133" t="s">
        <v>91</v>
      </c>
    </row>
    <row r="134" spans="1:12" ht="21" x14ac:dyDescent="0.35">
      <c r="A134" s="1">
        <f t="shared" si="2"/>
        <v>531</v>
      </c>
      <c r="B134" s="1">
        <v>133</v>
      </c>
      <c r="C134" s="1" t="s">
        <v>330</v>
      </c>
      <c r="D134" s="1" t="s">
        <v>257</v>
      </c>
      <c r="E134" s="5" t="s">
        <v>35</v>
      </c>
      <c r="F134" s="4" t="s">
        <v>27</v>
      </c>
      <c r="G134" s="95" t="s">
        <v>258</v>
      </c>
      <c r="H134" s="19" t="s">
        <v>3</v>
      </c>
      <c r="I134" t="s">
        <v>916</v>
      </c>
      <c r="L134" t="s">
        <v>171</v>
      </c>
    </row>
    <row r="135" spans="1:12" ht="21" x14ac:dyDescent="0.35">
      <c r="A135" s="1">
        <f t="shared" si="2"/>
        <v>532</v>
      </c>
      <c r="B135" s="1">
        <v>134</v>
      </c>
      <c r="C135" s="9"/>
      <c r="D135" s="1"/>
      <c r="E135" s="5"/>
      <c r="F135" s="4"/>
      <c r="G135" s="93"/>
      <c r="H135" s="19"/>
      <c r="L135" t="s">
        <v>49</v>
      </c>
    </row>
    <row r="136" spans="1:12" ht="21" x14ac:dyDescent="0.35">
      <c r="A136" s="1">
        <f t="shared" si="2"/>
        <v>533</v>
      </c>
      <c r="B136" s="1">
        <v>135</v>
      </c>
      <c r="C136" s="1" t="s">
        <v>259</v>
      </c>
      <c r="D136" s="1" t="s">
        <v>65</v>
      </c>
      <c r="E136" s="5" t="s">
        <v>260</v>
      </c>
      <c r="F136" s="4" t="s">
        <v>27</v>
      </c>
      <c r="G136" s="95" t="s">
        <v>261</v>
      </c>
      <c r="H136" s="19" t="s">
        <v>3</v>
      </c>
    </row>
    <row r="137" spans="1:12" ht="21" x14ac:dyDescent="0.35">
      <c r="A137" s="1">
        <f t="shared" si="2"/>
        <v>534</v>
      </c>
      <c r="B137" s="1">
        <v>136</v>
      </c>
      <c r="C137" s="1" t="s">
        <v>331</v>
      </c>
      <c r="D137" s="1" t="s">
        <v>34</v>
      </c>
      <c r="E137" s="5" t="s">
        <v>35</v>
      </c>
      <c r="F137" s="4" t="s">
        <v>27</v>
      </c>
      <c r="G137" s="95" t="s">
        <v>903</v>
      </c>
      <c r="H137" s="19" t="s">
        <v>3</v>
      </c>
    </row>
    <row r="138" spans="1:12" ht="21" x14ac:dyDescent="0.35">
      <c r="A138" s="1">
        <f t="shared" si="2"/>
        <v>535</v>
      </c>
      <c r="B138" s="1">
        <v>137</v>
      </c>
      <c r="C138" s="1" t="s">
        <v>332</v>
      </c>
      <c r="D138" s="1" t="s">
        <v>35</v>
      </c>
      <c r="E138" s="5" t="s">
        <v>35</v>
      </c>
      <c r="F138" s="4" t="s">
        <v>117</v>
      </c>
      <c r="G138" s="106" t="s">
        <v>262</v>
      </c>
      <c r="H138" s="19" t="s">
        <v>2</v>
      </c>
    </row>
    <row r="139" spans="1:12" ht="21" x14ac:dyDescent="0.35">
      <c r="A139" s="1">
        <f t="shared" si="2"/>
        <v>536</v>
      </c>
      <c r="B139" s="1">
        <v>138</v>
      </c>
      <c r="C139" s="1" t="s">
        <v>333</v>
      </c>
      <c r="D139" s="1" t="s">
        <v>35</v>
      </c>
      <c r="E139" s="5" t="s">
        <v>35</v>
      </c>
      <c r="F139" s="4" t="s">
        <v>117</v>
      </c>
      <c r="G139" s="93" t="s">
        <v>263</v>
      </c>
      <c r="H139" s="19" t="s">
        <v>73</v>
      </c>
    </row>
    <row r="140" spans="1:12" ht="21" x14ac:dyDescent="0.35">
      <c r="A140" s="1">
        <f t="shared" si="2"/>
        <v>537</v>
      </c>
      <c r="B140" s="1">
        <v>139</v>
      </c>
      <c r="C140" s="1" t="s">
        <v>334</v>
      </c>
      <c r="D140" s="1" t="s">
        <v>35</v>
      </c>
      <c r="E140" s="5" t="s">
        <v>35</v>
      </c>
      <c r="F140" s="4" t="s">
        <v>89</v>
      </c>
      <c r="G140" s="95" t="s">
        <v>264</v>
      </c>
      <c r="H140" s="19" t="s">
        <v>2</v>
      </c>
    </row>
    <row r="141" spans="1:12" ht="21" x14ac:dyDescent="0.35">
      <c r="A141" s="1">
        <f t="shared" si="2"/>
        <v>538</v>
      </c>
      <c r="B141" s="1">
        <v>140</v>
      </c>
      <c r="C141" s="1" t="s">
        <v>265</v>
      </c>
      <c r="D141" s="1" t="s">
        <v>34</v>
      </c>
      <c r="E141" s="5" t="s">
        <v>35</v>
      </c>
      <c r="F141" s="4" t="s">
        <v>71</v>
      </c>
      <c r="G141" s="95" t="s">
        <v>607</v>
      </c>
      <c r="H141" s="19" t="s">
        <v>73</v>
      </c>
    </row>
    <row r="142" spans="1:12" ht="21" x14ac:dyDescent="0.35">
      <c r="A142" s="1">
        <f t="shared" si="2"/>
        <v>539</v>
      </c>
      <c r="B142" s="1">
        <v>141</v>
      </c>
      <c r="C142" s="1" t="s">
        <v>266</v>
      </c>
      <c r="D142" s="1" t="s">
        <v>267</v>
      </c>
      <c r="E142" s="5" t="s">
        <v>35</v>
      </c>
      <c r="F142" s="4" t="s">
        <v>117</v>
      </c>
      <c r="G142" s="93" t="s">
        <v>268</v>
      </c>
      <c r="H142" s="19" t="s">
        <v>2</v>
      </c>
    </row>
    <row r="143" spans="1:12" ht="21" x14ac:dyDescent="0.35">
      <c r="A143" s="1">
        <f t="shared" si="2"/>
        <v>540</v>
      </c>
      <c r="B143" s="1">
        <v>142</v>
      </c>
      <c r="C143" s="1" t="s">
        <v>335</v>
      </c>
      <c r="D143" s="1" t="s">
        <v>198</v>
      </c>
      <c r="E143" s="5" t="s">
        <v>57</v>
      </c>
      <c r="F143" s="4" t="s">
        <v>27</v>
      </c>
      <c r="G143" s="95" t="s">
        <v>52</v>
      </c>
      <c r="H143" s="19" t="s">
        <v>3</v>
      </c>
      <c r="I143" t="s">
        <v>916</v>
      </c>
    </row>
    <row r="144" spans="1:12" ht="21" x14ac:dyDescent="0.35">
      <c r="A144" s="1">
        <f t="shared" si="2"/>
        <v>541</v>
      </c>
      <c r="B144" s="1">
        <v>143</v>
      </c>
      <c r="C144" s="1" t="s">
        <v>336</v>
      </c>
      <c r="D144" s="1" t="s">
        <v>206</v>
      </c>
      <c r="E144" s="5" t="s">
        <v>35</v>
      </c>
      <c r="F144" s="4" t="s">
        <v>61</v>
      </c>
      <c r="G144" s="93" t="s">
        <v>269</v>
      </c>
      <c r="H144" s="19" t="s">
        <v>2</v>
      </c>
      <c r="I144" t="s">
        <v>918</v>
      </c>
    </row>
    <row r="145" spans="1:9" ht="21" x14ac:dyDescent="0.35">
      <c r="A145" s="1">
        <f t="shared" si="2"/>
        <v>542</v>
      </c>
      <c r="B145" s="1">
        <v>144</v>
      </c>
      <c r="C145" s="1" t="s">
        <v>337</v>
      </c>
      <c r="D145" s="1" t="s">
        <v>34</v>
      </c>
      <c r="E145" s="5" t="s">
        <v>35</v>
      </c>
      <c r="F145" s="4" t="s">
        <v>91</v>
      </c>
      <c r="G145" s="107" t="s">
        <v>270</v>
      </c>
      <c r="H145" s="19" t="s">
        <v>3</v>
      </c>
    </row>
    <row r="146" spans="1:9" ht="21" x14ac:dyDescent="0.35">
      <c r="A146" s="1">
        <f t="shared" si="2"/>
        <v>543</v>
      </c>
      <c r="B146" s="1">
        <v>145</v>
      </c>
      <c r="C146" s="1" t="s">
        <v>338</v>
      </c>
      <c r="D146" s="1" t="s">
        <v>34</v>
      </c>
      <c r="E146" s="5" t="s">
        <v>35</v>
      </c>
      <c r="F146" s="4" t="s">
        <v>41</v>
      </c>
      <c r="G146" s="93" t="s">
        <v>271</v>
      </c>
      <c r="H146" s="19" t="s">
        <v>3</v>
      </c>
    </row>
    <row r="147" spans="1:9" ht="21" x14ac:dyDescent="0.35">
      <c r="A147" s="1">
        <f t="shared" si="2"/>
        <v>544</v>
      </c>
      <c r="B147" s="1">
        <v>146</v>
      </c>
      <c r="C147" s="1" t="s">
        <v>274</v>
      </c>
      <c r="D147" s="1" t="s">
        <v>272</v>
      </c>
      <c r="E147" s="5" t="s">
        <v>35</v>
      </c>
      <c r="F147" s="4" t="s">
        <v>27</v>
      </c>
      <c r="G147" s="93" t="s">
        <v>273</v>
      </c>
      <c r="H147" s="19" t="s">
        <v>73</v>
      </c>
    </row>
    <row r="148" spans="1:9" ht="21" x14ac:dyDescent="0.35">
      <c r="A148" s="1">
        <f t="shared" si="2"/>
        <v>545</v>
      </c>
      <c r="B148" s="1">
        <v>147</v>
      </c>
      <c r="C148" s="1" t="s">
        <v>275</v>
      </c>
      <c r="D148" s="1" t="s">
        <v>35</v>
      </c>
      <c r="E148" s="5" t="s">
        <v>35</v>
      </c>
      <c r="F148" s="4" t="s">
        <v>61</v>
      </c>
      <c r="G148" s="93" t="s">
        <v>276</v>
      </c>
      <c r="H148" s="19" t="s">
        <v>0</v>
      </c>
    </row>
    <row r="149" spans="1:9" ht="21" x14ac:dyDescent="0.35">
      <c r="A149" s="1">
        <f t="shared" si="2"/>
        <v>546</v>
      </c>
      <c r="B149" s="1">
        <v>148</v>
      </c>
      <c r="C149" s="1" t="s">
        <v>277</v>
      </c>
      <c r="D149" s="1" t="s">
        <v>278</v>
      </c>
      <c r="E149" s="5" t="s">
        <v>35</v>
      </c>
      <c r="F149" s="4" t="s">
        <v>27</v>
      </c>
      <c r="G149" s="95" t="s">
        <v>279</v>
      </c>
      <c r="H149" s="19" t="s">
        <v>2</v>
      </c>
      <c r="I149" t="s">
        <v>918</v>
      </c>
    </row>
    <row r="150" spans="1:9" ht="21" x14ac:dyDescent="0.35">
      <c r="A150" s="1">
        <f t="shared" si="2"/>
        <v>547</v>
      </c>
      <c r="B150" s="1">
        <v>149</v>
      </c>
      <c r="C150" s="1" t="s">
        <v>280</v>
      </c>
      <c r="D150" s="1" t="s">
        <v>34</v>
      </c>
      <c r="E150" s="5" t="s">
        <v>35</v>
      </c>
      <c r="F150" s="4" t="s">
        <v>162</v>
      </c>
      <c r="G150" s="93" t="s">
        <v>281</v>
      </c>
      <c r="H150" s="19" t="s">
        <v>2</v>
      </c>
      <c r="I150" t="s">
        <v>918</v>
      </c>
    </row>
    <row r="151" spans="1:9" ht="21" x14ac:dyDescent="0.35">
      <c r="A151" s="1">
        <f t="shared" si="2"/>
        <v>548</v>
      </c>
      <c r="B151" s="1">
        <v>150</v>
      </c>
      <c r="C151" s="1" t="s">
        <v>282</v>
      </c>
      <c r="D151" s="1" t="s">
        <v>283</v>
      </c>
      <c r="E151" s="5" t="s">
        <v>35</v>
      </c>
      <c r="F151" s="4" t="s">
        <v>91</v>
      </c>
      <c r="G151" s="93" t="s">
        <v>284</v>
      </c>
      <c r="H151" s="19" t="s">
        <v>73</v>
      </c>
    </row>
    <row r="152" spans="1:9" ht="21" x14ac:dyDescent="0.35">
      <c r="A152" s="1">
        <f t="shared" si="2"/>
        <v>549</v>
      </c>
      <c r="B152" s="1">
        <v>151</v>
      </c>
      <c r="C152" s="1" t="s">
        <v>339</v>
      </c>
      <c r="D152" s="1" t="s">
        <v>133</v>
      </c>
      <c r="E152" s="5" t="s">
        <v>35</v>
      </c>
      <c r="F152" s="4" t="s">
        <v>71</v>
      </c>
      <c r="G152" s="95" t="s">
        <v>915</v>
      </c>
      <c r="H152" s="19" t="s">
        <v>3</v>
      </c>
      <c r="I152" t="s">
        <v>916</v>
      </c>
    </row>
    <row r="153" spans="1:9" ht="21" x14ac:dyDescent="0.35">
      <c r="A153" s="1">
        <f t="shared" si="2"/>
        <v>550</v>
      </c>
      <c r="B153" s="1">
        <v>152</v>
      </c>
      <c r="C153" s="1" t="s">
        <v>340</v>
      </c>
      <c r="D153" s="1" t="s">
        <v>189</v>
      </c>
      <c r="E153" s="5" t="s">
        <v>35</v>
      </c>
      <c r="F153" s="4" t="s">
        <v>27</v>
      </c>
      <c r="G153" s="95" t="s">
        <v>86</v>
      </c>
      <c r="H153" s="19" t="s">
        <v>3</v>
      </c>
      <c r="I153" t="s">
        <v>916</v>
      </c>
    </row>
    <row r="154" spans="1:9" ht="21" x14ac:dyDescent="0.35">
      <c r="A154" s="1">
        <f t="shared" si="2"/>
        <v>551</v>
      </c>
      <c r="B154" s="1">
        <v>153</v>
      </c>
      <c r="C154" s="1" t="s">
        <v>341</v>
      </c>
      <c r="D154" s="1" t="s">
        <v>35</v>
      </c>
      <c r="E154" s="5" t="s">
        <v>35</v>
      </c>
      <c r="F154" s="4" t="s">
        <v>104</v>
      </c>
      <c r="G154" s="93" t="s">
        <v>285</v>
      </c>
      <c r="H154" s="19" t="s">
        <v>2</v>
      </c>
    </row>
    <row r="155" spans="1:9" ht="21" x14ac:dyDescent="0.35">
      <c r="A155" s="1">
        <f t="shared" si="2"/>
        <v>552</v>
      </c>
      <c r="B155" s="1">
        <v>154</v>
      </c>
      <c r="C155" s="10"/>
      <c r="D155" s="1"/>
      <c r="E155" s="5"/>
      <c r="F155" s="4"/>
      <c r="G155" s="93"/>
      <c r="H155" s="19"/>
    </row>
    <row r="156" spans="1:9" ht="21" x14ac:dyDescent="0.35">
      <c r="A156" s="1">
        <f t="shared" si="2"/>
        <v>553</v>
      </c>
      <c r="B156" s="1">
        <v>155</v>
      </c>
      <c r="C156" s="1" t="s">
        <v>920</v>
      </c>
      <c r="D156" s="1" t="s">
        <v>34</v>
      </c>
      <c r="E156" s="5" t="s">
        <v>35</v>
      </c>
      <c r="F156" s="4" t="s">
        <v>27</v>
      </c>
      <c r="G156" s="95" t="s">
        <v>922</v>
      </c>
      <c r="H156" s="19" t="s">
        <v>3</v>
      </c>
    </row>
    <row r="157" spans="1:9" ht="21" x14ac:dyDescent="0.35">
      <c r="A157" s="1">
        <f t="shared" si="2"/>
        <v>554</v>
      </c>
      <c r="B157" s="1">
        <v>156</v>
      </c>
      <c r="C157" s="1" t="s">
        <v>921</v>
      </c>
      <c r="D157" s="1" t="s">
        <v>34</v>
      </c>
      <c r="E157" s="5" t="s">
        <v>35</v>
      </c>
      <c r="F157" s="4" t="s">
        <v>171</v>
      </c>
      <c r="G157" s="93" t="s">
        <v>923</v>
      </c>
      <c r="H157" s="19" t="s">
        <v>0</v>
      </c>
    </row>
    <row r="158" spans="1:9" ht="21" x14ac:dyDescent="0.35">
      <c r="A158" s="1">
        <f t="shared" si="2"/>
        <v>555</v>
      </c>
      <c r="B158" s="1">
        <v>157</v>
      </c>
      <c r="C158" s="1" t="s">
        <v>925</v>
      </c>
      <c r="D158" s="1" t="s">
        <v>34</v>
      </c>
      <c r="E158" s="5" t="s">
        <v>35</v>
      </c>
      <c r="F158" s="4" t="s">
        <v>71</v>
      </c>
      <c r="G158" s="95" t="s">
        <v>924</v>
      </c>
      <c r="H158" s="19" t="s">
        <v>2</v>
      </c>
    </row>
    <row r="159" spans="1:9" ht="21" x14ac:dyDescent="0.35">
      <c r="A159" s="1">
        <f t="shared" si="2"/>
        <v>556</v>
      </c>
      <c r="B159" s="1">
        <v>158</v>
      </c>
      <c r="C159" s="1" t="s">
        <v>926</v>
      </c>
      <c r="D159" s="1" t="s">
        <v>34</v>
      </c>
      <c r="E159" s="5" t="s">
        <v>35</v>
      </c>
      <c r="F159" s="4" t="s">
        <v>27</v>
      </c>
      <c r="G159" s="95" t="s">
        <v>927</v>
      </c>
      <c r="H159" s="19" t="s">
        <v>3</v>
      </c>
    </row>
    <row r="160" spans="1:9" ht="21" x14ac:dyDescent="0.35">
      <c r="A160" s="1">
        <f t="shared" si="2"/>
        <v>557</v>
      </c>
      <c r="B160" s="1">
        <v>159</v>
      </c>
      <c r="C160" s="1" t="s">
        <v>928</v>
      </c>
      <c r="D160" s="1" t="s">
        <v>34</v>
      </c>
      <c r="E160" s="5" t="s">
        <v>35</v>
      </c>
      <c r="F160" s="4" t="s">
        <v>27</v>
      </c>
      <c r="G160" s="95" t="s">
        <v>52</v>
      </c>
      <c r="H160" s="19" t="s">
        <v>3</v>
      </c>
    </row>
    <row r="161" spans="1:8" ht="42" x14ac:dyDescent="0.35">
      <c r="A161" s="1">
        <f t="shared" si="2"/>
        <v>558</v>
      </c>
      <c r="B161" s="1">
        <v>160</v>
      </c>
      <c r="C161" s="1" t="s">
        <v>929</v>
      </c>
      <c r="D161" s="1" t="s">
        <v>35</v>
      </c>
      <c r="E161" s="5" t="s">
        <v>35</v>
      </c>
      <c r="F161" s="4" t="s">
        <v>109</v>
      </c>
      <c r="G161" s="93" t="s">
        <v>931</v>
      </c>
      <c r="H161" s="19" t="s">
        <v>2</v>
      </c>
    </row>
    <row r="162" spans="1:8" ht="21" x14ac:dyDescent="0.35">
      <c r="A162" s="1">
        <f t="shared" si="2"/>
        <v>559</v>
      </c>
      <c r="B162" s="1">
        <v>161</v>
      </c>
      <c r="C162" s="1" t="s">
        <v>932</v>
      </c>
      <c r="D162" s="1" t="s">
        <v>30</v>
      </c>
      <c r="E162" s="6" t="s">
        <v>52</v>
      </c>
      <c r="F162" s="4" t="s">
        <v>27</v>
      </c>
      <c r="G162" s="95" t="s">
        <v>933</v>
      </c>
      <c r="H162" s="19" t="s">
        <v>3</v>
      </c>
    </row>
    <row r="163" spans="1:8" ht="21" x14ac:dyDescent="0.35">
      <c r="A163" s="1">
        <f t="shared" si="2"/>
        <v>560</v>
      </c>
      <c r="B163" s="1">
        <v>162</v>
      </c>
      <c r="C163" s="1" t="s">
        <v>934</v>
      </c>
      <c r="D163" s="1" t="s">
        <v>85</v>
      </c>
      <c r="E163" s="5" t="s">
        <v>35</v>
      </c>
      <c r="F163" s="4" t="s">
        <v>936</v>
      </c>
      <c r="G163" s="95" t="s">
        <v>935</v>
      </c>
      <c r="H163" s="19" t="s">
        <v>3</v>
      </c>
    </row>
    <row r="164" spans="1:8" ht="21" x14ac:dyDescent="0.35">
      <c r="A164" s="1">
        <f t="shared" si="2"/>
        <v>561</v>
      </c>
      <c r="B164" s="1">
        <v>163</v>
      </c>
      <c r="C164" s="1" t="s">
        <v>937</v>
      </c>
      <c r="D164" s="1" t="s">
        <v>35</v>
      </c>
      <c r="E164" s="5" t="s">
        <v>35</v>
      </c>
      <c r="F164" s="4" t="s">
        <v>117</v>
      </c>
      <c r="G164" s="93" t="s">
        <v>938</v>
      </c>
      <c r="H164" s="19" t="s">
        <v>2</v>
      </c>
    </row>
    <row r="165" spans="1:8" ht="21" x14ac:dyDescent="0.35">
      <c r="A165" s="1">
        <f t="shared" si="2"/>
        <v>562</v>
      </c>
      <c r="B165" s="1">
        <v>164</v>
      </c>
      <c r="C165" s="1" t="s">
        <v>939</v>
      </c>
      <c r="D165" s="1" t="s">
        <v>23</v>
      </c>
      <c r="E165" s="5" t="s">
        <v>35</v>
      </c>
      <c r="F165" s="4" t="s">
        <v>27</v>
      </c>
      <c r="G165" s="95" t="s">
        <v>940</v>
      </c>
      <c r="H165" s="19" t="s">
        <v>73</v>
      </c>
    </row>
    <row r="166" spans="1:8" ht="21" x14ac:dyDescent="0.35">
      <c r="A166" s="1">
        <f t="shared" si="2"/>
        <v>563</v>
      </c>
      <c r="B166" s="1">
        <v>165</v>
      </c>
      <c r="C166" s="1" t="s">
        <v>941</v>
      </c>
      <c r="D166" s="1" t="s">
        <v>942</v>
      </c>
      <c r="E166" s="5" t="s">
        <v>943</v>
      </c>
      <c r="F166" s="4" t="s">
        <v>27</v>
      </c>
      <c r="G166" s="95" t="s">
        <v>944</v>
      </c>
      <c r="H166" s="19" t="s">
        <v>73</v>
      </c>
    </row>
    <row r="167" spans="1:8" ht="21" x14ac:dyDescent="0.35">
      <c r="A167" s="1">
        <f t="shared" si="2"/>
        <v>564</v>
      </c>
      <c r="B167" s="1">
        <v>166</v>
      </c>
      <c r="C167" s="1" t="s">
        <v>945</v>
      </c>
      <c r="D167" s="1" t="s">
        <v>46</v>
      </c>
      <c r="E167" s="5" t="s">
        <v>35</v>
      </c>
      <c r="F167" s="4" t="s">
        <v>27</v>
      </c>
      <c r="G167" s="95" t="s">
        <v>946</v>
      </c>
      <c r="H167" s="19" t="s">
        <v>73</v>
      </c>
    </row>
    <row r="168" spans="1:8" ht="21" x14ac:dyDescent="0.35">
      <c r="A168" s="1">
        <f t="shared" si="2"/>
        <v>565</v>
      </c>
      <c r="B168" s="1">
        <v>167</v>
      </c>
      <c r="C168" s="1" t="s">
        <v>947</v>
      </c>
      <c r="D168" s="1" t="s">
        <v>34</v>
      </c>
      <c r="E168" s="5" t="s">
        <v>35</v>
      </c>
      <c r="F168" s="4" t="s">
        <v>49</v>
      </c>
      <c r="G168" s="93" t="s">
        <v>948</v>
      </c>
      <c r="H168" s="19" t="s">
        <v>2</v>
      </c>
    </row>
    <row r="169" spans="1:8" ht="21" x14ac:dyDescent="0.35">
      <c r="A169" s="1">
        <f t="shared" si="2"/>
        <v>566</v>
      </c>
      <c r="B169" s="1">
        <v>168</v>
      </c>
      <c r="C169" s="1" t="s">
        <v>949</v>
      </c>
      <c r="D169" s="1" t="s">
        <v>34</v>
      </c>
      <c r="E169" s="5" t="s">
        <v>35</v>
      </c>
      <c r="F169" s="4" t="s">
        <v>27</v>
      </c>
      <c r="G169" s="95" t="s">
        <v>153</v>
      </c>
      <c r="H169" s="19" t="s">
        <v>3</v>
      </c>
    </row>
    <row r="170" spans="1:8" ht="21" x14ac:dyDescent="0.35">
      <c r="A170" s="1">
        <f t="shared" si="2"/>
        <v>567</v>
      </c>
      <c r="B170" s="1">
        <v>169</v>
      </c>
      <c r="C170" s="1" t="s">
        <v>950</v>
      </c>
      <c r="D170" s="1" t="s">
        <v>206</v>
      </c>
      <c r="E170" s="5" t="s">
        <v>35</v>
      </c>
      <c r="F170" s="4" t="s">
        <v>91</v>
      </c>
      <c r="G170" s="93" t="s">
        <v>951</v>
      </c>
      <c r="H170" s="19" t="s">
        <v>73</v>
      </c>
    </row>
    <row r="171" spans="1:8" ht="21" x14ac:dyDescent="0.35">
      <c r="A171" s="1">
        <f t="shared" si="2"/>
        <v>568</v>
      </c>
      <c r="B171" s="1">
        <v>170</v>
      </c>
      <c r="C171" s="1" t="s">
        <v>952</v>
      </c>
      <c r="D171" s="1" t="s">
        <v>864</v>
      </c>
      <c r="E171" s="5" t="s">
        <v>206</v>
      </c>
      <c r="F171" s="4" t="s">
        <v>117</v>
      </c>
      <c r="G171" s="93" t="s">
        <v>954</v>
      </c>
      <c r="H171" s="19" t="s">
        <v>2</v>
      </c>
    </row>
    <row r="172" spans="1:8" ht="42" x14ac:dyDescent="0.35">
      <c r="A172" s="1">
        <f t="shared" si="2"/>
        <v>569</v>
      </c>
      <c r="B172" s="1">
        <v>171</v>
      </c>
      <c r="C172" s="1" t="s">
        <v>955</v>
      </c>
      <c r="D172" s="1" t="s">
        <v>214</v>
      </c>
      <c r="E172" s="5"/>
      <c r="F172" s="4" t="s">
        <v>91</v>
      </c>
      <c r="G172" s="93" t="s">
        <v>956</v>
      </c>
      <c r="H172" s="19" t="s">
        <v>2</v>
      </c>
    </row>
    <row r="173" spans="1:8" ht="21" x14ac:dyDescent="0.35">
      <c r="A173" s="1">
        <f t="shared" si="2"/>
        <v>570</v>
      </c>
      <c r="B173" s="1">
        <v>172</v>
      </c>
      <c r="C173" s="1" t="s">
        <v>957</v>
      </c>
      <c r="D173" s="1" t="s">
        <v>34</v>
      </c>
      <c r="E173" s="5" t="s">
        <v>35</v>
      </c>
      <c r="F173" s="4" t="s">
        <v>953</v>
      </c>
      <c r="G173" s="93" t="s">
        <v>958</v>
      </c>
      <c r="H173" s="19" t="s">
        <v>73</v>
      </c>
    </row>
    <row r="174" spans="1:8" ht="21" x14ac:dyDescent="0.35">
      <c r="A174" s="1">
        <f t="shared" si="2"/>
        <v>571</v>
      </c>
      <c r="B174" s="1">
        <v>173</v>
      </c>
      <c r="C174" s="1" t="s">
        <v>959</v>
      </c>
      <c r="D174" s="1" t="s">
        <v>34</v>
      </c>
      <c r="E174" s="5" t="s">
        <v>35</v>
      </c>
      <c r="F174" s="4" t="s">
        <v>41</v>
      </c>
      <c r="G174" s="93" t="s">
        <v>960</v>
      </c>
      <c r="H174" s="19" t="s">
        <v>3</v>
      </c>
    </row>
    <row r="175" spans="1:8" ht="21" x14ac:dyDescent="0.35">
      <c r="A175" s="1">
        <f t="shared" si="2"/>
        <v>572</v>
      </c>
      <c r="B175" s="1">
        <v>174</v>
      </c>
      <c r="C175" s="1" t="s">
        <v>961</v>
      </c>
      <c r="D175" s="1" t="s">
        <v>35</v>
      </c>
      <c r="E175" s="5" t="s">
        <v>35</v>
      </c>
      <c r="F175" s="4" t="s">
        <v>117</v>
      </c>
      <c r="G175" s="93" t="s">
        <v>994</v>
      </c>
      <c r="H175" s="19" t="s">
        <v>2</v>
      </c>
    </row>
    <row r="176" spans="1:8" ht="21" x14ac:dyDescent="0.35">
      <c r="A176" s="1">
        <f t="shared" si="2"/>
        <v>573</v>
      </c>
      <c r="B176" s="1">
        <v>175</v>
      </c>
      <c r="C176" s="1" t="s">
        <v>962</v>
      </c>
      <c r="D176" s="1" t="s">
        <v>343</v>
      </c>
      <c r="E176" s="5" t="s">
        <v>35</v>
      </c>
      <c r="F176" s="4" t="s">
        <v>117</v>
      </c>
      <c r="G176" s="93" t="s">
        <v>963</v>
      </c>
      <c r="H176" s="19" t="s">
        <v>2</v>
      </c>
    </row>
    <row r="177" spans="1:8" ht="21" x14ac:dyDescent="0.35">
      <c r="A177" s="1">
        <f t="shared" si="2"/>
        <v>574</v>
      </c>
      <c r="B177" s="1">
        <v>176</v>
      </c>
      <c r="C177" s="1" t="s">
        <v>964</v>
      </c>
      <c r="D177" s="1" t="s">
        <v>34</v>
      </c>
      <c r="E177" s="5" t="s">
        <v>35</v>
      </c>
      <c r="F177" s="4"/>
      <c r="G177" s="108"/>
      <c r="H177" s="19"/>
    </row>
    <row r="178" spans="1:8" ht="21" x14ac:dyDescent="0.35">
      <c r="A178" s="1">
        <f t="shared" si="2"/>
        <v>575</v>
      </c>
      <c r="B178" s="1">
        <v>177</v>
      </c>
      <c r="C178" s="1" t="s">
        <v>965</v>
      </c>
      <c r="D178" s="1" t="s">
        <v>34</v>
      </c>
      <c r="E178" s="5" t="s">
        <v>35</v>
      </c>
      <c r="F178" s="4" t="s">
        <v>91</v>
      </c>
      <c r="G178" s="93" t="s">
        <v>966</v>
      </c>
      <c r="H178" s="19" t="s">
        <v>7</v>
      </c>
    </row>
    <row r="179" spans="1:8" ht="21" x14ac:dyDescent="0.35">
      <c r="A179" s="1">
        <f t="shared" si="2"/>
        <v>576</v>
      </c>
      <c r="B179" s="1">
        <v>178</v>
      </c>
      <c r="C179" s="1" t="s">
        <v>967</v>
      </c>
      <c r="D179" s="1" t="s">
        <v>76</v>
      </c>
      <c r="E179" s="5" t="s">
        <v>35</v>
      </c>
      <c r="F179" s="4" t="s">
        <v>9</v>
      </c>
      <c r="G179" s="93" t="s">
        <v>968</v>
      </c>
      <c r="H179" s="19" t="s">
        <v>73</v>
      </c>
    </row>
    <row r="180" spans="1:8" ht="21" x14ac:dyDescent="0.35">
      <c r="A180" s="1">
        <f t="shared" si="2"/>
        <v>577</v>
      </c>
      <c r="B180" s="1">
        <v>179</v>
      </c>
      <c r="C180" s="1" t="s">
        <v>969</v>
      </c>
      <c r="D180" s="1" t="s">
        <v>995</v>
      </c>
      <c r="E180" s="5" t="s">
        <v>35</v>
      </c>
      <c r="F180" s="4" t="s">
        <v>27</v>
      </c>
      <c r="G180" s="95" t="s">
        <v>970</v>
      </c>
      <c r="H180" s="19" t="s">
        <v>73</v>
      </c>
    </row>
    <row r="181" spans="1:8" ht="21" x14ac:dyDescent="0.35">
      <c r="A181" s="1">
        <f t="shared" si="2"/>
        <v>578</v>
      </c>
      <c r="B181" s="1">
        <v>180</v>
      </c>
      <c r="C181" s="1" t="s">
        <v>971</v>
      </c>
      <c r="D181" s="1" t="s">
        <v>34</v>
      </c>
      <c r="E181" s="5" t="s">
        <v>35</v>
      </c>
      <c r="F181" s="4" t="s">
        <v>972</v>
      </c>
      <c r="G181" s="93" t="s">
        <v>973</v>
      </c>
      <c r="H181" s="19" t="s">
        <v>73</v>
      </c>
    </row>
    <row r="182" spans="1:8" ht="21" x14ac:dyDescent="0.35">
      <c r="A182" s="1">
        <f t="shared" si="2"/>
        <v>579</v>
      </c>
      <c r="B182" s="1">
        <v>181</v>
      </c>
      <c r="C182" s="1" t="s">
        <v>974</v>
      </c>
      <c r="D182" s="1" t="s">
        <v>34</v>
      </c>
      <c r="E182" s="5" t="s">
        <v>35</v>
      </c>
      <c r="F182" s="4" t="s">
        <v>27</v>
      </c>
      <c r="G182" s="93" t="s">
        <v>975</v>
      </c>
      <c r="H182" s="19" t="s">
        <v>73</v>
      </c>
    </row>
    <row r="183" spans="1:8" ht="21" x14ac:dyDescent="0.35">
      <c r="A183" s="1">
        <f t="shared" si="2"/>
        <v>580</v>
      </c>
      <c r="B183" s="1">
        <v>182</v>
      </c>
      <c r="C183" s="1" t="s">
        <v>976</v>
      </c>
      <c r="D183" s="1" t="s">
        <v>34</v>
      </c>
      <c r="E183" s="5" t="s">
        <v>35</v>
      </c>
      <c r="F183" s="4" t="s">
        <v>91</v>
      </c>
      <c r="G183" s="93" t="s">
        <v>977</v>
      </c>
      <c r="H183" s="19" t="s">
        <v>73</v>
      </c>
    </row>
    <row r="184" spans="1:8" ht="21" x14ac:dyDescent="0.35">
      <c r="A184" s="1">
        <f t="shared" si="2"/>
        <v>581</v>
      </c>
      <c r="B184" s="1">
        <v>183</v>
      </c>
      <c r="C184" s="1" t="s">
        <v>978</v>
      </c>
      <c r="D184" s="1" t="s">
        <v>35</v>
      </c>
      <c r="E184" s="5" t="s">
        <v>35</v>
      </c>
      <c r="F184" s="4" t="s">
        <v>972</v>
      </c>
      <c r="G184" s="93" t="s">
        <v>979</v>
      </c>
      <c r="H184" s="19" t="s">
        <v>2</v>
      </c>
    </row>
    <row r="185" spans="1:8" ht="21" x14ac:dyDescent="0.35">
      <c r="A185" s="1">
        <f t="shared" si="2"/>
        <v>582</v>
      </c>
      <c r="B185" s="1">
        <v>184</v>
      </c>
      <c r="C185" s="1" t="s">
        <v>980</v>
      </c>
      <c r="D185" s="1" t="s">
        <v>149</v>
      </c>
      <c r="E185" s="5" t="s">
        <v>35</v>
      </c>
      <c r="F185" s="4" t="s">
        <v>117</v>
      </c>
      <c r="G185" s="93" t="s">
        <v>981</v>
      </c>
      <c r="H185" s="19" t="s">
        <v>2</v>
      </c>
    </row>
    <row r="186" spans="1:8" ht="21" x14ac:dyDescent="0.35">
      <c r="A186" s="1">
        <f t="shared" si="2"/>
        <v>583</v>
      </c>
      <c r="B186" s="1">
        <v>185</v>
      </c>
      <c r="C186" s="1" t="s">
        <v>982</v>
      </c>
      <c r="D186" s="1" t="s">
        <v>983</v>
      </c>
      <c r="E186" s="5" t="s">
        <v>984</v>
      </c>
      <c r="F186" s="4" t="s">
        <v>27</v>
      </c>
      <c r="G186" s="95" t="s">
        <v>922</v>
      </c>
      <c r="H186" s="19" t="s">
        <v>73</v>
      </c>
    </row>
    <row r="187" spans="1:8" ht="21" x14ac:dyDescent="0.35">
      <c r="A187" s="1">
        <f t="shared" si="2"/>
        <v>584</v>
      </c>
      <c r="B187" s="1">
        <v>186</v>
      </c>
      <c r="C187" s="1" t="s">
        <v>985</v>
      </c>
      <c r="D187" s="1" t="s">
        <v>34</v>
      </c>
      <c r="E187" s="5" t="s">
        <v>35</v>
      </c>
      <c r="F187" s="4" t="s">
        <v>953</v>
      </c>
      <c r="G187" s="93" t="s">
        <v>986</v>
      </c>
      <c r="H187" s="19" t="s">
        <v>2</v>
      </c>
    </row>
    <row r="188" spans="1:8" ht="21" x14ac:dyDescent="0.35">
      <c r="A188" s="1">
        <f t="shared" si="2"/>
        <v>585</v>
      </c>
      <c r="B188" s="1">
        <v>187</v>
      </c>
      <c r="C188" s="1" t="s">
        <v>996</v>
      </c>
      <c r="D188" s="1" t="s">
        <v>85</v>
      </c>
      <c r="E188" s="5" t="s">
        <v>35</v>
      </c>
      <c r="F188" s="4" t="s">
        <v>117</v>
      </c>
      <c r="G188" s="93" t="s">
        <v>997</v>
      </c>
      <c r="H188" s="19" t="s">
        <v>2</v>
      </c>
    </row>
    <row r="189" spans="1:8" ht="21" x14ac:dyDescent="0.35">
      <c r="A189" s="1">
        <f t="shared" si="2"/>
        <v>586</v>
      </c>
      <c r="B189" s="1">
        <v>188</v>
      </c>
      <c r="C189" s="1" t="s">
        <v>987</v>
      </c>
      <c r="D189" s="1" t="s">
        <v>34</v>
      </c>
      <c r="E189" s="5" t="s">
        <v>35</v>
      </c>
      <c r="F189" s="4" t="s">
        <v>71</v>
      </c>
      <c r="G189" s="95" t="s">
        <v>988</v>
      </c>
      <c r="H189" s="19" t="s">
        <v>2</v>
      </c>
    </row>
    <row r="190" spans="1:8" ht="21" x14ac:dyDescent="0.35">
      <c r="A190" s="1">
        <f t="shared" si="2"/>
        <v>587</v>
      </c>
      <c r="B190" s="1">
        <v>189</v>
      </c>
      <c r="C190" s="1" t="s">
        <v>989</v>
      </c>
      <c r="D190" s="1" t="s">
        <v>34</v>
      </c>
      <c r="E190" s="5" t="s">
        <v>35</v>
      </c>
      <c r="F190" s="4" t="s">
        <v>71</v>
      </c>
      <c r="G190" s="95" t="s">
        <v>990</v>
      </c>
      <c r="H190" s="19" t="s">
        <v>2</v>
      </c>
    </row>
    <row r="191" spans="1:8" ht="21" x14ac:dyDescent="0.35">
      <c r="A191" s="1">
        <f t="shared" si="2"/>
        <v>588</v>
      </c>
      <c r="B191" s="1">
        <v>190</v>
      </c>
      <c r="C191" s="1" t="s">
        <v>991</v>
      </c>
      <c r="D191" s="1" t="s">
        <v>34</v>
      </c>
      <c r="E191" s="5" t="s">
        <v>35</v>
      </c>
      <c r="F191" s="4" t="s">
        <v>27</v>
      </c>
      <c r="G191" s="93" t="s">
        <v>992</v>
      </c>
      <c r="H191" s="19" t="s">
        <v>73</v>
      </c>
    </row>
    <row r="192" spans="1:8" ht="21" x14ac:dyDescent="0.35">
      <c r="A192" s="1">
        <f t="shared" si="2"/>
        <v>589</v>
      </c>
      <c r="B192" s="1">
        <v>191</v>
      </c>
      <c r="C192" s="1" t="s">
        <v>993</v>
      </c>
      <c r="D192" s="1" t="s">
        <v>34</v>
      </c>
      <c r="E192" s="5" t="s">
        <v>35</v>
      </c>
      <c r="F192" s="4" t="s">
        <v>27</v>
      </c>
      <c r="G192" s="93" t="s">
        <v>998</v>
      </c>
      <c r="H192" s="19" t="s">
        <v>73</v>
      </c>
    </row>
    <row r="193" spans="1:8" ht="21" x14ac:dyDescent="0.35">
      <c r="A193" s="1">
        <f t="shared" si="2"/>
        <v>590</v>
      </c>
      <c r="B193" s="1">
        <v>192</v>
      </c>
      <c r="C193" s="1" t="s">
        <v>999</v>
      </c>
      <c r="D193" s="1" t="s">
        <v>34</v>
      </c>
      <c r="E193" s="5" t="s">
        <v>35</v>
      </c>
      <c r="F193" s="4" t="s">
        <v>41</v>
      </c>
      <c r="G193" s="93" t="s">
        <v>1000</v>
      </c>
      <c r="H193" s="19" t="s">
        <v>0</v>
      </c>
    </row>
    <row r="194" spans="1:8" ht="21" x14ac:dyDescent="0.35">
      <c r="A194" s="1">
        <f t="shared" ref="A194:A257" si="3">IF(B194 &gt; 0,B194+398,"")</f>
        <v>591</v>
      </c>
      <c r="B194" s="1">
        <v>193</v>
      </c>
      <c r="C194" s="1" t="s">
        <v>1001</v>
      </c>
      <c r="D194" s="1" t="s">
        <v>34</v>
      </c>
      <c r="E194" s="5" t="s">
        <v>35</v>
      </c>
      <c r="F194" s="4" t="s">
        <v>27</v>
      </c>
      <c r="G194" s="93" t="s">
        <v>1002</v>
      </c>
      <c r="H194" s="19" t="s">
        <v>73</v>
      </c>
    </row>
    <row r="195" spans="1:8" ht="21" x14ac:dyDescent="0.35">
      <c r="A195" s="1">
        <f t="shared" si="3"/>
        <v>592</v>
      </c>
      <c r="B195" s="1">
        <v>194</v>
      </c>
      <c r="C195" s="1" t="s">
        <v>1003</v>
      </c>
      <c r="D195" s="1" t="s">
        <v>34</v>
      </c>
      <c r="E195" s="5" t="s">
        <v>35</v>
      </c>
      <c r="F195" s="4" t="s">
        <v>41</v>
      </c>
      <c r="G195" s="93" t="s">
        <v>1004</v>
      </c>
      <c r="H195" s="19" t="s">
        <v>0</v>
      </c>
    </row>
    <row r="196" spans="1:8" ht="21" x14ac:dyDescent="0.35">
      <c r="A196" s="1">
        <f t="shared" si="3"/>
        <v>593</v>
      </c>
      <c r="B196" s="1">
        <v>195</v>
      </c>
      <c r="C196" s="1" t="s">
        <v>1005</v>
      </c>
      <c r="D196" s="1" t="s">
        <v>1006</v>
      </c>
      <c r="E196" s="5" t="s">
        <v>35</v>
      </c>
      <c r="F196" s="4" t="s">
        <v>91</v>
      </c>
      <c r="G196" s="93" t="s">
        <v>1007</v>
      </c>
      <c r="H196" s="19" t="s">
        <v>2</v>
      </c>
    </row>
    <row r="197" spans="1:8" ht="21" x14ac:dyDescent="0.35">
      <c r="A197" s="1">
        <f t="shared" si="3"/>
        <v>594</v>
      </c>
      <c r="B197" s="1">
        <v>196</v>
      </c>
      <c r="C197" s="1" t="s">
        <v>1008</v>
      </c>
      <c r="D197" s="1" t="s">
        <v>1009</v>
      </c>
      <c r="E197" s="5" t="s">
        <v>35</v>
      </c>
      <c r="F197" s="4" t="s">
        <v>61</v>
      </c>
      <c r="G197" s="93" t="s">
        <v>1010</v>
      </c>
      <c r="H197" s="19" t="s">
        <v>2</v>
      </c>
    </row>
    <row r="198" spans="1:8" ht="21" x14ac:dyDescent="0.35">
      <c r="A198" s="1">
        <f t="shared" si="3"/>
        <v>595</v>
      </c>
      <c r="B198" s="1">
        <v>197</v>
      </c>
      <c r="C198" s="1" t="s">
        <v>1011</v>
      </c>
      <c r="D198" s="1" t="s">
        <v>35</v>
      </c>
      <c r="E198" s="5" t="s">
        <v>35</v>
      </c>
      <c r="F198" s="4" t="s">
        <v>113</v>
      </c>
      <c r="G198" s="93" t="s">
        <v>1012</v>
      </c>
      <c r="H198" s="19" t="s">
        <v>2</v>
      </c>
    </row>
    <row r="199" spans="1:8" ht="42" x14ac:dyDescent="0.35">
      <c r="A199" s="1">
        <f t="shared" si="3"/>
        <v>596</v>
      </c>
      <c r="B199" s="1">
        <v>198</v>
      </c>
      <c r="C199" s="1" t="s">
        <v>1013</v>
      </c>
      <c r="D199" s="1" t="s">
        <v>35</v>
      </c>
      <c r="E199" s="5" t="s">
        <v>35</v>
      </c>
      <c r="F199" s="4" t="s">
        <v>117</v>
      </c>
      <c r="G199" s="93" t="s">
        <v>1014</v>
      </c>
      <c r="H199" s="19" t="s">
        <v>2</v>
      </c>
    </row>
    <row r="200" spans="1:8" ht="21" x14ac:dyDescent="0.35">
      <c r="A200" s="1">
        <f t="shared" si="3"/>
        <v>597</v>
      </c>
      <c r="B200" s="1">
        <v>199</v>
      </c>
    </row>
    <row r="201" spans="1:8" ht="21" x14ac:dyDescent="0.35">
      <c r="A201" s="1">
        <f t="shared" si="3"/>
        <v>598</v>
      </c>
      <c r="B201" s="1">
        <v>200</v>
      </c>
      <c r="C201" s="1" t="s">
        <v>1015</v>
      </c>
      <c r="D201" s="1" t="s">
        <v>149</v>
      </c>
      <c r="E201" s="5" t="s">
        <v>35</v>
      </c>
      <c r="F201" s="4" t="s">
        <v>27</v>
      </c>
      <c r="G201" s="95" t="s">
        <v>1016</v>
      </c>
      <c r="H201" s="19" t="s">
        <v>3</v>
      </c>
    </row>
    <row r="202" spans="1:8" ht="21" x14ac:dyDescent="0.35">
      <c r="A202" s="1">
        <f t="shared" si="3"/>
        <v>599</v>
      </c>
      <c r="B202" s="1">
        <v>201</v>
      </c>
      <c r="C202" s="1" t="s">
        <v>1017</v>
      </c>
      <c r="D202" s="1" t="s">
        <v>1018</v>
      </c>
      <c r="E202" s="5" t="s">
        <v>1019</v>
      </c>
      <c r="F202" s="4" t="s">
        <v>27</v>
      </c>
      <c r="G202" s="95" t="s">
        <v>1020</v>
      </c>
      <c r="H202" s="19" t="s">
        <v>3</v>
      </c>
    </row>
    <row r="203" spans="1:8" ht="21" x14ac:dyDescent="0.35">
      <c r="A203" s="1">
        <f t="shared" si="3"/>
        <v>600</v>
      </c>
      <c r="B203" s="1">
        <v>202</v>
      </c>
      <c r="C203" s="1" t="s">
        <v>1021</v>
      </c>
      <c r="D203" s="1"/>
      <c r="E203" s="5"/>
      <c r="F203" s="4"/>
      <c r="G203" s="93"/>
      <c r="H203" s="19"/>
    </row>
    <row r="204" spans="1:8" ht="21" x14ac:dyDescent="0.35">
      <c r="A204" s="1">
        <f t="shared" si="3"/>
        <v>601</v>
      </c>
      <c r="B204" s="1">
        <v>203</v>
      </c>
      <c r="C204" s="1"/>
      <c r="D204" s="1"/>
      <c r="E204" s="5"/>
      <c r="F204" s="4"/>
      <c r="G204" s="93"/>
      <c r="H204" s="19"/>
    </row>
    <row r="205" spans="1:8" ht="21" x14ac:dyDescent="0.35">
      <c r="A205" s="1">
        <f t="shared" si="3"/>
        <v>602</v>
      </c>
      <c r="B205" s="1">
        <v>204</v>
      </c>
      <c r="C205" s="1"/>
      <c r="D205" s="1"/>
      <c r="E205" s="5"/>
      <c r="F205" s="4"/>
      <c r="G205" s="93"/>
      <c r="H205" s="19"/>
    </row>
    <row r="206" spans="1:8" ht="21" x14ac:dyDescent="0.35">
      <c r="A206" s="1">
        <f t="shared" si="3"/>
        <v>603</v>
      </c>
      <c r="B206" s="1">
        <v>205</v>
      </c>
      <c r="C206" s="1"/>
      <c r="D206" s="1"/>
      <c r="E206" s="5"/>
      <c r="F206" s="4"/>
      <c r="G206" s="93"/>
      <c r="H206" s="19"/>
    </row>
    <row r="207" spans="1:8" ht="21" x14ac:dyDescent="0.35">
      <c r="A207" s="1">
        <f t="shared" si="3"/>
        <v>604</v>
      </c>
      <c r="B207" s="1">
        <v>206</v>
      </c>
      <c r="C207" s="1"/>
      <c r="D207" s="1"/>
      <c r="E207" s="5"/>
      <c r="F207" s="4"/>
      <c r="G207" s="93"/>
      <c r="H207" s="19"/>
    </row>
    <row r="208" spans="1:8" ht="21" x14ac:dyDescent="0.35">
      <c r="A208" s="1">
        <f t="shared" si="3"/>
        <v>605</v>
      </c>
      <c r="B208" s="1">
        <v>207</v>
      </c>
      <c r="C208" s="1"/>
      <c r="D208" s="1"/>
      <c r="E208" s="5"/>
      <c r="F208" s="4"/>
      <c r="G208" s="93"/>
      <c r="H208" s="19"/>
    </row>
    <row r="209" spans="1:8" ht="21" x14ac:dyDescent="0.35">
      <c r="A209" s="1">
        <f t="shared" si="3"/>
        <v>606</v>
      </c>
      <c r="B209" s="1">
        <v>208</v>
      </c>
      <c r="C209" s="1"/>
      <c r="D209" s="1"/>
      <c r="E209" s="5"/>
      <c r="F209" s="4"/>
      <c r="G209" s="93"/>
      <c r="H209" s="19"/>
    </row>
    <row r="210" spans="1:8" ht="21" x14ac:dyDescent="0.35">
      <c r="A210" s="1">
        <f t="shared" si="3"/>
        <v>607</v>
      </c>
      <c r="B210" s="1">
        <v>209</v>
      </c>
      <c r="C210" s="1"/>
      <c r="D210" s="1"/>
      <c r="E210" s="5"/>
      <c r="F210" s="4"/>
      <c r="G210" s="93"/>
      <c r="H210" s="19"/>
    </row>
    <row r="211" spans="1:8" ht="21" x14ac:dyDescent="0.35">
      <c r="A211" s="1">
        <f t="shared" si="3"/>
        <v>608</v>
      </c>
      <c r="B211" s="1">
        <v>210</v>
      </c>
      <c r="C211" s="1"/>
      <c r="D211" s="1"/>
      <c r="E211" s="5"/>
      <c r="F211" s="4"/>
      <c r="G211" s="93"/>
      <c r="H211" s="19"/>
    </row>
    <row r="212" spans="1:8" ht="21" x14ac:dyDescent="0.35">
      <c r="A212" s="1">
        <f t="shared" si="3"/>
        <v>609</v>
      </c>
      <c r="B212" s="1">
        <v>211</v>
      </c>
      <c r="C212" s="1"/>
      <c r="D212" s="1"/>
      <c r="E212" s="5"/>
      <c r="F212" s="4"/>
      <c r="G212" s="93"/>
      <c r="H212" s="19"/>
    </row>
    <row r="213" spans="1:8" ht="21" x14ac:dyDescent="0.35">
      <c r="A213" s="1">
        <f t="shared" si="3"/>
        <v>610</v>
      </c>
      <c r="B213" s="1">
        <v>212</v>
      </c>
      <c r="C213" s="1"/>
      <c r="D213" s="1"/>
      <c r="E213" s="5"/>
      <c r="F213" s="4"/>
      <c r="G213" s="93"/>
      <c r="H213" s="19"/>
    </row>
    <row r="214" spans="1:8" ht="21" x14ac:dyDescent="0.35">
      <c r="A214" s="1">
        <f t="shared" si="3"/>
        <v>611</v>
      </c>
      <c r="B214" s="1">
        <v>213</v>
      </c>
      <c r="C214" s="1"/>
      <c r="D214" s="1"/>
      <c r="E214" s="5"/>
      <c r="F214" s="4"/>
      <c r="G214" s="93"/>
      <c r="H214" s="19"/>
    </row>
    <row r="215" spans="1:8" ht="21" x14ac:dyDescent="0.35">
      <c r="A215" s="1">
        <f t="shared" si="3"/>
        <v>612</v>
      </c>
      <c r="B215" s="1">
        <v>214</v>
      </c>
      <c r="C215" s="1"/>
      <c r="D215" s="1"/>
      <c r="E215" s="5"/>
      <c r="F215" s="4"/>
      <c r="G215" s="93"/>
      <c r="H215" s="19"/>
    </row>
    <row r="216" spans="1:8" ht="21" x14ac:dyDescent="0.35">
      <c r="A216" s="1">
        <f t="shared" si="3"/>
        <v>613</v>
      </c>
      <c r="B216" s="1">
        <v>215</v>
      </c>
      <c r="C216" s="1"/>
      <c r="D216" s="1"/>
      <c r="E216" s="5"/>
      <c r="F216" s="4"/>
      <c r="G216" s="93"/>
      <c r="H216" s="19"/>
    </row>
    <row r="217" spans="1:8" ht="21" x14ac:dyDescent="0.35">
      <c r="A217" s="1">
        <f t="shared" si="3"/>
        <v>614</v>
      </c>
      <c r="B217" s="1">
        <v>216</v>
      </c>
      <c r="C217" s="1"/>
      <c r="D217" s="1"/>
      <c r="E217" s="5"/>
      <c r="F217" s="4"/>
      <c r="G217" s="93"/>
      <c r="H217" s="19"/>
    </row>
    <row r="218" spans="1:8" ht="21" x14ac:dyDescent="0.35">
      <c r="A218" s="1">
        <f t="shared" si="3"/>
        <v>615</v>
      </c>
      <c r="B218" s="1">
        <v>217</v>
      </c>
      <c r="C218" s="1"/>
      <c r="D218" s="1"/>
      <c r="E218" s="5"/>
      <c r="F218" s="4"/>
      <c r="G218" s="93"/>
      <c r="H218" s="19"/>
    </row>
    <row r="219" spans="1:8" ht="21" x14ac:dyDescent="0.35">
      <c r="A219" s="1">
        <f t="shared" si="3"/>
        <v>616</v>
      </c>
      <c r="B219" s="1">
        <v>218</v>
      </c>
      <c r="C219" s="1"/>
      <c r="D219" s="1"/>
      <c r="E219" s="5"/>
      <c r="F219" s="4"/>
      <c r="G219" s="93"/>
      <c r="H219" s="19"/>
    </row>
    <row r="220" spans="1:8" ht="21" x14ac:dyDescent="0.35">
      <c r="A220" s="1">
        <f t="shared" si="3"/>
        <v>617</v>
      </c>
      <c r="B220" s="1">
        <v>219</v>
      </c>
      <c r="C220" s="1"/>
      <c r="D220" s="1"/>
      <c r="E220" s="5"/>
      <c r="F220" s="4"/>
      <c r="G220" s="93"/>
      <c r="H220" s="19"/>
    </row>
    <row r="221" spans="1:8" ht="21" x14ac:dyDescent="0.35">
      <c r="A221" s="1">
        <f t="shared" si="3"/>
        <v>618</v>
      </c>
      <c r="B221" s="1">
        <v>220</v>
      </c>
      <c r="C221" s="1"/>
      <c r="D221" s="1"/>
      <c r="E221" s="5"/>
      <c r="F221" s="4"/>
      <c r="G221" s="93"/>
      <c r="H221" s="19"/>
    </row>
    <row r="222" spans="1:8" ht="21" x14ac:dyDescent="0.35">
      <c r="A222" s="1">
        <f t="shared" si="3"/>
        <v>619</v>
      </c>
      <c r="B222" s="1">
        <v>221</v>
      </c>
      <c r="C222" s="1"/>
      <c r="D222" s="1"/>
      <c r="E222" s="5"/>
      <c r="F222" s="4"/>
      <c r="G222" s="93"/>
      <c r="H222" s="19"/>
    </row>
    <row r="223" spans="1:8" ht="21" x14ac:dyDescent="0.35">
      <c r="A223" s="1">
        <f t="shared" si="3"/>
        <v>620</v>
      </c>
      <c r="B223" s="1">
        <v>222</v>
      </c>
      <c r="C223" s="1"/>
      <c r="D223" s="1"/>
      <c r="E223" s="5"/>
      <c r="F223" s="4"/>
      <c r="G223" s="93"/>
      <c r="H223" s="19"/>
    </row>
    <row r="224" spans="1:8" ht="21" x14ac:dyDescent="0.35">
      <c r="A224" s="1">
        <f t="shared" si="3"/>
        <v>621</v>
      </c>
      <c r="B224" s="1">
        <v>223</v>
      </c>
      <c r="C224" s="1"/>
      <c r="D224" s="1"/>
      <c r="E224" s="5"/>
      <c r="F224" s="4"/>
      <c r="G224" s="93"/>
      <c r="H224" s="19"/>
    </row>
    <row r="225" spans="1:8" ht="21" x14ac:dyDescent="0.35">
      <c r="A225" s="1">
        <f t="shared" si="3"/>
        <v>622</v>
      </c>
      <c r="B225" s="1">
        <v>224</v>
      </c>
      <c r="C225" s="1"/>
      <c r="D225" s="1"/>
      <c r="E225" s="5"/>
      <c r="F225" s="4"/>
      <c r="G225" s="93"/>
      <c r="H225" s="19"/>
    </row>
    <row r="226" spans="1:8" ht="21" x14ac:dyDescent="0.35">
      <c r="A226" s="1">
        <f t="shared" si="3"/>
        <v>623</v>
      </c>
      <c r="B226" s="1">
        <v>225</v>
      </c>
      <c r="C226" s="1"/>
      <c r="D226" s="1"/>
      <c r="E226" s="5"/>
      <c r="F226" s="4"/>
      <c r="G226" s="93"/>
      <c r="H226" s="19"/>
    </row>
    <row r="227" spans="1:8" ht="21" x14ac:dyDescent="0.35">
      <c r="A227" s="1">
        <f t="shared" si="3"/>
        <v>624</v>
      </c>
      <c r="B227" s="1">
        <v>226</v>
      </c>
      <c r="C227" s="1"/>
      <c r="D227" s="1"/>
      <c r="E227" s="5"/>
      <c r="F227" s="4"/>
      <c r="G227" s="93"/>
      <c r="H227" s="19"/>
    </row>
    <row r="228" spans="1:8" ht="21" x14ac:dyDescent="0.35">
      <c r="A228" s="1">
        <f t="shared" si="3"/>
        <v>625</v>
      </c>
      <c r="B228" s="1">
        <v>227</v>
      </c>
      <c r="C228" s="1"/>
      <c r="D228" s="1"/>
      <c r="E228" s="5"/>
      <c r="F228" s="4"/>
      <c r="G228" s="93"/>
      <c r="H228" s="19"/>
    </row>
    <row r="229" spans="1:8" ht="21" x14ac:dyDescent="0.35">
      <c r="A229" s="1">
        <f t="shared" si="3"/>
        <v>626</v>
      </c>
      <c r="B229" s="1">
        <v>228</v>
      </c>
      <c r="C229" s="1"/>
      <c r="D229" s="1"/>
      <c r="E229" s="5"/>
      <c r="F229" s="4"/>
      <c r="G229" s="93"/>
      <c r="H229" s="19"/>
    </row>
    <row r="230" spans="1:8" ht="21" x14ac:dyDescent="0.35">
      <c r="A230" s="1">
        <f t="shared" si="3"/>
        <v>627</v>
      </c>
      <c r="B230" s="1">
        <v>229</v>
      </c>
      <c r="C230" s="1"/>
      <c r="D230" s="1"/>
      <c r="E230" s="5"/>
      <c r="F230" s="4"/>
      <c r="G230" s="93"/>
      <c r="H230" s="19"/>
    </row>
    <row r="231" spans="1:8" ht="21" x14ac:dyDescent="0.35">
      <c r="A231" s="1">
        <f t="shared" si="3"/>
        <v>628</v>
      </c>
      <c r="B231" s="1">
        <v>230</v>
      </c>
      <c r="C231" s="1"/>
      <c r="D231" s="1"/>
      <c r="E231" s="5"/>
      <c r="F231" s="4"/>
      <c r="G231" s="93"/>
      <c r="H231" s="19"/>
    </row>
    <row r="232" spans="1:8" ht="21" x14ac:dyDescent="0.35">
      <c r="A232" s="1">
        <f t="shared" si="3"/>
        <v>629</v>
      </c>
      <c r="B232" s="1">
        <v>231</v>
      </c>
      <c r="C232" s="1"/>
      <c r="D232" s="1"/>
      <c r="E232" s="5"/>
      <c r="F232" s="4"/>
      <c r="G232" s="93"/>
      <c r="H232" s="19"/>
    </row>
    <row r="233" spans="1:8" ht="21" x14ac:dyDescent="0.35">
      <c r="A233" s="1">
        <f t="shared" si="3"/>
        <v>630</v>
      </c>
      <c r="B233" s="1">
        <v>232</v>
      </c>
      <c r="C233" s="1"/>
      <c r="D233" s="1"/>
      <c r="E233" s="5"/>
      <c r="F233" s="4"/>
      <c r="G233" s="93"/>
      <c r="H233" s="19"/>
    </row>
    <row r="234" spans="1:8" ht="21" x14ac:dyDescent="0.35">
      <c r="A234" s="1">
        <f t="shared" si="3"/>
        <v>631</v>
      </c>
      <c r="B234" s="1">
        <v>233</v>
      </c>
      <c r="C234" s="1"/>
      <c r="D234" s="1"/>
      <c r="E234" s="5"/>
      <c r="F234" s="4"/>
      <c r="G234" s="93"/>
      <c r="H234" s="19"/>
    </row>
    <row r="235" spans="1:8" ht="21" x14ac:dyDescent="0.35">
      <c r="A235" s="1">
        <f t="shared" si="3"/>
        <v>632</v>
      </c>
      <c r="B235" s="1">
        <v>234</v>
      </c>
      <c r="C235" s="1"/>
      <c r="D235" s="1"/>
      <c r="E235" s="5"/>
      <c r="F235" s="4"/>
      <c r="G235" s="93"/>
      <c r="H235" s="19"/>
    </row>
    <row r="236" spans="1:8" ht="21" x14ac:dyDescent="0.35">
      <c r="A236" s="1">
        <f t="shared" si="3"/>
        <v>633</v>
      </c>
      <c r="B236" s="1">
        <v>235</v>
      </c>
      <c r="C236" s="1"/>
      <c r="D236" s="1"/>
      <c r="E236" s="5"/>
      <c r="F236" s="4"/>
      <c r="G236" s="93"/>
      <c r="H236" s="19"/>
    </row>
    <row r="237" spans="1:8" ht="21" x14ac:dyDescent="0.35">
      <c r="A237" s="1">
        <f t="shared" si="3"/>
        <v>634</v>
      </c>
      <c r="B237" s="1">
        <v>236</v>
      </c>
      <c r="C237" s="1"/>
      <c r="D237" s="1"/>
      <c r="E237" s="5"/>
      <c r="F237" s="4"/>
      <c r="G237" s="93"/>
      <c r="H237" s="19"/>
    </row>
    <row r="238" spans="1:8" ht="21" x14ac:dyDescent="0.35">
      <c r="A238" s="1">
        <f t="shared" si="3"/>
        <v>635</v>
      </c>
      <c r="B238" s="1">
        <v>237</v>
      </c>
      <c r="C238" s="1"/>
      <c r="D238" s="1"/>
      <c r="E238" s="5"/>
      <c r="F238" s="4"/>
      <c r="G238" s="93"/>
      <c r="H238" s="19"/>
    </row>
    <row r="239" spans="1:8" ht="21" x14ac:dyDescent="0.35">
      <c r="A239" s="10">
        <f t="shared" si="3"/>
        <v>636</v>
      </c>
      <c r="B239" s="1">
        <v>238</v>
      </c>
      <c r="C239" s="1"/>
      <c r="D239" s="1"/>
      <c r="E239" s="5"/>
      <c r="F239" s="4"/>
      <c r="G239" s="93"/>
      <c r="H239" s="19"/>
    </row>
    <row r="240" spans="1:8" ht="21" x14ac:dyDescent="0.35">
      <c r="A240" s="1">
        <f t="shared" si="3"/>
        <v>637</v>
      </c>
      <c r="B240" s="1">
        <v>239</v>
      </c>
      <c r="C240" s="1"/>
      <c r="D240" s="1"/>
      <c r="E240" s="5"/>
      <c r="F240" s="4"/>
      <c r="G240" s="93"/>
      <c r="H240" s="19"/>
    </row>
    <row r="241" spans="1:8" ht="21" x14ac:dyDescent="0.35">
      <c r="A241" s="1">
        <f t="shared" si="3"/>
        <v>638</v>
      </c>
      <c r="B241" s="1">
        <v>240</v>
      </c>
      <c r="C241" s="1"/>
      <c r="D241" s="1"/>
      <c r="E241" s="5"/>
      <c r="F241" s="4"/>
      <c r="G241" s="93"/>
      <c r="H241" s="19"/>
    </row>
    <row r="242" spans="1:8" ht="21" x14ac:dyDescent="0.35">
      <c r="A242" s="1">
        <f t="shared" si="3"/>
        <v>639</v>
      </c>
      <c r="B242" s="1">
        <v>241</v>
      </c>
      <c r="C242" s="1"/>
      <c r="D242" s="1"/>
      <c r="E242" s="5"/>
      <c r="F242" s="4"/>
      <c r="G242" s="93"/>
      <c r="H242" s="19"/>
    </row>
    <row r="243" spans="1:8" ht="21" x14ac:dyDescent="0.35">
      <c r="A243" s="1">
        <f t="shared" si="3"/>
        <v>640</v>
      </c>
      <c r="B243" s="1">
        <v>242</v>
      </c>
      <c r="C243" s="1"/>
      <c r="D243" s="1"/>
      <c r="E243" s="5"/>
      <c r="F243" s="4"/>
      <c r="G243" s="93"/>
      <c r="H243" s="19"/>
    </row>
    <row r="244" spans="1:8" ht="21" x14ac:dyDescent="0.35">
      <c r="A244" s="1">
        <f t="shared" si="3"/>
        <v>641</v>
      </c>
      <c r="B244" s="1">
        <v>243</v>
      </c>
      <c r="C244" s="1"/>
      <c r="D244" s="1"/>
      <c r="E244" s="5"/>
      <c r="F244" s="4"/>
      <c r="G244" s="93"/>
      <c r="H244" s="19"/>
    </row>
    <row r="245" spans="1:8" ht="21" x14ac:dyDescent="0.35">
      <c r="A245" s="1">
        <f t="shared" si="3"/>
        <v>642</v>
      </c>
      <c r="B245" s="1">
        <v>244</v>
      </c>
      <c r="C245" s="1"/>
      <c r="D245" s="1"/>
      <c r="E245" s="5"/>
      <c r="F245" s="4"/>
      <c r="G245" s="93"/>
      <c r="H245" s="19"/>
    </row>
    <row r="246" spans="1:8" ht="21" x14ac:dyDescent="0.35">
      <c r="A246" s="1">
        <f t="shared" si="3"/>
        <v>643</v>
      </c>
      <c r="B246" s="1">
        <v>245</v>
      </c>
      <c r="C246" s="1"/>
      <c r="D246" s="1"/>
      <c r="E246" s="5"/>
      <c r="F246" s="4"/>
      <c r="G246" s="93"/>
      <c r="H246" s="19"/>
    </row>
    <row r="247" spans="1:8" ht="21" x14ac:dyDescent="0.35">
      <c r="A247" s="1">
        <f t="shared" si="3"/>
        <v>644</v>
      </c>
      <c r="B247" s="1">
        <v>246</v>
      </c>
      <c r="C247" s="1"/>
      <c r="D247" s="1"/>
      <c r="E247" s="5"/>
      <c r="F247" s="4"/>
      <c r="G247" s="93"/>
      <c r="H247" s="19"/>
    </row>
    <row r="248" spans="1:8" ht="21" x14ac:dyDescent="0.35">
      <c r="A248" s="1">
        <f t="shared" si="3"/>
        <v>645</v>
      </c>
      <c r="B248" s="1">
        <v>247</v>
      </c>
      <c r="C248" s="1"/>
      <c r="D248" s="1"/>
      <c r="E248" s="5"/>
      <c r="F248" s="4"/>
      <c r="G248" s="93"/>
      <c r="H248" s="19"/>
    </row>
    <row r="249" spans="1:8" ht="21" x14ac:dyDescent="0.35">
      <c r="A249" s="1">
        <f t="shared" si="3"/>
        <v>646</v>
      </c>
      <c r="B249" s="1">
        <v>248</v>
      </c>
      <c r="C249" s="1"/>
      <c r="D249" s="1"/>
      <c r="E249" s="5"/>
      <c r="F249" s="4"/>
      <c r="G249" s="93"/>
      <c r="H249" s="19"/>
    </row>
    <row r="250" spans="1:8" ht="21" x14ac:dyDescent="0.35">
      <c r="A250" s="1">
        <f t="shared" si="3"/>
        <v>647</v>
      </c>
      <c r="B250" s="1">
        <v>249</v>
      </c>
      <c r="C250" s="1"/>
      <c r="D250" s="1"/>
      <c r="E250" s="5"/>
      <c r="F250" s="4"/>
      <c r="G250" s="93"/>
      <c r="H250" s="19"/>
    </row>
    <row r="251" spans="1:8" ht="21" x14ac:dyDescent="0.35">
      <c r="A251" s="1">
        <f t="shared" si="3"/>
        <v>648</v>
      </c>
      <c r="B251" s="1">
        <v>250</v>
      </c>
      <c r="C251" s="1"/>
      <c r="D251" s="1"/>
      <c r="E251" s="5"/>
      <c r="F251" s="4"/>
      <c r="G251" s="93"/>
      <c r="H251" s="19"/>
    </row>
    <row r="252" spans="1:8" ht="21" x14ac:dyDescent="0.35">
      <c r="A252" s="1">
        <f t="shared" si="3"/>
        <v>649</v>
      </c>
      <c r="B252" s="1">
        <v>251</v>
      </c>
      <c r="C252" s="1"/>
      <c r="D252" s="1"/>
      <c r="E252" s="5"/>
      <c r="F252" s="4"/>
      <c r="G252" s="93"/>
      <c r="H252" s="19"/>
    </row>
    <row r="253" spans="1:8" ht="21" x14ac:dyDescent="0.35">
      <c r="A253" s="1">
        <f t="shared" si="3"/>
        <v>650</v>
      </c>
      <c r="B253" s="1">
        <v>252</v>
      </c>
      <c r="C253" s="1"/>
      <c r="D253" s="1"/>
      <c r="E253" s="5"/>
      <c r="F253" s="4"/>
      <c r="G253" s="93"/>
      <c r="H253" s="19"/>
    </row>
    <row r="254" spans="1:8" ht="21" x14ac:dyDescent="0.35">
      <c r="A254" s="1">
        <f t="shared" si="3"/>
        <v>651</v>
      </c>
      <c r="B254" s="1">
        <v>253</v>
      </c>
      <c r="C254" s="1"/>
      <c r="D254" s="1"/>
      <c r="E254" s="5"/>
      <c r="F254" s="4"/>
      <c r="G254" s="93"/>
      <c r="H254" s="19"/>
    </row>
    <row r="255" spans="1:8" ht="21" x14ac:dyDescent="0.35">
      <c r="A255" s="1">
        <f t="shared" si="3"/>
        <v>652</v>
      </c>
      <c r="B255" s="1">
        <v>254</v>
      </c>
      <c r="C255" s="1"/>
      <c r="D255" s="1"/>
      <c r="E255" s="5"/>
      <c r="F255" s="4"/>
      <c r="G255" s="93"/>
      <c r="H255" s="19"/>
    </row>
    <row r="256" spans="1:8" ht="21" x14ac:dyDescent="0.35">
      <c r="A256" s="1">
        <f t="shared" si="3"/>
        <v>653</v>
      </c>
      <c r="B256" s="1">
        <v>255</v>
      </c>
      <c r="C256" s="1"/>
      <c r="D256" s="1"/>
      <c r="E256" s="5"/>
      <c r="F256" s="4"/>
      <c r="G256" s="93"/>
      <c r="H256" s="19"/>
    </row>
    <row r="257" spans="1:8" ht="21" x14ac:dyDescent="0.35">
      <c r="A257" s="1">
        <f t="shared" si="3"/>
        <v>654</v>
      </c>
      <c r="B257" s="1">
        <v>256</v>
      </c>
      <c r="C257" s="1"/>
      <c r="D257" s="1"/>
      <c r="E257" s="5"/>
      <c r="F257" s="4"/>
      <c r="G257" s="93"/>
      <c r="H257" s="19"/>
    </row>
    <row r="258" spans="1:8" ht="21" x14ac:dyDescent="0.35">
      <c r="A258" s="1">
        <f t="shared" ref="A258:A301" si="4">IF(B258 &gt; 0,B258+398,"")</f>
        <v>655</v>
      </c>
      <c r="B258" s="1">
        <v>257</v>
      </c>
      <c r="C258" s="1"/>
      <c r="D258" s="1"/>
      <c r="E258" s="5"/>
      <c r="F258" s="4"/>
      <c r="G258" s="93"/>
      <c r="H258" s="19"/>
    </row>
    <row r="259" spans="1:8" ht="21" x14ac:dyDescent="0.35">
      <c r="A259" s="1">
        <f t="shared" si="4"/>
        <v>656</v>
      </c>
      <c r="B259" s="1">
        <v>258</v>
      </c>
      <c r="C259" s="1"/>
      <c r="D259" s="1"/>
      <c r="E259" s="5"/>
      <c r="F259" s="4"/>
      <c r="G259" s="93"/>
      <c r="H259" s="19"/>
    </row>
    <row r="260" spans="1:8" ht="21" x14ac:dyDescent="0.35">
      <c r="A260" s="1">
        <f t="shared" si="4"/>
        <v>657</v>
      </c>
      <c r="B260" s="1">
        <v>259</v>
      </c>
      <c r="C260" s="1"/>
      <c r="D260" s="1"/>
      <c r="E260" s="5"/>
      <c r="F260" s="4"/>
      <c r="G260" s="93"/>
      <c r="H260" s="19"/>
    </row>
    <row r="261" spans="1:8" ht="21" x14ac:dyDescent="0.35">
      <c r="A261" s="1">
        <f t="shared" si="4"/>
        <v>658</v>
      </c>
      <c r="B261" s="1">
        <v>260</v>
      </c>
      <c r="C261" s="1"/>
      <c r="D261" s="1"/>
      <c r="E261" s="5"/>
      <c r="F261" s="4"/>
      <c r="G261" s="93"/>
      <c r="H261" s="19"/>
    </row>
    <row r="262" spans="1:8" ht="21" x14ac:dyDescent="0.35">
      <c r="A262" s="1">
        <f t="shared" si="4"/>
        <v>659</v>
      </c>
      <c r="B262" s="1">
        <v>261</v>
      </c>
      <c r="C262" s="1"/>
      <c r="D262" s="1"/>
      <c r="E262" s="5"/>
      <c r="F262" s="4"/>
      <c r="G262" s="93"/>
      <c r="H262" s="19"/>
    </row>
    <row r="263" spans="1:8" ht="21" x14ac:dyDescent="0.35">
      <c r="A263" s="1">
        <f t="shared" si="4"/>
        <v>660</v>
      </c>
      <c r="B263" s="1">
        <v>262</v>
      </c>
      <c r="C263" s="1"/>
      <c r="D263" s="1"/>
      <c r="E263" s="5"/>
      <c r="F263" s="4"/>
      <c r="G263" s="93"/>
      <c r="H263" s="19"/>
    </row>
    <row r="264" spans="1:8" ht="21" x14ac:dyDescent="0.35">
      <c r="A264" s="1">
        <f t="shared" si="4"/>
        <v>661</v>
      </c>
      <c r="B264" s="1">
        <v>263</v>
      </c>
      <c r="C264" s="1"/>
      <c r="D264" s="1"/>
      <c r="E264" s="5"/>
      <c r="F264" s="4"/>
      <c r="G264" s="93"/>
      <c r="H264" s="19"/>
    </row>
    <row r="265" spans="1:8" ht="21" x14ac:dyDescent="0.35">
      <c r="A265" s="1">
        <f t="shared" si="4"/>
        <v>662</v>
      </c>
      <c r="B265" s="1">
        <v>264</v>
      </c>
      <c r="C265" s="1"/>
      <c r="D265" s="1"/>
      <c r="E265" s="5"/>
      <c r="F265" s="4"/>
      <c r="G265" s="93"/>
      <c r="H265" s="19"/>
    </row>
    <row r="266" spans="1:8" ht="21" x14ac:dyDescent="0.35">
      <c r="A266" s="1">
        <f t="shared" si="4"/>
        <v>663</v>
      </c>
      <c r="B266" s="1">
        <v>265</v>
      </c>
      <c r="C266" s="1"/>
      <c r="D266" s="1"/>
      <c r="E266" s="5"/>
      <c r="F266" s="4"/>
      <c r="G266" s="93"/>
      <c r="H266" s="19"/>
    </row>
    <row r="267" spans="1:8" ht="21" x14ac:dyDescent="0.35">
      <c r="A267" s="1">
        <f t="shared" si="4"/>
        <v>664</v>
      </c>
      <c r="B267" s="1">
        <v>266</v>
      </c>
      <c r="C267" s="1"/>
      <c r="D267" s="1"/>
      <c r="E267" s="5"/>
      <c r="F267" s="4"/>
      <c r="G267" s="93"/>
      <c r="H267" s="19"/>
    </row>
    <row r="268" spans="1:8" ht="21" x14ac:dyDescent="0.35">
      <c r="A268" s="1">
        <f t="shared" si="4"/>
        <v>665</v>
      </c>
      <c r="B268" s="1">
        <v>267</v>
      </c>
      <c r="C268" s="1"/>
      <c r="D268" s="1"/>
      <c r="E268" s="5"/>
      <c r="F268" s="4"/>
      <c r="G268" s="93"/>
      <c r="H268" s="19"/>
    </row>
    <row r="269" spans="1:8" ht="21" x14ac:dyDescent="0.35">
      <c r="A269" s="1">
        <f t="shared" si="4"/>
        <v>666</v>
      </c>
      <c r="B269" s="1">
        <v>268</v>
      </c>
      <c r="C269" s="1"/>
      <c r="D269" s="1"/>
      <c r="E269" s="5"/>
      <c r="F269" s="4"/>
      <c r="G269" s="93"/>
      <c r="H269" s="19"/>
    </row>
    <row r="270" spans="1:8" ht="21" x14ac:dyDescent="0.35">
      <c r="A270" s="1">
        <f t="shared" si="4"/>
        <v>667</v>
      </c>
      <c r="B270" s="1">
        <v>269</v>
      </c>
      <c r="C270" s="1"/>
      <c r="D270" s="1"/>
      <c r="E270" s="5"/>
      <c r="F270" s="4"/>
      <c r="G270" s="93"/>
      <c r="H270" s="19"/>
    </row>
    <row r="271" spans="1:8" ht="21" x14ac:dyDescent="0.35">
      <c r="A271" s="1">
        <f t="shared" si="4"/>
        <v>668</v>
      </c>
      <c r="B271" s="1">
        <v>270</v>
      </c>
      <c r="C271" s="1"/>
      <c r="D271" s="1"/>
      <c r="E271" s="5"/>
      <c r="F271" s="4"/>
      <c r="G271" s="93"/>
      <c r="H271" s="19"/>
    </row>
    <row r="272" spans="1:8" ht="21" x14ac:dyDescent="0.35">
      <c r="A272" s="1">
        <f t="shared" si="4"/>
        <v>669</v>
      </c>
      <c r="B272" s="1">
        <v>271</v>
      </c>
      <c r="C272" s="1"/>
      <c r="D272" s="1"/>
      <c r="E272" s="5"/>
      <c r="F272" s="4"/>
      <c r="G272" s="93"/>
      <c r="H272" s="19"/>
    </row>
    <row r="273" spans="1:8" ht="21" x14ac:dyDescent="0.35">
      <c r="A273" s="1">
        <f t="shared" si="4"/>
        <v>670</v>
      </c>
      <c r="B273" s="1">
        <v>272</v>
      </c>
      <c r="C273" s="1"/>
      <c r="D273" s="1"/>
      <c r="E273" s="5"/>
      <c r="F273" s="4"/>
      <c r="G273" s="93"/>
      <c r="H273" s="19"/>
    </row>
    <row r="274" spans="1:8" ht="21" x14ac:dyDescent="0.35">
      <c r="A274" s="1">
        <f t="shared" si="4"/>
        <v>671</v>
      </c>
      <c r="B274" s="1">
        <v>273</v>
      </c>
      <c r="C274" s="1"/>
      <c r="D274" s="1"/>
      <c r="E274" s="5"/>
      <c r="F274" s="4"/>
      <c r="G274" s="93"/>
      <c r="H274" s="19"/>
    </row>
    <row r="275" spans="1:8" ht="21" x14ac:dyDescent="0.35">
      <c r="A275" s="1">
        <f t="shared" si="4"/>
        <v>672</v>
      </c>
      <c r="B275" s="1">
        <v>274</v>
      </c>
      <c r="C275" s="1"/>
      <c r="D275" s="1"/>
      <c r="E275" s="5"/>
      <c r="F275" s="4"/>
      <c r="G275" s="93"/>
      <c r="H275" s="19"/>
    </row>
    <row r="276" spans="1:8" ht="21" x14ac:dyDescent="0.35">
      <c r="A276" s="1">
        <f t="shared" si="4"/>
        <v>673</v>
      </c>
      <c r="B276" s="1">
        <v>275</v>
      </c>
      <c r="C276" s="1"/>
      <c r="D276" s="1"/>
      <c r="E276" s="5"/>
      <c r="F276" s="4"/>
      <c r="G276" s="93"/>
      <c r="H276" s="19"/>
    </row>
    <row r="277" spans="1:8" ht="21" x14ac:dyDescent="0.35">
      <c r="A277" s="1">
        <f t="shared" si="4"/>
        <v>674</v>
      </c>
      <c r="B277" s="1">
        <v>276</v>
      </c>
      <c r="C277" s="1"/>
      <c r="D277" s="1"/>
      <c r="E277" s="5"/>
      <c r="F277" s="4"/>
      <c r="G277" s="93"/>
      <c r="H277" s="19"/>
    </row>
    <row r="278" spans="1:8" ht="21" x14ac:dyDescent="0.35">
      <c r="A278" s="1">
        <f t="shared" si="4"/>
        <v>675</v>
      </c>
      <c r="B278" s="1">
        <v>277</v>
      </c>
      <c r="C278" s="1"/>
      <c r="D278" s="1"/>
      <c r="E278" s="5"/>
      <c r="F278" s="4"/>
      <c r="G278" s="93"/>
      <c r="H278" s="19"/>
    </row>
    <row r="279" spans="1:8" ht="21" x14ac:dyDescent="0.35">
      <c r="A279" s="1">
        <f t="shared" si="4"/>
        <v>676</v>
      </c>
      <c r="B279" s="1">
        <v>278</v>
      </c>
      <c r="C279" s="1"/>
      <c r="D279" s="1"/>
      <c r="E279" s="5"/>
      <c r="F279" s="4"/>
      <c r="G279" s="93"/>
      <c r="H279" s="19"/>
    </row>
    <row r="280" spans="1:8" ht="21" x14ac:dyDescent="0.35">
      <c r="A280" s="1">
        <f t="shared" si="4"/>
        <v>677</v>
      </c>
      <c r="B280" s="1">
        <v>279</v>
      </c>
      <c r="C280" s="1"/>
      <c r="D280" s="1"/>
      <c r="E280" s="5"/>
      <c r="F280" s="4"/>
      <c r="G280" s="93"/>
      <c r="H280" s="19"/>
    </row>
    <row r="281" spans="1:8" ht="21" x14ac:dyDescent="0.35">
      <c r="A281" s="1">
        <f t="shared" si="4"/>
        <v>678</v>
      </c>
      <c r="B281" s="1">
        <v>280</v>
      </c>
      <c r="C281" s="1"/>
      <c r="D281" s="1"/>
      <c r="E281" s="5"/>
      <c r="F281" s="4"/>
      <c r="G281" s="93"/>
      <c r="H281" s="19"/>
    </row>
    <row r="282" spans="1:8" ht="21" x14ac:dyDescent="0.35">
      <c r="A282" s="1">
        <f t="shared" si="4"/>
        <v>679</v>
      </c>
      <c r="B282" s="1">
        <v>281</v>
      </c>
      <c r="C282" s="1"/>
      <c r="D282" s="1"/>
      <c r="E282" s="5"/>
      <c r="F282" s="4"/>
      <c r="G282" s="93"/>
      <c r="H282" s="19"/>
    </row>
    <row r="283" spans="1:8" ht="21" x14ac:dyDescent="0.35">
      <c r="A283" s="1">
        <f t="shared" si="4"/>
        <v>680</v>
      </c>
      <c r="B283" s="1">
        <v>282</v>
      </c>
      <c r="C283" s="1"/>
      <c r="D283" s="1"/>
      <c r="E283" s="5"/>
      <c r="F283" s="4"/>
      <c r="G283" s="93"/>
      <c r="H283" s="19"/>
    </row>
    <row r="284" spans="1:8" ht="21" x14ac:dyDescent="0.35">
      <c r="A284" s="1">
        <f t="shared" si="4"/>
        <v>681</v>
      </c>
      <c r="B284" s="1">
        <v>283</v>
      </c>
      <c r="C284" s="1"/>
      <c r="D284" s="1"/>
      <c r="E284" s="5"/>
      <c r="F284" s="4"/>
      <c r="G284" s="93"/>
      <c r="H284" s="19"/>
    </row>
    <row r="285" spans="1:8" ht="21" x14ac:dyDescent="0.35">
      <c r="A285" s="1">
        <f t="shared" si="4"/>
        <v>682</v>
      </c>
      <c r="B285" s="1">
        <v>284</v>
      </c>
      <c r="C285" s="1"/>
      <c r="D285" s="1"/>
      <c r="E285" s="5"/>
      <c r="F285" s="4"/>
      <c r="G285" s="93"/>
      <c r="H285" s="19"/>
    </row>
    <row r="286" spans="1:8" ht="21" x14ac:dyDescent="0.35">
      <c r="A286" s="1">
        <f t="shared" si="4"/>
        <v>683</v>
      </c>
      <c r="B286" s="1">
        <v>285</v>
      </c>
      <c r="C286" s="1"/>
      <c r="D286" s="1"/>
      <c r="E286" s="5"/>
      <c r="F286" s="4"/>
      <c r="G286" s="93"/>
      <c r="H286" s="19"/>
    </row>
    <row r="287" spans="1:8" ht="21" x14ac:dyDescent="0.35">
      <c r="A287" s="1">
        <f t="shared" si="4"/>
        <v>684</v>
      </c>
      <c r="B287" s="1">
        <v>286</v>
      </c>
      <c r="C287" s="1"/>
      <c r="D287" s="1"/>
      <c r="E287" s="5"/>
      <c r="F287" s="4"/>
      <c r="G287" s="93"/>
      <c r="H287" s="19"/>
    </row>
    <row r="288" spans="1:8" ht="21" x14ac:dyDescent="0.35">
      <c r="A288" s="1">
        <f t="shared" si="4"/>
        <v>685</v>
      </c>
      <c r="B288" s="1">
        <v>287</v>
      </c>
      <c r="C288" s="1"/>
      <c r="D288" s="1"/>
      <c r="E288" s="5"/>
      <c r="F288" s="4"/>
      <c r="G288" s="93"/>
      <c r="H288" s="19"/>
    </row>
    <row r="289" spans="1:8" ht="21" x14ac:dyDescent="0.35">
      <c r="A289" s="1">
        <f t="shared" si="4"/>
        <v>686</v>
      </c>
      <c r="B289" s="1">
        <v>288</v>
      </c>
      <c r="C289" s="1"/>
      <c r="D289" s="1"/>
      <c r="E289" s="5"/>
      <c r="F289" s="4"/>
      <c r="G289" s="93"/>
      <c r="H289" s="19"/>
    </row>
    <row r="290" spans="1:8" ht="21" x14ac:dyDescent="0.35">
      <c r="A290" s="1">
        <f t="shared" si="4"/>
        <v>687</v>
      </c>
      <c r="B290" s="1">
        <v>289</v>
      </c>
      <c r="C290" s="1"/>
      <c r="D290" s="1"/>
      <c r="E290" s="5"/>
      <c r="F290" s="4"/>
      <c r="G290" s="93"/>
      <c r="H290" s="19"/>
    </row>
    <row r="291" spans="1:8" ht="21" x14ac:dyDescent="0.35">
      <c r="A291" s="1">
        <f t="shared" si="4"/>
        <v>688</v>
      </c>
      <c r="B291" s="1">
        <v>290</v>
      </c>
      <c r="C291" s="1"/>
      <c r="D291" s="1"/>
      <c r="E291" s="5"/>
      <c r="F291" s="4"/>
      <c r="G291" s="93"/>
      <c r="H291" s="19"/>
    </row>
    <row r="292" spans="1:8" ht="21" x14ac:dyDescent="0.35">
      <c r="A292" s="1">
        <f t="shared" si="4"/>
        <v>689</v>
      </c>
      <c r="B292" s="1">
        <v>291</v>
      </c>
      <c r="C292" s="1"/>
      <c r="D292" s="1"/>
      <c r="E292" s="5"/>
      <c r="F292" s="4"/>
      <c r="G292" s="93"/>
      <c r="H292" s="19"/>
    </row>
    <row r="293" spans="1:8" ht="21" x14ac:dyDescent="0.35">
      <c r="A293" s="1">
        <f t="shared" si="4"/>
        <v>690</v>
      </c>
      <c r="B293" s="1">
        <v>292</v>
      </c>
      <c r="C293" s="1"/>
      <c r="D293" s="1"/>
      <c r="E293" s="5"/>
      <c r="F293" s="4"/>
      <c r="G293" s="93"/>
      <c r="H293" s="19"/>
    </row>
    <row r="294" spans="1:8" ht="21" x14ac:dyDescent="0.35">
      <c r="A294" s="1">
        <f t="shared" si="4"/>
        <v>691</v>
      </c>
      <c r="B294" s="1">
        <v>293</v>
      </c>
      <c r="C294" s="1"/>
      <c r="D294" s="1"/>
      <c r="E294" s="5"/>
      <c r="F294" s="4"/>
      <c r="G294" s="93"/>
      <c r="H294" s="19"/>
    </row>
    <row r="295" spans="1:8" ht="21" x14ac:dyDescent="0.35">
      <c r="A295" s="1">
        <f t="shared" si="4"/>
        <v>692</v>
      </c>
      <c r="B295" s="1">
        <v>294</v>
      </c>
      <c r="C295" s="1"/>
      <c r="D295" s="1"/>
      <c r="E295" s="5"/>
      <c r="F295" s="4"/>
      <c r="G295" s="93"/>
      <c r="H295" s="19"/>
    </row>
    <row r="296" spans="1:8" ht="21" x14ac:dyDescent="0.35">
      <c r="A296" s="1">
        <f t="shared" si="4"/>
        <v>693</v>
      </c>
      <c r="B296" s="1">
        <v>295</v>
      </c>
      <c r="C296" s="1"/>
      <c r="D296" s="1"/>
      <c r="E296" s="5"/>
      <c r="F296" s="4"/>
      <c r="G296" s="93"/>
      <c r="H296" s="19"/>
    </row>
    <row r="297" spans="1:8" ht="21" x14ac:dyDescent="0.35">
      <c r="A297" s="1">
        <f t="shared" si="4"/>
        <v>694</v>
      </c>
      <c r="B297" s="1">
        <v>296</v>
      </c>
      <c r="C297" s="1"/>
      <c r="D297" s="1"/>
      <c r="E297" s="5"/>
      <c r="F297" s="4"/>
      <c r="G297" s="93"/>
      <c r="H297" s="19"/>
    </row>
    <row r="298" spans="1:8" ht="21" x14ac:dyDescent="0.35">
      <c r="A298" s="1">
        <f t="shared" si="4"/>
        <v>695</v>
      </c>
      <c r="B298" s="1">
        <v>297</v>
      </c>
      <c r="C298" s="1"/>
      <c r="D298" s="1"/>
      <c r="E298" s="5"/>
      <c r="F298" s="4"/>
      <c r="G298" s="93"/>
      <c r="H298" s="19"/>
    </row>
    <row r="299" spans="1:8" ht="21" x14ac:dyDescent="0.35">
      <c r="A299" s="1">
        <f t="shared" si="4"/>
        <v>696</v>
      </c>
      <c r="B299" s="1">
        <v>298</v>
      </c>
      <c r="C299" s="1"/>
      <c r="D299" s="1"/>
      <c r="E299" s="5"/>
      <c r="F299" s="4"/>
      <c r="G299" s="93"/>
      <c r="H299" s="19"/>
    </row>
    <row r="300" spans="1:8" ht="21" x14ac:dyDescent="0.35">
      <c r="A300" s="1">
        <f t="shared" si="4"/>
        <v>697</v>
      </c>
      <c r="B300" s="1">
        <v>299</v>
      </c>
      <c r="C300" s="1"/>
      <c r="D300" s="1"/>
      <c r="E300" s="5"/>
      <c r="F300" s="4"/>
      <c r="G300" s="93"/>
      <c r="H300" s="19"/>
    </row>
    <row r="301" spans="1:8" ht="21" customHeight="1" x14ac:dyDescent="0.35">
      <c r="A301" s="1">
        <f t="shared" si="4"/>
        <v>698</v>
      </c>
      <c r="B301" s="1">
        <v>300</v>
      </c>
      <c r="C301" s="1"/>
      <c r="D301" s="1"/>
      <c r="E301" s="5"/>
      <c r="F301" s="4"/>
      <c r="G301" s="93"/>
      <c r="H301" s="19"/>
    </row>
  </sheetData>
  <sortState ref="A2:I301">
    <sortCondition ref="A1"/>
  </sortState>
  <conditionalFormatting sqref="H304:H1048576 H2:H187 H189:H199 H201:H302">
    <cfRule type="containsText" dxfId="9" priority="7" operator="containsText" text="/">
      <formula>NOT(ISERROR(SEARCH("/",H2)))</formula>
    </cfRule>
    <cfRule type="containsText" dxfId="8" priority="10" operator="containsText" text="R">
      <formula>NOT(ISERROR(SEARCH("R",H2)))</formula>
    </cfRule>
    <cfRule type="containsText" dxfId="7" priority="11" operator="containsText" text="A">
      <formula>NOT(ISERROR(SEARCH("A",H2)))</formula>
    </cfRule>
    <cfRule type="containsText" dxfId="6" priority="12" operator="containsText" text="U">
      <formula>NOT(ISERROR(SEARCH("U",H2)))</formula>
    </cfRule>
  </conditionalFormatting>
  <conditionalFormatting sqref="H304:H1048576 H2:H187 H189:H199 H201:H302">
    <cfRule type="containsText" dxfId="5" priority="6" operator="containsText" text="F">
      <formula>NOT(ISERROR(SEARCH("F",H2)))</formula>
    </cfRule>
  </conditionalFormatting>
  <conditionalFormatting sqref="H188">
    <cfRule type="containsText" dxfId="4" priority="2" operator="containsText" text="/">
      <formula>NOT(ISERROR(SEARCH("/",H188)))</formula>
    </cfRule>
    <cfRule type="containsText" dxfId="3" priority="3" operator="containsText" text="R">
      <formula>NOT(ISERROR(SEARCH("R",H188)))</formula>
    </cfRule>
    <cfRule type="containsText" dxfId="2" priority="4" operator="containsText" text="A">
      <formula>NOT(ISERROR(SEARCH("A",H188)))</formula>
    </cfRule>
    <cfRule type="containsText" dxfId="1" priority="5" operator="containsText" text="U">
      <formula>NOT(ISERROR(SEARCH("U",H188)))</formula>
    </cfRule>
  </conditionalFormatting>
  <conditionalFormatting sqref="H188">
    <cfRule type="containsText" dxfId="0" priority="1" operator="containsText" text="F">
      <formula>NOT(ISERROR(SEARCH("F",H188)))</formula>
    </cfRule>
  </conditionalFormatting>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E4581"/>
  </sheetPr>
  <dimension ref="B1:Z21"/>
  <sheetViews>
    <sheetView workbookViewId="0">
      <selection activeCell="P33" sqref="P33"/>
    </sheetView>
  </sheetViews>
  <sheetFormatPr defaultRowHeight="15" x14ac:dyDescent="0.25"/>
  <sheetData>
    <row r="1" spans="2:26" x14ac:dyDescent="0.25">
      <c r="B1" s="3" t="s">
        <v>91</v>
      </c>
      <c r="F1" s="3" t="s">
        <v>22</v>
      </c>
      <c r="J1" s="3" t="s">
        <v>27</v>
      </c>
      <c r="N1" s="3" t="s">
        <v>41</v>
      </c>
      <c r="R1" s="3" t="s">
        <v>49</v>
      </c>
      <c r="V1" s="3" t="s">
        <v>61</v>
      </c>
      <c r="Z1" s="3" t="s">
        <v>67</v>
      </c>
    </row>
    <row r="10" spans="2:26" x14ac:dyDescent="0.25">
      <c r="J10" s="3"/>
    </row>
    <row r="21" spans="2:18" x14ac:dyDescent="0.25">
      <c r="B21" s="3" t="s">
        <v>71</v>
      </c>
      <c r="F21" s="3" t="s">
        <v>89</v>
      </c>
      <c r="J21" s="3" t="s">
        <v>113</v>
      </c>
      <c r="N21" s="3" t="s">
        <v>104</v>
      </c>
      <c r="R21" s="3" t="s">
        <v>117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6" sqref="A6"/>
    </sheetView>
  </sheetViews>
  <sheetFormatPr defaultRowHeight="15" x14ac:dyDescent="0.25"/>
  <cols>
    <col min="1" max="1" width="26.85546875" customWidth="1"/>
    <col min="2" max="2" width="28.7109375" customWidth="1"/>
    <col min="3" max="3" width="33" bestFit="1" customWidth="1"/>
  </cols>
  <sheetData>
    <row r="1" spans="1:3" ht="24" thickBot="1" x14ac:dyDescent="0.4">
      <c r="A1" s="97" t="s">
        <v>892</v>
      </c>
      <c r="B1" s="97" t="s">
        <v>893</v>
      </c>
      <c r="C1" s="97" t="s">
        <v>894</v>
      </c>
    </row>
    <row r="2" spans="1:3" x14ac:dyDescent="0.25">
      <c r="A2" t="s">
        <v>895</v>
      </c>
      <c r="B2" t="s">
        <v>899</v>
      </c>
      <c r="C2" t="s">
        <v>900</v>
      </c>
    </row>
    <row r="3" spans="1:3" x14ac:dyDescent="0.25">
      <c r="A3" t="s">
        <v>898</v>
      </c>
      <c r="C3" t="s">
        <v>896</v>
      </c>
    </row>
    <row r="4" spans="1:3" x14ac:dyDescent="0.25">
      <c r="A4" t="s">
        <v>901</v>
      </c>
      <c r="B4" t="s">
        <v>364</v>
      </c>
      <c r="C4" t="s">
        <v>902</v>
      </c>
    </row>
    <row r="5" spans="1:3" x14ac:dyDescent="0.25">
      <c r="A5"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Gameplay</vt:lpstr>
      <vt:lpstr>Monster</vt:lpstr>
      <vt:lpstr>Affinities &amp; Levels</vt:lpstr>
      <vt:lpstr>Affinities &amp; Levels 2</vt:lpstr>
      <vt:lpstr>Special</vt:lpstr>
      <vt:lpstr>Special Icons</vt:lpstr>
      <vt:lpstr>Whiteboard</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Matthew</cp:lastModifiedBy>
  <dcterms:created xsi:type="dcterms:W3CDTF">2015-06-27T00:21:02Z</dcterms:created>
  <dcterms:modified xsi:type="dcterms:W3CDTF">2016-09-22T08:25:28Z</dcterms:modified>
</cp:coreProperties>
</file>