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comments/comment4.xml" ContentType="application/vnd.openxmlformats-officedocument.spreadsheetml.comments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omments/comment5.xml" ContentType="application/vnd.openxmlformats-officedocument.spreadsheetml.comments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omments/comment6.xml" ContentType="application/vnd.openxmlformats-officedocument.spreadsheetml.comments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8300" windowHeight="11020" tabRatio="900" firstSheet="4" activeTab="12" autoFilterDateGrouping="1"/>
  </bookViews>
  <sheets>
    <sheet xmlns:r="http://schemas.openxmlformats.org/officeDocument/2006/relationships" name="RD201901" sheetId="1" state="visible" r:id="rId1"/>
    <sheet xmlns:r="http://schemas.openxmlformats.org/officeDocument/2006/relationships" name="RD202102" sheetId="2" state="visible" r:id="rId2"/>
    <sheet xmlns:r="http://schemas.openxmlformats.org/officeDocument/2006/relationships" name="RD202103" sheetId="3" state="visible" r:id="rId3"/>
    <sheet xmlns:r="http://schemas.openxmlformats.org/officeDocument/2006/relationships" name="RD202104" sheetId="4" state="visible" r:id="rId4"/>
    <sheet xmlns:r="http://schemas.openxmlformats.org/officeDocument/2006/relationships" name="RD202105" sheetId="5" state="visible" r:id="rId5"/>
    <sheet xmlns:r="http://schemas.openxmlformats.org/officeDocument/2006/relationships" name="RD202106Y" sheetId="6" state="visible" r:id="rId6"/>
    <sheet xmlns:r="http://schemas.openxmlformats.org/officeDocument/2006/relationships" name="RD202107" sheetId="7" state="visible" r:id="rId7"/>
    <sheet xmlns:r="http://schemas.openxmlformats.org/officeDocument/2006/relationships" name="YC201912001" sheetId="8" state="visible" r:id="rId8"/>
    <sheet xmlns:r="http://schemas.openxmlformats.org/officeDocument/2006/relationships" name="YC202008001" sheetId="9" state="visible" r:id="rId9"/>
    <sheet xmlns:r="http://schemas.openxmlformats.org/officeDocument/2006/relationships" name="YC202104001" sheetId="10" state="visible" r:id="rId10"/>
    <sheet xmlns:r="http://schemas.openxmlformats.org/officeDocument/2006/relationships" name="YC202106001" sheetId="11" state="visible" r:id="rId11"/>
    <sheet xmlns:r="http://schemas.openxmlformats.org/officeDocument/2006/relationships" name="NYH202012001" sheetId="12" state="visible" r:id="rId12"/>
    <sheet xmlns:r="http://schemas.openxmlformats.org/officeDocument/2006/relationships" name="NYH202104001" sheetId="13" state="visible" r:id="rId13"/>
  </sheets>
  <definedNames>
    <definedName name="UFPrn20171027172745">#REF!</definedName>
    <definedName name="UFPrn20171110102027">#REF!</definedName>
    <definedName name="_xlnm.Print_Area" localSheetId="0">'RD201901'!$A$1:$M$46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#,##0.00_);\(#,##0.00\)"/>
    <numFmt numFmtId="166" formatCode="_ * #,##0_ ;_ * \-#,##0_ ;_ * &quot;-&quot;??_ ;_ @_ "/>
    <numFmt numFmtId="167" formatCode="0.00_ "/>
    <numFmt numFmtId="168" formatCode="0.000_ "/>
    <numFmt numFmtId="169" formatCode="0.0%"/>
  </numFmts>
  <fonts count="5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color theme="0"/>
      <sz val="11"/>
      <scheme val="minor"/>
    </font>
    <font>
      <name val="等线"/>
      <charset val="134"/>
      <family val="3"/>
      <b val="1"/>
      <color rgb="FFFF0000"/>
      <sz val="11"/>
      <scheme val="minor"/>
    </font>
    <font>
      <name val="等线"/>
      <charset val="134"/>
      <family val="3"/>
      <i val="1"/>
      <color theme="1"/>
      <sz val="11"/>
      <scheme val="minor"/>
    </font>
    <font>
      <name val="等线"/>
      <charset val="134"/>
      <family val="3"/>
      <color theme="1"/>
      <sz val="10"/>
      <scheme val="minor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color theme="1"/>
      <sz val="10"/>
    </font>
    <font>
      <name val="等线"/>
      <charset val="134"/>
      <family val="3"/>
      <sz val="10"/>
      <scheme val="minor"/>
    </font>
    <font>
      <name val="Microsoft YaHei Light"/>
      <charset val="134"/>
      <family val="2"/>
      <sz val="10"/>
    </font>
    <font>
      <name val="Microsoft YaHei Light"/>
      <charset val="134"/>
      <family val="2"/>
      <color theme="1"/>
      <sz val="10"/>
    </font>
    <font>
      <name val="Microsoft YaHei Light"/>
      <charset val="134"/>
      <family val="2"/>
      <b val="1"/>
      <color rgb="FFFF0000"/>
      <sz val="10"/>
    </font>
    <font>
      <name val="Microsoft YaHei Light"/>
      <charset val="134"/>
      <family val="2"/>
      <b val="1"/>
      <color theme="0"/>
      <sz val="10"/>
    </font>
    <font>
      <name val="等线"/>
      <charset val="134"/>
      <family val="3"/>
      <sz val="9"/>
      <scheme val="minor"/>
    </font>
    <font>
      <name val="Microsoft YaHei Light"/>
      <charset val="134"/>
      <family val="2"/>
      <b val="1"/>
      <color theme="1"/>
      <sz val="12"/>
    </font>
    <font>
      <name val="Microsoft YaHei Light"/>
      <charset val="134"/>
      <family val="2"/>
      <color theme="1"/>
      <sz val="11"/>
    </font>
    <font>
      <name val="Microsoft YaHei Light"/>
      <charset val="134"/>
      <family val="2"/>
      <b val="1"/>
      <color rgb="FFFF0000"/>
      <sz val="11"/>
    </font>
    <font>
      <name val="Microsoft YaHei Light"/>
      <charset val="134"/>
      <family val="2"/>
      <b val="1"/>
      <color theme="1"/>
      <sz val="10"/>
    </font>
    <font>
      <name val="Microsoft YaHei Light"/>
      <charset val="134"/>
      <family val="2"/>
      <b val="1"/>
      <color rgb="FF0070C0"/>
      <sz val="12"/>
    </font>
    <font>
      <name val="Arial"/>
      <family val="2"/>
      <color theme="1"/>
      <sz val="10"/>
    </font>
    <font>
      <name val="Arial"/>
      <family val="2"/>
      <b val="1"/>
      <color theme="0"/>
      <sz val="10"/>
    </font>
    <font>
      <name val="Microsoft YaHei Light"/>
      <charset val="134"/>
      <family val="2"/>
      <color theme="0"/>
      <sz val="10"/>
    </font>
    <font>
      <name val="黑体"/>
      <charset val="134"/>
      <family val="3"/>
      <b val="1"/>
      <color theme="1"/>
      <sz val="12"/>
    </font>
    <font>
      <name val="等线"/>
      <charset val="134"/>
      <family val="3"/>
      <b val="1"/>
      <color theme="1"/>
      <sz val="10"/>
    </font>
    <font>
      <name val="Arial"/>
      <family val="2"/>
      <b val="1"/>
      <color rgb="FFFF0000"/>
      <sz val="10"/>
    </font>
    <font>
      <name val="Arial"/>
      <family val="2"/>
      <b val="1"/>
      <color theme="1"/>
      <sz val="10"/>
    </font>
    <font>
      <name val="Arial"/>
      <family val="2"/>
      <b val="1"/>
      <color rgb="FF000099"/>
      <sz val="12"/>
      <u val="single"/>
    </font>
    <font>
      <name val="Arial"/>
      <family val="2"/>
      <b val="1"/>
      <color theme="1"/>
      <sz val="11"/>
      <u val="single"/>
    </font>
    <font>
      <name val="等线"/>
      <charset val="134"/>
      <family val="2"/>
      <color rgb="FFFF0000"/>
      <sz val="11"/>
      <scheme val="minor"/>
    </font>
    <font>
      <name val="微软雅黑"/>
      <charset val="134"/>
      <family val="2"/>
      <b val="1"/>
      <color theme="0"/>
      <sz val="10"/>
    </font>
    <font>
      <name val="Arial"/>
      <family val="2"/>
      <b val="1"/>
      <sz val="10"/>
    </font>
    <font>
      <name val="黑体"/>
      <charset val="134"/>
      <family val="3"/>
      <b val="1"/>
      <color theme="1"/>
      <sz val="12"/>
      <u val="single"/>
    </font>
    <font>
      <name val="等线"/>
      <charset val="134"/>
      <family val="3"/>
      <sz val="11"/>
      <scheme val="minor"/>
    </font>
    <font>
      <name val="等线"/>
      <charset val="134"/>
      <family val="3"/>
      <color rgb="FFFF0000"/>
      <sz val="10"/>
      <scheme val="minor"/>
    </font>
    <font>
      <name val="等线"/>
      <family val="2"/>
      <color theme="10"/>
      <sz val="11"/>
      <u val="single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z val="8"/>
      <scheme val="minor"/>
    </font>
    <font>
      <name val="等线"/>
      <charset val="134"/>
      <family val="3"/>
      <color theme="1"/>
      <sz val="8"/>
      <scheme val="minor"/>
    </font>
    <font>
      <name val="等线"/>
      <charset val="134"/>
      <family val="3"/>
      <b val="1"/>
      <color theme="1"/>
      <sz val="8"/>
      <scheme val="minor"/>
    </font>
    <font>
      <name val="等线"/>
      <charset val="134"/>
      <family val="3"/>
      <b val="1"/>
      <sz val="8"/>
      <scheme val="minor"/>
    </font>
    <font>
      <name val="等线"/>
      <charset val="134"/>
      <family val="2"/>
      <color theme="1"/>
      <sz val="8"/>
      <scheme val="minor"/>
    </font>
    <font>
      <name val="等线"/>
      <charset val="134"/>
      <family val="3"/>
      <color rgb="FFFF0000"/>
      <sz val="8"/>
      <scheme val="minor"/>
    </font>
    <font>
      <name val="等线"/>
      <charset val="134"/>
      <family val="3"/>
      <b val="1"/>
      <color rgb="FFFF0000"/>
      <sz val="8"/>
      <scheme val="minor"/>
    </font>
    <font>
      <name val="宋体"/>
      <charset val="134"/>
      <family val="3"/>
      <sz val="8"/>
    </font>
    <font>
      <name val="等线"/>
      <charset val="134"/>
      <family val="2"/>
      <color theme="1"/>
      <sz val="10"/>
      <scheme val="minor"/>
    </font>
    <font>
      <name val="微软雅黑"/>
      <charset val="134"/>
      <family val="2"/>
      <b val="1"/>
      <color theme="8" tint="-0.249977111117893"/>
      <sz val="10"/>
    </font>
    <font>
      <name val="等线"/>
      <charset val="134"/>
      <family val="2"/>
      <color theme="1"/>
      <sz val="11"/>
      <u val="single"/>
      <scheme val="minor"/>
    </font>
    <font>
      <name val="Microsoft YaHei Light"/>
      <charset val="134"/>
      <family val="2"/>
      <color theme="1"/>
      <sz val="11"/>
      <u val="single"/>
    </font>
  </fonts>
  <fills count="14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3499862666707358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/>
      <diagonal/>
    </border>
  </borders>
  <cellStyleXfs count="10">
    <xf numFmtId="0" fontId="2" fillId="0" borderId="0" applyAlignment="1">
      <alignment vertical="center"/>
    </xf>
    <xf numFmtId="43" fontId="2" fillId="0" borderId="0" applyAlignment="1">
      <alignment vertical="center"/>
    </xf>
    <xf numFmtId="0" fontId="5" fillId="0" borderId="0" applyAlignment="1">
      <alignment vertical="center"/>
    </xf>
    <xf numFmtId="0" fontId="7" fillId="2" borderId="0" applyAlignment="1">
      <alignment vertical="center"/>
    </xf>
    <xf numFmtId="43" fontId="5" fillId="0" borderId="0" applyAlignment="1">
      <alignment vertical="center"/>
    </xf>
    <xf numFmtId="9" fontId="2" fillId="0" borderId="0" applyAlignment="1">
      <alignment vertical="center"/>
    </xf>
    <xf numFmtId="0" fontId="1" fillId="0" borderId="0"/>
    <xf numFmtId="43" fontId="1" fillId="0" borderId="0" applyAlignment="1">
      <alignment vertical="center"/>
    </xf>
    <xf numFmtId="0" fontId="41" fillId="0" borderId="0"/>
    <xf numFmtId="44" fontId="2" fillId="0" borderId="0" applyAlignment="1">
      <alignment vertical="center"/>
    </xf>
  </cellStyleXfs>
  <cellXfs count="422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2">
      <alignment horizontal="left" vertical="center"/>
    </xf>
    <xf numFmtId="0" fontId="5" fillId="0" borderId="0" pivotButton="0" quotePrefix="0" xfId="2"/>
    <xf numFmtId="0" fontId="9" fillId="0" borderId="0" pivotButton="0" quotePrefix="0" xfId="2"/>
    <xf numFmtId="0" fontId="5" fillId="0" borderId="0" pivotButton="0" quotePrefix="0" xfId="2"/>
    <xf numFmtId="0" fontId="5" fillId="0" borderId="0" pivotButton="0" quotePrefix="0" xfId="2"/>
    <xf numFmtId="164" fontId="5" fillId="0" borderId="0" pivotButton="0" quotePrefix="0" xfId="1"/>
    <xf numFmtId="0" fontId="10" fillId="0" borderId="0" pivotButton="0" quotePrefix="0" xfId="2"/>
    <xf numFmtId="164" fontId="10" fillId="0" borderId="0" pivotButton="0" quotePrefix="0" xfId="1"/>
    <xf numFmtId="0" fontId="21" fillId="0" borderId="0" applyAlignment="1" pivotButton="0" quotePrefix="0" xfId="2">
      <alignment horizontal="left" vertical="center"/>
    </xf>
    <xf numFmtId="0" fontId="22" fillId="0" borderId="2" pivotButton="0" quotePrefix="0" xfId="2"/>
    <xf numFmtId="0" fontId="22" fillId="0" borderId="0" pivotButton="0" quotePrefix="0" xfId="2"/>
    <xf numFmtId="0" fontId="23" fillId="0" borderId="0" pivotButton="0" quotePrefix="0" xfId="2"/>
    <xf numFmtId="164" fontId="22" fillId="0" borderId="0" pivotButton="0" quotePrefix="0" xfId="4"/>
    <xf numFmtId="0" fontId="25" fillId="0" borderId="0" applyAlignment="1" pivotButton="0" quotePrefix="0" xfId="2">
      <alignment horizontal="left" vertical="center"/>
    </xf>
    <xf numFmtId="57" fontId="19" fillId="4" borderId="7" applyAlignment="1" pivotButton="0" quotePrefix="0" xfId="2">
      <alignment horizontal="center"/>
    </xf>
    <xf numFmtId="164" fontId="19" fillId="4" borderId="7" applyAlignment="1" pivotButton="0" quotePrefix="0" xfId="1">
      <alignment horizontal="center"/>
    </xf>
    <xf numFmtId="0" fontId="28" fillId="4" borderId="7" applyAlignment="1" pivotButton="0" quotePrefix="0" xfId="2">
      <alignment horizontal="center"/>
    </xf>
    <xf numFmtId="164" fontId="27" fillId="4" borderId="7" pivotButton="0" quotePrefix="0" xfId="1"/>
    <xf numFmtId="0" fontId="29" fillId="0" borderId="0" applyAlignment="1" pivotButton="0" quotePrefix="0" xfId="2">
      <alignment horizontal="left" vertical="center"/>
    </xf>
    <xf numFmtId="165" fontId="29" fillId="0" borderId="2" applyAlignment="1" pivotButton="0" quotePrefix="0" xfId="2">
      <alignment horizontal="center" vertical="center"/>
    </xf>
    <xf numFmtId="165" fontId="29" fillId="0" borderId="3" applyAlignment="1" pivotButton="0" quotePrefix="0" xfId="2">
      <alignment horizontal="center" vertical="center"/>
    </xf>
    <xf numFmtId="0" fontId="19" fillId="4" borderId="7" applyAlignment="1" pivotButton="0" quotePrefix="0" xfId="3">
      <alignment horizontal="center" vertical="center"/>
    </xf>
    <xf numFmtId="0" fontId="19" fillId="4" borderId="7" applyAlignment="1" pivotButton="0" quotePrefix="0" xfId="3">
      <alignment horizontal="center" vertical="center" wrapText="1"/>
    </xf>
    <xf numFmtId="57" fontId="17" fillId="6" borderId="7" applyAlignment="1" pivotButton="0" quotePrefix="0" xfId="2">
      <alignment horizontal="center"/>
    </xf>
    <xf numFmtId="164" fontId="26" fillId="6" borderId="7" pivotButton="0" quotePrefix="0" xfId="1"/>
    <xf numFmtId="57" fontId="17" fillId="5" borderId="7" applyAlignment="1" pivotButton="0" quotePrefix="0" xfId="2">
      <alignment horizontal="center"/>
    </xf>
    <xf numFmtId="164" fontId="26" fillId="5" borderId="7" pivotButton="0" quotePrefix="0" xfId="1"/>
    <xf numFmtId="0" fontId="19" fillId="4" borderId="7" applyAlignment="1" pivotButton="0" quotePrefix="0" xfId="2">
      <alignment horizontal="center"/>
    </xf>
    <xf numFmtId="164" fontId="27" fillId="4" borderId="7" pivotButton="0" quotePrefix="0" xfId="1"/>
    <xf numFmtId="57" fontId="17" fillId="0" borderId="5" applyAlignment="1" pivotButton="0" quotePrefix="0" xfId="2">
      <alignment horizontal="center"/>
    </xf>
    <xf numFmtId="164" fontId="26" fillId="0" borderId="5" pivotButton="0" quotePrefix="0" xfId="1"/>
    <xf numFmtId="0" fontId="8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57" fontId="24" fillId="5" borderId="7" applyAlignment="1" pivotButton="0" quotePrefix="0" xfId="2">
      <alignment horizontal="center"/>
    </xf>
    <xf numFmtId="57" fontId="24" fillId="6" borderId="7" applyAlignment="1" pivotButton="0" quotePrefix="0" xfId="2">
      <alignment horizontal="center"/>
    </xf>
    <xf numFmtId="164" fontId="32" fillId="5" borderId="7" pivotButton="0" quotePrefix="0" xfId="1"/>
    <xf numFmtId="164" fontId="32" fillId="6" borderId="7" pivotButton="0" quotePrefix="0" xfId="1"/>
    <xf numFmtId="9" fontId="32" fillId="6" borderId="7" pivotButton="0" quotePrefix="0" xfId="5"/>
    <xf numFmtId="166" fontId="32" fillId="5" borderId="7" pivotButton="0" quotePrefix="0" xfId="1"/>
    <xf numFmtId="9" fontId="31" fillId="6" borderId="7" pivotButton="0" quotePrefix="0" xfId="5"/>
    <xf numFmtId="9" fontId="37" fillId="6" borderId="7" pivotButton="0" quotePrefix="0" xfId="5"/>
    <xf numFmtId="165" fontId="29" fillId="0" borderId="0" applyAlignment="1" pivotButton="0" quotePrefix="0" xfId="2">
      <alignment horizontal="center" vertical="center"/>
    </xf>
    <xf numFmtId="0" fontId="22" fillId="0" borderId="0" pivotButton="0" quotePrefix="0" xfId="2"/>
    <xf numFmtId="164" fontId="0" fillId="0" borderId="0" applyAlignment="1" pivotButton="0" quotePrefix="0" xfId="0">
      <alignment vertical="center"/>
    </xf>
    <xf numFmtId="164" fontId="26" fillId="6" borderId="7" pivotButton="0" quotePrefix="0" xfId="1"/>
    <xf numFmtId="164" fontId="26" fillId="5" borderId="7" pivotButton="0" quotePrefix="0" xfId="1"/>
    <xf numFmtId="0" fontId="15" fillId="0" borderId="5" pivotButton="0" quotePrefix="0" xfId="0"/>
    <xf numFmtId="164" fontId="15" fillId="0" borderId="5" pivotButton="0" quotePrefix="0" xfId="1"/>
    <xf numFmtId="57" fontId="19" fillId="4" borderId="13" applyAlignment="1" pivotButton="0" quotePrefix="0" xfId="2">
      <alignment horizontal="center"/>
    </xf>
    <xf numFmtId="164" fontId="19" fillId="4" borderId="13" applyAlignment="1" pivotButton="0" quotePrefix="0" xfId="1">
      <alignment horizontal="center"/>
    </xf>
    <xf numFmtId="164" fontId="17" fillId="0" borderId="50" applyAlignment="1" pivotButton="0" quotePrefix="0" xfId="1">
      <alignment horizontal="center"/>
    </xf>
    <xf numFmtId="0" fontId="15" fillId="0" borderId="5" applyAlignment="1" pivotButton="0" quotePrefix="0" xfId="0">
      <alignment horizontal="center"/>
    </xf>
    <xf numFmtId="0" fontId="4" fillId="0" borderId="0" applyAlignment="1" pivotButton="0" quotePrefix="0" xfId="0">
      <alignment vertical="center"/>
    </xf>
    <xf numFmtId="164" fontId="16" fillId="0" borderId="50" applyAlignment="1" pivotButton="0" quotePrefix="0" xfId="1">
      <alignment horizontal="center"/>
    </xf>
    <xf numFmtId="57" fontId="18" fillId="6" borderId="7" applyAlignment="1" pivotButton="0" quotePrefix="0" xfId="2">
      <alignment horizontal="center"/>
    </xf>
    <xf numFmtId="0" fontId="42" fillId="0" borderId="0" pivotButton="0" quotePrefix="0" xfId="2"/>
    <xf numFmtId="0" fontId="28" fillId="4" borderId="5" applyAlignment="1" pivotButton="0" quotePrefix="0" xfId="2">
      <alignment horizontal="center"/>
    </xf>
    <xf numFmtId="164" fontId="27" fillId="4" borderId="5" pivotButton="0" quotePrefix="0" xfId="1"/>
    <xf numFmtId="0" fontId="15" fillId="0" borderId="5" pivotButton="0" quotePrefix="0" xfId="0"/>
    <xf numFmtId="164" fontId="10" fillId="0" borderId="5" pivotButton="0" quotePrefix="0" xfId="1"/>
    <xf numFmtId="0" fontId="10" fillId="0" borderId="5" applyAlignment="1" pivotButton="0" quotePrefix="0" xfId="0">
      <alignment horizontal="center"/>
    </xf>
    <xf numFmtId="57" fontId="19" fillId="4" borderId="5" applyAlignment="1" pivotButton="0" quotePrefix="0" xfId="2">
      <alignment horizontal="center"/>
    </xf>
    <xf numFmtId="164" fontId="19" fillId="4" borderId="5" applyAlignment="1" pivotButton="0" quotePrefix="0" xfId="1">
      <alignment horizontal="center"/>
    </xf>
    <xf numFmtId="0" fontId="15" fillId="0" borderId="5" applyAlignment="1" pivotButton="0" quotePrefix="0" xfId="0">
      <alignment horizontal="left"/>
    </xf>
    <xf numFmtId="0" fontId="10" fillId="0" borderId="14" pivotButton="0" quotePrefix="0" xfId="0"/>
    <xf numFmtId="0" fontId="10" fillId="0" borderId="15" pivotButton="0" quotePrefix="0" xfId="0"/>
    <xf numFmtId="0" fontId="10" fillId="0" borderId="6" pivotButton="0" quotePrefix="0" xfId="0"/>
    <xf numFmtId="165" fontId="29" fillId="0" borderId="0" applyAlignment="1" pivotButton="0" quotePrefix="0" xfId="2">
      <alignment horizontal="center" vertical="center"/>
    </xf>
    <xf numFmtId="0" fontId="43" fillId="7" borderId="25" applyAlignment="1" pivotButton="0" quotePrefix="0" xfId="0">
      <alignment vertical="center"/>
    </xf>
    <xf numFmtId="0" fontId="43" fillId="7" borderId="1" applyAlignment="1" pivotButton="0" quotePrefix="0" xfId="0">
      <alignment vertical="center"/>
    </xf>
    <xf numFmtId="0" fontId="43" fillId="7" borderId="1" applyAlignment="1" pivotButton="0" quotePrefix="0" xfId="0">
      <alignment horizontal="left" vertical="center"/>
    </xf>
    <xf numFmtId="0" fontId="43" fillId="7" borderId="25" applyAlignment="1" pivotButton="0" quotePrefix="0" xfId="0">
      <alignment horizontal="right" vertical="center"/>
    </xf>
    <xf numFmtId="0" fontId="44" fillId="3" borderId="27" applyAlignment="1" pivotButton="0" quotePrefix="0" xfId="0">
      <alignment horizontal="left" vertical="center"/>
    </xf>
    <xf numFmtId="167" fontId="46" fillId="7" borderId="20" applyAlignment="1" pivotButton="0" quotePrefix="0" xfId="0">
      <alignment vertical="center"/>
    </xf>
    <xf numFmtId="167" fontId="46" fillId="7" borderId="57" applyAlignment="1" pivotButton="0" quotePrefix="0" xfId="0">
      <alignment vertical="center"/>
    </xf>
    <xf numFmtId="0" fontId="47" fillId="0" borderId="0" applyAlignment="1" pivotButton="0" quotePrefix="0" xfId="0">
      <alignment vertical="center"/>
    </xf>
    <xf numFmtId="0" fontId="46" fillId="7" borderId="22" applyAlignment="1" pivotButton="0" quotePrefix="0" xfId="0">
      <alignment vertical="center"/>
    </xf>
    <xf numFmtId="0" fontId="43" fillId="7" borderId="1" applyAlignment="1" pivotButton="0" quotePrefix="0" xfId="0">
      <alignment horizontal="center" vertical="center"/>
    </xf>
    <xf numFmtId="167" fontId="43" fillId="7" borderId="1" applyAlignment="1" pivotButton="0" quotePrefix="0" xfId="0">
      <alignment horizontal="center" vertical="center"/>
    </xf>
    <xf numFmtId="0" fontId="46" fillId="7" borderId="53" applyAlignment="1" pivotButton="0" quotePrefix="0" xfId="0">
      <alignment vertical="center"/>
    </xf>
    <xf numFmtId="167" fontId="43" fillId="7" borderId="1" applyAlignment="1" pivotButton="0" quotePrefix="0" xfId="0">
      <alignment vertical="center"/>
    </xf>
    <xf numFmtId="167" fontId="43" fillId="7" borderId="4" applyAlignment="1" pivotButton="0" quotePrefix="0" xfId="0">
      <alignment vertical="center"/>
    </xf>
    <xf numFmtId="168" fontId="43" fillId="7" borderId="1" applyAlignment="1" pivotButton="0" quotePrefix="0" xfId="0">
      <alignment vertical="center"/>
    </xf>
    <xf numFmtId="0" fontId="43" fillId="7" borderId="17" applyAlignment="1" pivotButton="0" quotePrefix="0" xfId="0">
      <alignment vertical="center"/>
    </xf>
    <xf numFmtId="167" fontId="43" fillId="7" borderId="17" applyAlignment="1" pivotButton="0" quotePrefix="0" xfId="0">
      <alignment vertical="center"/>
    </xf>
    <xf numFmtId="167" fontId="43" fillId="7" borderId="37" applyAlignment="1" pivotButton="0" quotePrefix="0" xfId="0">
      <alignment vertical="center"/>
    </xf>
    <xf numFmtId="0" fontId="43" fillId="7" borderId="17" applyAlignment="1" pivotButton="0" quotePrefix="0" xfId="0">
      <alignment horizontal="right" vertical="center"/>
    </xf>
    <xf numFmtId="167" fontId="43" fillId="7" borderId="17" applyAlignment="1" pivotButton="0" quotePrefix="0" xfId="0">
      <alignment horizontal="right" vertical="center"/>
    </xf>
    <xf numFmtId="167" fontId="43" fillId="7" borderId="17" applyAlignment="1" pivotButton="0" quotePrefix="0" xfId="0">
      <alignment horizontal="left" vertical="center"/>
    </xf>
    <xf numFmtId="0" fontId="45" fillId="7" borderId="22" applyAlignment="1" pivotButton="0" quotePrefix="0" xfId="0">
      <alignment vertical="center"/>
    </xf>
    <xf numFmtId="0" fontId="45" fillId="7" borderId="30" applyAlignment="1" pivotButton="0" quotePrefix="0" xfId="0">
      <alignment vertical="center"/>
    </xf>
    <xf numFmtId="167" fontId="44" fillId="7" borderId="56" applyAlignment="1" pivotButton="0" quotePrefix="0" xfId="0">
      <alignment horizontal="center" vertical="center" wrapText="1"/>
    </xf>
    <xf numFmtId="167" fontId="44" fillId="7" borderId="56" applyAlignment="1" pivotButton="0" quotePrefix="0" xfId="0">
      <alignment vertical="center"/>
    </xf>
    <xf numFmtId="167" fontId="44" fillId="7" borderId="45" applyAlignment="1" pivotButton="0" quotePrefix="0" xfId="0">
      <alignment vertical="center"/>
    </xf>
    <xf numFmtId="167" fontId="47" fillId="7" borderId="46" applyAlignment="1" pivotButton="0" quotePrefix="0" xfId="0">
      <alignment horizontal="right" vertical="center"/>
    </xf>
    <xf numFmtId="169" fontId="47" fillId="7" borderId="1" applyAlignment="1" pivotButton="0" quotePrefix="0" xfId="0">
      <alignment horizontal="center" vertical="center"/>
    </xf>
    <xf numFmtId="167" fontId="47" fillId="7" borderId="38" applyAlignment="1" pivotButton="0" quotePrefix="0" xfId="0">
      <alignment horizontal="center" vertical="center"/>
    </xf>
    <xf numFmtId="167" fontId="47" fillId="7" borderId="40" applyAlignment="1" pivotButton="0" quotePrefix="0" xfId="0">
      <alignment horizontal="center" vertical="center"/>
    </xf>
    <xf numFmtId="169" fontId="47" fillId="3" borderId="1" applyAlignment="1" pivotButton="0" quotePrefix="0" xfId="0">
      <alignment horizontal="center" vertical="center"/>
    </xf>
    <xf numFmtId="167" fontId="47" fillId="3" borderId="40" applyAlignment="1" pivotButton="0" quotePrefix="0" xfId="0">
      <alignment horizontal="center" vertical="center"/>
    </xf>
    <xf numFmtId="167" fontId="49" fillId="7" borderId="32" applyAlignment="1" pivotButton="0" quotePrefix="0" xfId="0">
      <alignment horizontal="center" vertical="center"/>
    </xf>
    <xf numFmtId="167" fontId="49" fillId="7" borderId="33" applyAlignment="1" pivotButton="0" quotePrefix="0" xfId="0">
      <alignment vertical="center"/>
    </xf>
    <xf numFmtId="167" fontId="49" fillId="7" borderId="54" applyAlignment="1" pivotButton="0" quotePrefix="0" xfId="0">
      <alignment vertical="center"/>
    </xf>
    <xf numFmtId="167" fontId="49" fillId="7" borderId="54" applyAlignment="1" pivotButton="0" quotePrefix="0" xfId="0">
      <alignment horizontal="center" vertical="center"/>
    </xf>
    <xf numFmtId="167" fontId="45" fillId="7" borderId="46" applyAlignment="1" pivotButton="0" quotePrefix="0" xfId="0">
      <alignment horizontal="left" vertical="center"/>
    </xf>
    <xf numFmtId="0" fontId="47" fillId="7" borderId="1" applyAlignment="1" pivotButton="0" quotePrefix="0" xfId="0">
      <alignment horizontal="center" vertical="center"/>
    </xf>
    <xf numFmtId="167" fontId="47" fillId="7" borderId="1" applyAlignment="1" pivotButton="0" quotePrefix="0" xfId="0">
      <alignment horizontal="center" vertical="center"/>
    </xf>
    <xf numFmtId="167" fontId="45" fillId="7" borderId="26" applyAlignment="1" pivotButton="0" quotePrefix="0" xfId="0">
      <alignment vertical="center"/>
    </xf>
    <xf numFmtId="167" fontId="45" fillId="7" borderId="40" applyAlignment="1" pivotButton="0" quotePrefix="0" xfId="0">
      <alignment vertical="center"/>
    </xf>
    <xf numFmtId="0" fontId="47" fillId="7" borderId="1" applyAlignment="1" pivotButton="0" quotePrefix="0" xfId="0">
      <alignment vertical="center"/>
    </xf>
    <xf numFmtId="167" fontId="47" fillId="7" borderId="1" applyAlignment="1" pivotButton="0" quotePrefix="0" xfId="0">
      <alignment vertical="center"/>
    </xf>
    <xf numFmtId="167" fontId="47" fillId="7" borderId="26" applyAlignment="1" pivotButton="0" quotePrefix="0" xfId="0">
      <alignment vertical="center"/>
    </xf>
    <xf numFmtId="167" fontId="47" fillId="7" borderId="40" applyAlignment="1" pivotButton="0" quotePrefix="0" xfId="0">
      <alignment vertical="center"/>
    </xf>
    <xf numFmtId="0" fontId="47" fillId="7" borderId="32" applyAlignment="1" pivotButton="0" quotePrefix="0" xfId="0">
      <alignment vertical="center"/>
    </xf>
    <xf numFmtId="0" fontId="44" fillId="7" borderId="32" applyAlignment="1" pivotButton="0" quotePrefix="0" xfId="0">
      <alignment vertical="center"/>
    </xf>
    <xf numFmtId="167" fontId="47" fillId="7" borderId="32" applyAlignment="1" pivotButton="0" quotePrefix="0" xfId="0">
      <alignment vertical="center"/>
    </xf>
    <xf numFmtId="167" fontId="47" fillId="7" borderId="33" applyAlignment="1" pivotButton="0" quotePrefix="0" xfId="0">
      <alignment vertical="center"/>
    </xf>
    <xf numFmtId="167" fontId="45" fillId="7" borderId="33" applyAlignment="1" pivotButton="0" quotePrefix="0" xfId="0">
      <alignment vertical="center"/>
    </xf>
    <xf numFmtId="167" fontId="45" fillId="7" borderId="54" applyAlignment="1" pivotButton="0" quotePrefix="0" xfId="0">
      <alignment vertical="center"/>
    </xf>
    <xf numFmtId="0" fontId="46" fillId="7" borderId="21" applyAlignment="1" pivotButton="0" quotePrefix="0" xfId="0">
      <alignment vertical="center" wrapText="1"/>
    </xf>
    <xf numFmtId="167" fontId="49" fillId="7" borderId="4" applyAlignment="1" pivotButton="0" quotePrefix="0" xfId="0">
      <alignment horizontal="center" vertical="center"/>
    </xf>
    <xf numFmtId="167" fontId="43" fillId="7" borderId="4" applyAlignment="1" pivotButton="0" quotePrefix="0" xfId="0">
      <alignment horizontal="left" vertical="center"/>
    </xf>
    <xf numFmtId="0" fontId="43" fillId="7" borderId="26" applyAlignment="1" pivotButton="0" quotePrefix="0" xfId="0">
      <alignment horizontal="center" vertical="center" wrapText="1"/>
    </xf>
    <xf numFmtId="0" fontId="43" fillId="7" borderId="26" applyAlignment="1" pivotButton="0" quotePrefix="0" xfId="0">
      <alignment vertical="center" wrapText="1"/>
    </xf>
    <xf numFmtId="0" fontId="43" fillId="7" borderId="1" applyAlignment="1" pivotButton="0" quotePrefix="0" xfId="0">
      <alignment vertical="center" wrapText="1"/>
    </xf>
    <xf numFmtId="0" fontId="43" fillId="7" borderId="29" applyAlignment="1" pivotButton="0" quotePrefix="0" xfId="0">
      <alignment vertical="center" wrapText="1"/>
    </xf>
    <xf numFmtId="167" fontId="48" fillId="7" borderId="1" applyAlignment="1" pivotButton="0" quotePrefix="0" xfId="0">
      <alignment vertical="center"/>
    </xf>
    <xf numFmtId="167" fontId="48" fillId="7" borderId="37" applyAlignment="1" pivotButton="0" quotePrefix="0" xfId="0">
      <alignment vertical="center"/>
    </xf>
    <xf numFmtId="0" fontId="43" fillId="7" borderId="17" applyAlignment="1" pivotButton="0" quotePrefix="0" xfId="0">
      <alignment horizontal="left" vertical="center" wrapText="1"/>
    </xf>
    <xf numFmtId="167" fontId="43" fillId="7" borderId="1" applyAlignment="1" pivotButton="0" quotePrefix="0" xfId="0">
      <alignment horizontal="right" vertical="center"/>
    </xf>
    <xf numFmtId="0" fontId="43" fillId="7" borderId="59" applyAlignment="1" pivotButton="0" quotePrefix="0" xfId="0">
      <alignment horizontal="left" vertical="center" wrapText="1"/>
    </xf>
    <xf numFmtId="0" fontId="50" fillId="9" borderId="54" applyAlignment="1" pivotButton="0" quotePrefix="0" xfId="0">
      <alignment horizontal="left" vertical="center" wrapText="1"/>
    </xf>
    <xf numFmtId="167" fontId="46" fillId="7" borderId="32" applyAlignment="1" pivotButton="0" quotePrefix="0" xfId="0">
      <alignment vertical="center"/>
    </xf>
    <xf numFmtId="167" fontId="49" fillId="7" borderId="43" applyAlignment="1" pivotButton="0" quotePrefix="0" xfId="0">
      <alignment vertical="center"/>
    </xf>
    <xf numFmtId="0" fontId="47" fillId="7" borderId="34" applyAlignment="1" pivotButton="0" quotePrefix="0" xfId="0">
      <alignment horizontal="center" vertical="center" wrapText="1"/>
    </xf>
    <xf numFmtId="167" fontId="47" fillId="7" borderId="26" applyAlignment="1" pivotButton="0" quotePrefix="0" xfId="0">
      <alignment horizontal="center" vertical="center"/>
    </xf>
    <xf numFmtId="0" fontId="47" fillId="3" borderId="16" applyAlignment="1" pivotButton="0" quotePrefix="0" xfId="0">
      <alignment horizontal="left" vertical="center"/>
    </xf>
    <xf numFmtId="167" fontId="47" fillId="3" borderId="26" applyAlignment="1" pivotButton="0" quotePrefix="0" xfId="0">
      <alignment horizontal="center" vertical="center"/>
    </xf>
    <xf numFmtId="164" fontId="0" fillId="0" borderId="0" applyAlignment="1" pivotButton="0" quotePrefix="0" xfId="1">
      <alignment vertical="center"/>
    </xf>
    <xf numFmtId="0" fontId="40" fillId="0" borderId="5" pivotButton="0" quotePrefix="0" xfId="0"/>
    <xf numFmtId="0" fontId="15" fillId="0" borderId="0" pivotButton="0" quotePrefix="0" xfId="0"/>
    <xf numFmtId="0" fontId="14" fillId="8" borderId="1" applyAlignment="1" pivotButton="0" quotePrefix="0" xfId="0">
      <alignment vertical="center" wrapText="1"/>
    </xf>
    <xf numFmtId="0" fontId="14" fillId="12" borderId="1" applyAlignment="1" pivotButton="0" quotePrefix="0" xfId="0">
      <alignment vertical="center" wrapText="1"/>
    </xf>
    <xf numFmtId="0" fontId="51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52" fillId="10" borderId="0" applyAlignment="1" pivotButton="0" quotePrefix="0" xfId="9">
      <alignment vertical="center"/>
    </xf>
    <xf numFmtId="0" fontId="30" fillId="0" borderId="0" applyAlignment="1" pivotButton="0" quotePrefix="0" xfId="0">
      <alignment vertical="center"/>
    </xf>
    <xf numFmtId="0" fontId="36" fillId="11" borderId="1" applyAlignment="1" pivotButton="0" quotePrefix="0" xfId="0">
      <alignment horizontal="center" vertical="center"/>
    </xf>
    <xf numFmtId="0" fontId="13" fillId="8" borderId="1" applyAlignment="1" pivotButton="0" quotePrefix="0" xfId="0">
      <alignment vertical="center"/>
    </xf>
    <xf numFmtId="0" fontId="14" fillId="8" borderId="1" applyAlignment="1" pivotButton="0" quotePrefix="0" xfId="0">
      <alignment vertical="center"/>
    </xf>
    <xf numFmtId="0" fontId="14" fillId="12" borderId="1" applyAlignment="1" pivotButton="0" quotePrefix="0" xfId="0">
      <alignment horizontal="center" vertical="center"/>
    </xf>
    <xf numFmtId="0" fontId="14" fillId="12" borderId="1" applyAlignment="1" pivotButton="0" quotePrefix="0" xfId="0">
      <alignment vertical="center"/>
    </xf>
    <xf numFmtId="0" fontId="51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51" fillId="8" borderId="1" applyAlignment="1" pivotButton="0" quotePrefix="0" xfId="0">
      <alignment vertical="center"/>
    </xf>
    <xf numFmtId="4" fontId="14" fillId="12" borderId="1" applyAlignment="1" pivotButton="0" quotePrefix="0" xfId="0">
      <alignment vertical="center"/>
    </xf>
    <xf numFmtId="0" fontId="13" fillId="13" borderId="1" applyAlignment="1" pivotButton="0" quotePrefix="0" xfId="0">
      <alignment vertical="center"/>
    </xf>
    <xf numFmtId="0" fontId="14" fillId="13" borderId="1" applyAlignment="1" pivotButton="0" quotePrefix="0" xfId="0">
      <alignment vertical="center"/>
    </xf>
    <xf numFmtId="0" fontId="19" fillId="4" borderId="7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57" fontId="17" fillId="0" borderId="52" applyAlignment="1" pivotButton="0" quotePrefix="0" xfId="2">
      <alignment horizontal="left"/>
    </xf>
    <xf numFmtId="0" fontId="19" fillId="4" borderId="13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164" fontId="40" fillId="0" borderId="5" pivotButton="0" quotePrefix="0" xfId="1"/>
    <xf numFmtId="0" fontId="28" fillId="4" borderId="12" applyAlignment="1" pivotButton="0" quotePrefix="0" xfId="2">
      <alignment horizontal="center"/>
    </xf>
    <xf numFmtId="164" fontId="27" fillId="4" borderId="12" pivotButton="0" quotePrefix="0" xfId="1"/>
    <xf numFmtId="164" fontId="16" fillId="0" borderId="5" applyAlignment="1" pivotButton="0" quotePrefix="0" xfId="1">
      <alignment horizontal="center"/>
    </xf>
    <xf numFmtId="164" fontId="15" fillId="0" borderId="5" pivotButton="0" quotePrefix="0" xfId="1"/>
    <xf numFmtId="164" fontId="51" fillId="0" borderId="5" applyAlignment="1" pivotButton="0" quotePrefix="0" xfId="1">
      <alignment vertical="center"/>
    </xf>
    <xf numFmtId="165" fontId="33" fillId="0" borderId="0" applyAlignment="1" pivotButton="0" quotePrefix="0" xfId="2">
      <alignment horizontal="center" vertical="center"/>
    </xf>
    <xf numFmtId="165" fontId="34" fillId="0" borderId="0" applyAlignment="1" pivotButton="0" quotePrefix="0" xfId="2">
      <alignment horizontal="center" vertical="center"/>
    </xf>
    <xf numFmtId="165" fontId="29" fillId="0" borderId="0" applyAlignment="1" pivotButton="0" quotePrefix="0" xfId="2">
      <alignment vertical="center"/>
    </xf>
    <xf numFmtId="165" fontId="34" fillId="0" borderId="0" applyAlignment="1" pivotButton="0" quotePrefix="0" xfId="2">
      <alignment vertical="center"/>
    </xf>
    <xf numFmtId="10" fontId="10" fillId="0" borderId="0" pivotButton="0" quotePrefix="0" xfId="5"/>
    <xf numFmtId="0" fontId="15" fillId="0" borderId="5" applyAlignment="1" pivotButton="0" quotePrefix="0" xfId="0">
      <alignment horizontal="left"/>
    </xf>
    <xf numFmtId="165" fontId="33" fillId="0" borderId="0" applyAlignment="1" pivotButton="0" quotePrefix="0" xfId="2">
      <alignment horizontal="center" vertical="center"/>
    </xf>
    <xf numFmtId="0" fontId="19" fillId="4" borderId="5" applyAlignment="1" pivotButton="0" quotePrefix="0" xfId="0">
      <alignment horizontal="center"/>
    </xf>
    <xf numFmtId="0" fontId="15" fillId="0" borderId="5" applyAlignment="1" pivotButton="0" quotePrefix="0" xfId="0">
      <alignment horizontal="left"/>
    </xf>
    <xf numFmtId="0" fontId="15" fillId="0" borderId="5" applyAlignment="1" pivotButton="0" quotePrefix="0" xfId="0">
      <alignment horizontal="left"/>
    </xf>
    <xf numFmtId="165" fontId="33" fillId="0" borderId="0" applyAlignment="1" pivotButton="0" quotePrefix="0" xfId="2">
      <alignment horizontal="center" vertical="center"/>
    </xf>
    <xf numFmtId="0" fontId="19" fillId="4" borderId="7" applyAlignment="1" pivotButton="0" quotePrefix="0" xfId="0">
      <alignment horizontal="center"/>
    </xf>
    <xf numFmtId="165" fontId="29" fillId="0" borderId="0" applyAlignment="1" pivotButton="0" quotePrefix="0" xfId="2">
      <alignment horizontal="center" vertical="center"/>
    </xf>
    <xf numFmtId="0" fontId="38" fillId="0" borderId="0" applyAlignment="1" pivotButton="0" quotePrefix="0" xfId="2">
      <alignment horizontal="left" vertical="center"/>
    </xf>
    <xf numFmtId="0" fontId="53" fillId="0" borderId="0" applyAlignment="1" pivotButton="0" quotePrefix="0" xfId="0">
      <alignment vertical="center"/>
    </xf>
    <xf numFmtId="165" fontId="38" fillId="0" borderId="2" applyAlignment="1" pivotButton="0" quotePrefix="0" xfId="2">
      <alignment horizontal="center" vertical="center"/>
    </xf>
    <xf numFmtId="0" fontId="54" fillId="0" borderId="0" pivotButton="0" quotePrefix="0" xfId="2"/>
    <xf numFmtId="166" fontId="0" fillId="0" borderId="0" applyAlignment="1" pivotButton="0" quotePrefix="0" xfId="0">
      <alignment vertical="center"/>
    </xf>
    <xf numFmtId="0" fontId="15" fillId="0" borderId="5" applyAlignment="1" pivotButton="0" quotePrefix="0" xfId="0">
      <alignment horizontal="left"/>
    </xf>
    <xf numFmtId="165" fontId="29" fillId="0" borderId="0" applyAlignment="1" pivotButton="0" quotePrefix="0" xfId="2">
      <alignment horizontal="center" vertical="center"/>
    </xf>
    <xf numFmtId="165" fontId="33" fillId="0" borderId="0" applyAlignment="1" pivotButton="0" quotePrefix="0" xfId="2">
      <alignment horizontal="center" vertical="center"/>
    </xf>
    <xf numFmtId="0" fontId="15" fillId="0" borderId="5" applyAlignment="1" pivotButton="0" quotePrefix="0" xfId="0">
      <alignment horizontal="left"/>
    </xf>
    <xf numFmtId="0" fontId="39" fillId="0" borderId="0" applyAlignment="1" pivotButton="0" quotePrefix="0" xfId="0">
      <alignment vertical="center"/>
    </xf>
    <xf numFmtId="164" fontId="19" fillId="4" borderId="7" applyAlignment="1" pivotButton="0" quotePrefix="0" xfId="1">
      <alignment horizontal="center" vertical="center" wrapText="1"/>
    </xf>
    <xf numFmtId="164" fontId="32" fillId="5" borderId="7" pivotButton="0" quotePrefix="0" xfId="1"/>
    <xf numFmtId="164" fontId="22" fillId="0" borderId="0" pivotButton="0" quotePrefix="0" xfId="1"/>
    <xf numFmtId="10" fontId="32" fillId="6" borderId="7" pivotButton="0" quotePrefix="0" xfId="5"/>
    <xf numFmtId="0" fontId="0" fillId="0" borderId="5" applyAlignment="1" pivotButton="0" quotePrefix="0" xfId="0">
      <alignment vertical="center"/>
    </xf>
    <xf numFmtId="0" fontId="5" fillId="0" borderId="5" pivotButton="0" quotePrefix="0" xfId="2"/>
    <xf numFmtId="0" fontId="19" fillId="4" borderId="5" applyAlignment="1" pivotButton="0" quotePrefix="0" xfId="0">
      <alignment horizontal="center"/>
    </xf>
    <xf numFmtId="0" fontId="15" fillId="0" borderId="5" applyAlignment="1" pivotButton="0" quotePrefix="0" xfId="0">
      <alignment horizontal="left"/>
    </xf>
    <xf numFmtId="0" fontId="19" fillId="4" borderId="7" applyAlignment="1" pivotButton="0" quotePrefix="0" xfId="0">
      <alignment horizontal="center"/>
    </xf>
    <xf numFmtId="0" fontId="15" fillId="0" borderId="14" applyAlignment="1" pivotButton="0" quotePrefix="0" xfId="0">
      <alignment horizontal="center"/>
    </xf>
    <xf numFmtId="0" fontId="15" fillId="0" borderId="15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57" fontId="17" fillId="0" borderId="51" applyAlignment="1" pivotButton="0" quotePrefix="0" xfId="2">
      <alignment horizontal="left"/>
    </xf>
    <xf numFmtId="57" fontId="17" fillId="0" borderId="52" applyAlignment="1" pivotButton="0" quotePrefix="0" xfId="2">
      <alignment horizontal="left"/>
    </xf>
    <xf numFmtId="0" fontId="19" fillId="4" borderId="13" applyAlignment="1" pivotButton="0" quotePrefix="0" xfId="0">
      <alignment horizontal="center"/>
    </xf>
    <xf numFmtId="0" fontId="15" fillId="0" borderId="14" applyAlignment="1" pivotButton="0" quotePrefix="0" xfId="0">
      <alignment horizontal="left"/>
    </xf>
    <xf numFmtId="0" fontId="15" fillId="0" borderId="15" applyAlignment="1" pivotButton="0" quotePrefix="0" xfId="0">
      <alignment horizontal="left"/>
    </xf>
    <xf numFmtId="0" fontId="15" fillId="0" borderId="6" applyAlignment="1" pivotButton="0" quotePrefix="0" xfId="0">
      <alignment horizontal="left"/>
    </xf>
    <xf numFmtId="165" fontId="38" fillId="0" borderId="0" applyAlignment="1" pivotButton="0" quotePrefix="0" xfId="2">
      <alignment horizontal="center" vertical="center"/>
    </xf>
    <xf numFmtId="0" fontId="15" fillId="0" borderId="14" applyAlignment="1" pivotButton="0" quotePrefix="0" xfId="0">
      <alignment horizontal="left"/>
    </xf>
    <xf numFmtId="0" fontId="15" fillId="0" borderId="15" applyAlignment="1" pivotButton="0" quotePrefix="0" xfId="0">
      <alignment horizontal="left"/>
    </xf>
    <xf numFmtId="0" fontId="15" fillId="0" borderId="6" applyAlignment="1" pivotButton="0" quotePrefix="0" xfId="0">
      <alignment horizontal="left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6" applyAlignment="1" pivotButton="0" quotePrefix="0" xfId="0">
      <alignment horizontal="center"/>
    </xf>
    <xf numFmtId="0" fontId="13" fillId="0" borderId="0" applyAlignment="1" pivotButton="0" quotePrefix="0" xfId="0">
      <alignment horizontal="center" vertical="center"/>
    </xf>
    <xf numFmtId="165" fontId="29" fillId="0" borderId="0" applyAlignment="1" pivotButton="0" quotePrefix="0" xfId="2">
      <alignment horizontal="center" vertical="center"/>
    </xf>
    <xf numFmtId="0" fontId="19" fillId="4" borderId="8" applyAlignment="1" pivotButton="0" quotePrefix="0" xfId="0">
      <alignment horizontal="center"/>
    </xf>
    <xf numFmtId="0" fontId="19" fillId="4" borderId="55" applyAlignment="1" pivotButton="0" quotePrefix="0" xfId="0">
      <alignment horizontal="center"/>
    </xf>
    <xf numFmtId="0" fontId="19" fillId="4" borderId="9" applyAlignment="1" pivotButton="0" quotePrefix="0" xfId="0">
      <alignment horizontal="center"/>
    </xf>
    <xf numFmtId="0" fontId="19" fillId="4" borderId="10" applyAlignment="1" pivotButton="0" quotePrefix="0" xfId="0">
      <alignment horizontal="center"/>
    </xf>
    <xf numFmtId="0" fontId="19" fillId="4" borderId="61" applyAlignment="1" pivotButton="0" quotePrefix="0" xfId="0">
      <alignment horizontal="center"/>
    </xf>
    <xf numFmtId="0" fontId="19" fillId="4" borderId="11" applyAlignment="1" pivotButton="0" quotePrefix="0" xfId="0">
      <alignment horizontal="center"/>
    </xf>
    <xf numFmtId="0" fontId="15" fillId="0" borderId="5" applyAlignment="1" pivotButton="0" quotePrefix="0" xfId="0">
      <alignment horizontal="left"/>
    </xf>
    <xf numFmtId="0" fontId="19" fillId="4" borderId="14" applyAlignment="1" pivotButton="0" quotePrefix="0" xfId="0">
      <alignment horizontal="center"/>
    </xf>
    <xf numFmtId="0" fontId="19" fillId="4" borderId="15" applyAlignment="1" pivotButton="0" quotePrefix="0" xfId="0">
      <alignment horizontal="center"/>
    </xf>
    <xf numFmtId="0" fontId="19" fillId="4" borderId="6" applyAlignment="1" pivotButton="0" quotePrefix="0" xfId="0">
      <alignment horizontal="center"/>
    </xf>
    <xf numFmtId="0" fontId="47" fillId="7" borderId="41" applyAlignment="1" pivotButton="0" quotePrefix="0" xfId="0">
      <alignment horizontal="left" vertical="center"/>
    </xf>
    <xf numFmtId="0" fontId="47" fillId="7" borderId="42" applyAlignment="1" pivotButton="0" quotePrefix="0" xfId="0">
      <alignment horizontal="left" vertical="center"/>
    </xf>
    <xf numFmtId="0" fontId="45" fillId="7" borderId="47" applyAlignment="1" pivotButton="0" quotePrefix="0" xfId="0">
      <alignment horizontal="right" vertical="center"/>
    </xf>
    <xf numFmtId="0" fontId="45" fillId="7" borderId="48" applyAlignment="1" pivotButton="0" quotePrefix="0" xfId="0">
      <alignment horizontal="right" vertical="center"/>
    </xf>
    <xf numFmtId="167" fontId="45" fillId="7" borderId="49" applyAlignment="1" pivotButton="0" quotePrefix="0" xfId="0">
      <alignment horizontal="right" vertical="center"/>
    </xf>
    <xf numFmtId="0" fontId="44" fillId="7" borderId="27" applyAlignment="1" pivotButton="0" quotePrefix="0" xfId="0">
      <alignment horizontal="left" vertical="center"/>
    </xf>
    <xf numFmtId="0" fontId="44" fillId="7" borderId="16" applyAlignment="1" pivotButton="0" quotePrefix="0" xfId="0">
      <alignment horizontal="left" vertical="center"/>
    </xf>
    <xf numFmtId="0" fontId="47" fillId="7" borderId="4" applyAlignment="1" pivotButton="0" quotePrefix="0" xfId="0">
      <alignment horizontal="center" vertical="center"/>
    </xf>
    <xf numFmtId="0" fontId="47" fillId="7" borderId="16" applyAlignment="1" pivotButton="0" quotePrefix="0" xfId="0">
      <alignment horizontal="center" vertical="center"/>
    </xf>
    <xf numFmtId="0" fontId="47" fillId="3" borderId="4" applyAlignment="1" pivotButton="0" quotePrefix="0" xfId="0">
      <alignment horizontal="center" vertical="center"/>
    </xf>
    <xf numFmtId="0" fontId="47" fillId="3" borderId="16" applyAlignment="1" pivotButton="0" quotePrefix="0" xfId="0">
      <alignment horizontal="center" vertical="center"/>
    </xf>
    <xf numFmtId="0" fontId="47" fillId="7" borderId="16" applyAlignment="1" pivotButton="0" quotePrefix="0" xfId="0">
      <alignment horizontal="left" vertical="center"/>
    </xf>
    <xf numFmtId="0" fontId="45" fillId="7" borderId="34" applyAlignment="1" pivotButton="0" quotePrefix="0" xfId="0">
      <alignment horizontal="center" vertical="center"/>
    </xf>
    <xf numFmtId="0" fontId="45" fillId="7" borderId="22" applyAlignment="1" pivotButton="0" quotePrefix="0" xfId="0">
      <alignment horizontal="center" vertical="center"/>
    </xf>
    <xf numFmtId="0" fontId="45" fillId="7" borderId="30" applyAlignment="1" pivotButton="0" quotePrefix="0" xfId="0">
      <alignment horizontal="center" vertical="center"/>
    </xf>
    <xf numFmtId="0" fontId="45" fillId="7" borderId="44" applyAlignment="1" pivotButton="0" quotePrefix="0" xfId="0">
      <alignment horizontal="left" vertical="center"/>
    </xf>
    <xf numFmtId="0" fontId="45" fillId="7" borderId="45" applyAlignment="1" pivotButton="0" quotePrefix="0" xfId="0">
      <alignment horizontal="left" vertical="center"/>
    </xf>
    <xf numFmtId="167" fontId="45" fillId="7" borderId="45" applyAlignment="1" pivotButton="0" quotePrefix="0" xfId="0">
      <alignment horizontal="left" vertical="center"/>
    </xf>
    <xf numFmtId="167" fontId="45" fillId="7" borderId="46" applyAlignment="1" pivotButton="0" quotePrefix="0" xfId="0">
      <alignment horizontal="left" vertical="center"/>
    </xf>
    <xf numFmtId="0" fontId="47" fillId="7" borderId="27" applyAlignment="1" pivotButton="0" quotePrefix="0" xfId="0">
      <alignment horizontal="center" vertical="center"/>
    </xf>
    <xf numFmtId="0" fontId="47" fillId="7" borderId="27" applyAlignment="1" pivotButton="0" quotePrefix="0" xfId="0">
      <alignment horizontal="left" vertical="center"/>
    </xf>
    <xf numFmtId="0" fontId="47" fillId="7" borderId="3" applyAlignment="1" pivotButton="0" quotePrefix="0" xfId="0">
      <alignment horizontal="left" vertical="center"/>
    </xf>
    <xf numFmtId="0" fontId="45" fillId="7" borderId="41" applyAlignment="1" pivotButton="0" quotePrefix="0" xfId="0">
      <alignment horizontal="center" vertical="center"/>
    </xf>
    <xf numFmtId="0" fontId="45" fillId="7" borderId="42" applyAlignment="1" pivotButton="0" quotePrefix="0" xfId="0">
      <alignment horizontal="center" vertical="center"/>
    </xf>
    <xf numFmtId="0" fontId="45" fillId="7" borderId="43" applyAlignment="1" pivotButton="0" quotePrefix="0" xfId="0">
      <alignment horizontal="center" vertical="center"/>
    </xf>
    <xf numFmtId="0" fontId="44" fillId="3" borderId="27" applyAlignment="1" pivotButton="0" quotePrefix="0" xfId="0">
      <alignment horizontal="left" vertical="center"/>
    </xf>
    <xf numFmtId="0" fontId="44" fillId="3" borderId="16" applyAlignment="1" pivotButton="0" quotePrefix="0" xfId="0">
      <alignment horizontal="left" vertical="center"/>
    </xf>
    <xf numFmtId="0" fontId="45" fillId="7" borderId="31" applyAlignment="1" pivotButton="0" quotePrefix="0" xfId="0">
      <alignment horizontal="right" vertical="center"/>
    </xf>
    <xf numFmtId="0" fontId="45" fillId="7" borderId="32" applyAlignment="1" pivotButton="0" quotePrefix="0" xfId="0">
      <alignment horizontal="right" vertical="center"/>
    </xf>
    <xf numFmtId="167" fontId="45" fillId="7" borderId="32" applyAlignment="1" pivotButton="0" quotePrefix="0" xfId="0">
      <alignment horizontal="right" vertical="center"/>
    </xf>
    <xf numFmtId="0" fontId="46" fillId="7" borderId="19" applyAlignment="1" pivotButton="0" quotePrefix="0" xfId="0">
      <alignment horizontal="center" vertical="center"/>
    </xf>
    <xf numFmtId="0" fontId="46" fillId="7" borderId="20" applyAlignment="1" pivotButton="0" quotePrefix="0" xfId="0">
      <alignment horizontal="center" vertical="center"/>
    </xf>
    <xf numFmtId="167" fontId="46" fillId="7" borderId="20" applyAlignment="1" pivotButton="0" quotePrefix="0" xfId="0">
      <alignment horizontal="center" vertical="center"/>
    </xf>
    <xf numFmtId="0" fontId="46" fillId="7" borderId="23" applyAlignment="1" pivotButton="0" quotePrefix="0" xfId="0">
      <alignment horizontal="left" vertical="center"/>
    </xf>
    <xf numFmtId="0" fontId="46" fillId="7" borderId="18" applyAlignment="1" pivotButton="0" quotePrefix="0" xfId="0">
      <alignment horizontal="left" vertical="center"/>
    </xf>
    <xf numFmtId="167" fontId="46" fillId="7" borderId="18" applyAlignment="1" pivotButton="0" quotePrefix="0" xfId="0">
      <alignment horizontal="left" vertical="center"/>
    </xf>
    <xf numFmtId="167" fontId="46" fillId="7" borderId="58" applyAlignment="1" pivotButton="0" quotePrefix="0" xfId="0">
      <alignment horizontal="left" vertical="center"/>
    </xf>
    <xf numFmtId="0" fontId="46" fillId="7" borderId="24" applyAlignment="1" pivotButton="0" quotePrefix="0" xfId="0">
      <alignment horizontal="left" vertical="center"/>
    </xf>
    <xf numFmtId="0" fontId="43" fillId="7" borderId="4" applyAlignment="1" pivotButton="0" quotePrefix="0" xfId="0">
      <alignment horizontal="center" vertical="center"/>
    </xf>
    <xf numFmtId="0" fontId="43" fillId="7" borderId="16" applyAlignment="1" pivotButton="0" quotePrefix="0" xfId="0">
      <alignment horizontal="center" vertical="center"/>
    </xf>
    <xf numFmtId="0" fontId="43" fillId="7" borderId="27" applyAlignment="1" pivotButton="0" quotePrefix="0" xfId="0">
      <alignment horizontal="left" vertical="center"/>
    </xf>
    <xf numFmtId="0" fontId="43" fillId="7" borderId="16" applyAlignment="1" pivotButton="0" quotePrefix="0" xfId="0">
      <alignment horizontal="left" vertical="center"/>
    </xf>
    <xf numFmtId="0" fontId="43" fillId="7" borderId="3" applyAlignment="1" pivotButton="0" quotePrefix="0" xfId="0">
      <alignment horizontal="left" vertical="center"/>
    </xf>
    <xf numFmtId="167" fontId="43" fillId="7" borderId="3" applyAlignment="1" pivotButton="0" quotePrefix="0" xfId="0">
      <alignment horizontal="left" vertical="center"/>
    </xf>
    <xf numFmtId="0" fontId="43" fillId="7" borderId="28" applyAlignment="1" pivotButton="0" quotePrefix="0" xfId="0">
      <alignment horizontal="left" vertical="center"/>
    </xf>
    <xf numFmtId="0" fontId="44" fillId="7" borderId="3" applyAlignment="1" pivotButton="0" quotePrefix="0" xfId="0">
      <alignment horizontal="center" vertical="center"/>
    </xf>
    <xf numFmtId="0" fontId="44" fillId="7" borderId="4" applyAlignment="1" pivotButton="0" quotePrefix="0" xfId="0">
      <alignment horizontal="center" vertical="center"/>
    </xf>
    <xf numFmtId="0" fontId="44" fillId="7" borderId="16" applyAlignment="1" pivotButton="0" quotePrefix="0" xfId="0">
      <alignment horizontal="center" vertical="center"/>
    </xf>
    <xf numFmtId="0" fontId="44" fillId="7" borderId="27" applyAlignment="1" pivotButton="0" quotePrefix="0" xfId="0">
      <alignment horizontal="center" vertical="center"/>
    </xf>
    <xf numFmtId="167" fontId="43" fillId="7" borderId="17" applyAlignment="1" pivotButton="0" quotePrefix="0" xfId="0">
      <alignment horizontal="left" vertical="center"/>
    </xf>
    <xf numFmtId="167" fontId="43" fillId="7" borderId="18" applyAlignment="1" pivotButton="0" quotePrefix="0" xfId="0">
      <alignment horizontal="left" vertical="center"/>
    </xf>
    <xf numFmtId="0" fontId="43" fillId="7" borderId="27" applyAlignment="1" pivotButton="0" quotePrefix="0" xfId="0">
      <alignment horizontal="center" vertical="center"/>
    </xf>
    <xf numFmtId="0" fontId="43" fillId="7" borderId="27" applyAlignment="1" pivotButton="0" quotePrefix="0" xfId="0">
      <alignment horizontal="left" vertical="center" wrapText="1"/>
    </xf>
    <xf numFmtId="0" fontId="43" fillId="7" borderId="16" applyAlignment="1" pivotButton="0" quotePrefix="0" xfId="0">
      <alignment horizontal="left" vertical="center" wrapText="1"/>
    </xf>
    <xf numFmtId="167" fontId="46" fillId="7" borderId="43" applyAlignment="1" pivotButton="0" quotePrefix="0" xfId="0">
      <alignment horizontal="center" vertical="center"/>
    </xf>
    <xf numFmtId="167" fontId="46" fillId="7" borderId="60" applyAlignment="1" pivotButton="0" quotePrefix="0" xfId="0">
      <alignment horizontal="center" vertical="center"/>
    </xf>
    <xf numFmtId="0" fontId="44" fillId="7" borderId="35" applyAlignment="1" pivotButton="0" quotePrefix="0" xfId="0">
      <alignment horizontal="center" vertical="center"/>
    </xf>
    <xf numFmtId="0" fontId="44" fillId="7" borderId="36" applyAlignment="1" pivotButton="0" quotePrefix="0" xfId="0">
      <alignment horizontal="center" vertical="center"/>
    </xf>
    <xf numFmtId="0" fontId="45" fillId="7" borderId="39" applyAlignment="1" pivotButton="0" quotePrefix="0" xfId="0">
      <alignment horizontal="center" wrapText="1"/>
    </xf>
    <xf numFmtId="0" fontId="45" fillId="7" borderId="22" applyAlignment="1" pivotButton="0" quotePrefix="0" xfId="0">
      <alignment horizontal="center" wrapText="1"/>
    </xf>
    <xf numFmtId="0" fontId="45" fillId="7" borderId="30" applyAlignment="1" pivotButton="0" quotePrefix="0" xfId="0">
      <alignment horizontal="center" wrapText="1"/>
    </xf>
    <xf numFmtId="0" fontId="0" fillId="0" borderId="0" pivotButton="0" quotePrefix="0" xfId="0"/>
    <xf numFmtId="165" fontId="29" fillId="0" borderId="2" applyAlignment="1" pivotButton="0" quotePrefix="0" xfId="2">
      <alignment horizontal="center" vertical="center"/>
    </xf>
    <xf numFmtId="165" fontId="29" fillId="0" borderId="3" applyAlignment="1" pivotButton="0" quotePrefix="0" xfId="2">
      <alignment horizontal="center" vertical="center"/>
    </xf>
    <xf numFmtId="165" fontId="33" fillId="0" borderId="0" applyAlignment="1" pivotButton="0" quotePrefix="0" xfId="2">
      <alignment horizontal="center" vertical="center"/>
    </xf>
    <xf numFmtId="164" fontId="26" fillId="6" borderId="7" pivotButton="0" quotePrefix="0" xfId="1"/>
    <xf numFmtId="164" fontId="26" fillId="5" borderId="7" pivotButton="0" quotePrefix="0" xfId="1"/>
    <xf numFmtId="164" fontId="0" fillId="0" borderId="0" applyAlignment="1" pivotButton="0" quotePrefix="0" xfId="0">
      <alignment vertical="center"/>
    </xf>
    <xf numFmtId="164" fontId="27" fillId="4" borderId="7" pivotButton="0" quotePrefix="0" xfId="1"/>
    <xf numFmtId="164" fontId="32" fillId="5" borderId="7" pivotButton="0" quotePrefix="0" xfId="1"/>
    <xf numFmtId="166" fontId="32" fillId="5" borderId="7" pivotButton="0" quotePrefix="0" xfId="1"/>
    <xf numFmtId="164" fontId="32" fillId="6" borderId="7" pivotButton="0" quotePrefix="0" xfId="1"/>
    <xf numFmtId="164" fontId="22" fillId="0" borderId="0" pivotButton="0" quotePrefix="0" xfId="4"/>
    <xf numFmtId="0" fontId="0" fillId="0" borderId="15" pivotButton="0" quotePrefix="0" xfId="0"/>
    <xf numFmtId="0" fontId="0" fillId="0" borderId="6" pivotButton="0" quotePrefix="0" xfId="0"/>
    <xf numFmtId="164" fontId="19" fillId="4" borderId="5" applyAlignment="1" pivotButton="0" quotePrefix="0" xfId="1">
      <alignment horizontal="center"/>
    </xf>
    <xf numFmtId="164" fontId="15" fillId="0" borderId="5" pivotButton="0" quotePrefix="0" xfId="1"/>
    <xf numFmtId="164" fontId="51" fillId="0" borderId="5" applyAlignment="1" pivotButton="0" quotePrefix="0" xfId="1">
      <alignment vertical="center"/>
    </xf>
    <xf numFmtId="164" fontId="40" fillId="0" borderId="5" pivotButton="0" quotePrefix="0" xfId="1"/>
    <xf numFmtId="164" fontId="26" fillId="0" borderId="5" pivotButton="0" quotePrefix="0" xfId="1"/>
    <xf numFmtId="164" fontId="27" fillId="4" borderId="5" pivotButton="0" quotePrefix="0" xfId="1"/>
    <xf numFmtId="164" fontId="10" fillId="0" borderId="5" pivotButton="0" quotePrefix="0" xfId="1"/>
    <xf numFmtId="164" fontId="0" fillId="0" borderId="0" applyAlignment="1" pivotButton="0" quotePrefix="0" xfId="1">
      <alignment vertical="center"/>
    </xf>
    <xf numFmtId="164" fontId="5" fillId="0" borderId="0" pivotButton="0" quotePrefix="0" xfId="1"/>
    <xf numFmtId="164" fontId="19" fillId="4" borderId="7" applyAlignment="1" pivotButton="0" quotePrefix="0" xfId="1">
      <alignment horizontal="center" vertical="center" wrapText="1"/>
    </xf>
    <xf numFmtId="164" fontId="22" fillId="0" borderId="0" pivotButton="0" quotePrefix="0" xfId="1"/>
    <xf numFmtId="165" fontId="29" fillId="0" borderId="0" applyAlignment="1" pivotButton="0" quotePrefix="0" xfId="2">
      <alignment horizontal="center" vertical="center"/>
    </xf>
    <xf numFmtId="165" fontId="29" fillId="0" borderId="0" applyAlignment="1" pivotButton="0" quotePrefix="0" xfId="2">
      <alignment vertical="center"/>
    </xf>
    <xf numFmtId="165" fontId="34" fillId="0" borderId="0" applyAlignment="1" pivotButton="0" quotePrefix="0" xfId="2">
      <alignment horizontal="center" vertical="center"/>
    </xf>
    <xf numFmtId="0" fontId="0" fillId="0" borderId="55" pivotButton="0" quotePrefix="0" xfId="0"/>
    <xf numFmtId="0" fontId="0" fillId="0" borderId="9" pivotButton="0" quotePrefix="0" xfId="0"/>
    <xf numFmtId="164" fontId="19" fillId="4" borderId="13" applyAlignment="1" pivotButton="0" quotePrefix="0" xfId="1">
      <alignment horizontal="center"/>
    </xf>
    <xf numFmtId="164" fontId="17" fillId="0" borderId="50" applyAlignment="1" pivotButton="0" quotePrefix="0" xfId="1">
      <alignment horizontal="center"/>
    </xf>
    <xf numFmtId="0" fontId="0" fillId="0" borderId="51" pivotButton="0" quotePrefix="0" xfId="0"/>
    <xf numFmtId="0" fontId="0" fillId="0" borderId="52" pivotButton="0" quotePrefix="0" xfId="0"/>
    <xf numFmtId="0" fontId="0" fillId="0" borderId="64" pivotButton="0" quotePrefix="0" xfId="0"/>
    <xf numFmtId="0" fontId="0" fillId="0" borderId="65" pivotButton="0" quotePrefix="0" xfId="0"/>
    <xf numFmtId="165" fontId="38" fillId="0" borderId="0" applyAlignment="1" pivotButton="0" quotePrefix="0" xfId="2">
      <alignment horizontal="center" vertical="center"/>
    </xf>
    <xf numFmtId="164" fontId="10" fillId="0" borderId="0" pivotButton="0" quotePrefix="0" xfId="1"/>
    <xf numFmtId="165" fontId="34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165" fontId="38" fillId="0" borderId="2" applyAlignment="1" pivotButton="0" quotePrefix="0" xfId="2">
      <alignment horizontal="center" vertical="center"/>
    </xf>
    <xf numFmtId="164" fontId="19" fillId="4" borderId="7" applyAlignment="1" pivotButton="0" quotePrefix="0" xfId="1">
      <alignment horizontal="center"/>
    </xf>
    <xf numFmtId="164" fontId="16" fillId="0" borderId="50" applyAlignment="1" pivotButton="0" quotePrefix="0" xfId="1">
      <alignment horizontal="center"/>
    </xf>
    <xf numFmtId="0" fontId="0" fillId="0" borderId="48" pivotButton="0" quotePrefix="0" xfId="0"/>
    <xf numFmtId="0" fontId="0" fillId="0" borderId="49" pivotButton="0" quotePrefix="0" xfId="0"/>
    <xf numFmtId="167" fontId="46" fillId="7" borderId="20" applyAlignment="1" pivotButton="0" quotePrefix="0" xfId="0">
      <alignment vertical="center"/>
    </xf>
    <xf numFmtId="167" fontId="46" fillId="7" borderId="57" applyAlignment="1" pivotButton="0" quotePrefix="0" xfId="0">
      <alignment vertical="center"/>
    </xf>
    <xf numFmtId="0" fontId="0" fillId="0" borderId="2" pivotButton="0" quotePrefix="0" xfId="0"/>
    <xf numFmtId="0" fontId="0" fillId="0" borderId="83" pivotButton="0" quotePrefix="0" xfId="0"/>
    <xf numFmtId="167" fontId="43" fillId="7" borderId="1" applyAlignment="1" pivotButton="0" quotePrefix="0" xfId="0">
      <alignment horizontal="center" vertical="center"/>
    </xf>
    <xf numFmtId="167" fontId="49" fillId="7" borderId="4" applyAlignment="1" pivotButton="0" quotePrefix="0" xfId="0">
      <alignment horizontal="center" vertical="center"/>
    </xf>
    <xf numFmtId="167" fontId="43" fillId="7" borderId="4" applyAlignment="1" pivotButton="0" quotePrefix="0" xfId="0">
      <alignment horizontal="left" vertical="center"/>
    </xf>
    <xf numFmtId="0" fontId="0" fillId="0" borderId="16" pivotButton="0" quotePrefix="0" xfId="0"/>
    <xf numFmtId="167" fontId="43" fillId="7" borderId="1" applyAlignment="1" pivotButton="0" quotePrefix="0" xfId="0">
      <alignment vertical="center"/>
    </xf>
    <xf numFmtId="167" fontId="43" fillId="7" borderId="4" applyAlignment="1" pivotButton="0" quotePrefix="0" xfId="0">
      <alignment vertical="center"/>
    </xf>
    <xf numFmtId="0" fontId="44" fillId="7" borderId="74" applyAlignment="1" pivotButton="0" quotePrefix="0" xfId="0">
      <alignment horizontal="center" vertical="center"/>
    </xf>
    <xf numFmtId="0" fontId="0" fillId="0" borderId="74" pivotButton="0" quotePrefix="0" xfId="0"/>
    <xf numFmtId="168" fontId="43" fillId="7" borderId="1" applyAlignment="1" pivotButton="0" quotePrefix="0" xfId="0">
      <alignment vertical="center"/>
    </xf>
    <xf numFmtId="0" fontId="43" fillId="7" borderId="7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28" pivotButton="0" quotePrefix="0" xfId="0"/>
    <xf numFmtId="0" fontId="43" fillId="7" borderId="71" applyAlignment="1" pivotButton="0" quotePrefix="0" xfId="0">
      <alignment horizontal="left" vertical="center"/>
    </xf>
    <xf numFmtId="167" fontId="43" fillId="7" borderId="17" applyAlignment="1" pivotButton="0" quotePrefix="0" xfId="0">
      <alignment vertical="center"/>
    </xf>
    <xf numFmtId="167" fontId="43" fillId="7" borderId="37" applyAlignment="1" pivotButton="0" quotePrefix="0" xfId="0">
      <alignment vertical="center"/>
    </xf>
    <xf numFmtId="0" fontId="43" fillId="7" borderId="71" applyAlignment="1" pivotButton="0" quotePrefix="0" xfId="0">
      <alignment horizontal="left" vertical="center" wrapText="1"/>
    </xf>
    <xf numFmtId="167" fontId="48" fillId="7" borderId="1" applyAlignment="1" pivotButton="0" quotePrefix="0" xfId="0">
      <alignment vertical="center"/>
    </xf>
    <xf numFmtId="167" fontId="48" fillId="7" borderId="37" applyAlignment="1" pivotButton="0" quotePrefix="0" xfId="0">
      <alignment vertical="center"/>
    </xf>
    <xf numFmtId="167" fontId="43" fillId="7" borderId="17" applyAlignment="1" pivotButton="0" quotePrefix="0" xfId="0">
      <alignment horizontal="right" vertical="center"/>
    </xf>
    <xf numFmtId="167" fontId="43" fillId="7" borderId="17" applyAlignment="1" pivotButton="0" quotePrefix="0" xfId="0">
      <alignment horizontal="left" vertical="center"/>
    </xf>
    <xf numFmtId="167" fontId="43" fillId="7" borderId="1" applyAlignment="1" pivotButton="0" quotePrefix="0" xfId="0">
      <alignment horizontal="right" vertical="center"/>
    </xf>
    <xf numFmtId="167" fontId="43" fillId="7" borderId="1" applyAlignment="1" pivotButton="0" quotePrefix="0" xfId="0">
      <alignment horizontal="left" vertical="center"/>
    </xf>
    <xf numFmtId="0" fontId="43" fillId="7" borderId="71" applyAlignment="1" pivotButton="0" quotePrefix="0" xfId="0">
      <alignment horizontal="center" vertical="center"/>
    </xf>
    <xf numFmtId="0" fontId="0" fillId="0" borderId="18" pivotButton="0" quotePrefix="0" xfId="0"/>
    <xf numFmtId="0" fontId="44" fillId="7" borderId="71" applyAlignment="1" pivotButton="0" quotePrefix="0" xfId="0">
      <alignment horizontal="center" vertical="center"/>
    </xf>
    <xf numFmtId="0" fontId="44" fillId="7" borderId="1" applyAlignment="1" pivotButton="0" quotePrefix="0" xfId="0">
      <alignment horizontal="center" vertical="center"/>
    </xf>
    <xf numFmtId="0" fontId="0" fillId="0" borderId="70" pivotButton="0" quotePrefix="0" xfId="0"/>
    <xf numFmtId="0" fontId="0" fillId="0" borderId="81" pivotButton="0" quotePrefix="0" xfId="0"/>
    <xf numFmtId="0" fontId="0" fillId="0" borderId="42" pivotButton="0" quotePrefix="0" xfId="0"/>
    <xf numFmtId="167" fontId="46" fillId="7" borderId="32" applyAlignment="1" pivotButton="0" quotePrefix="0" xfId="0">
      <alignment vertical="center"/>
    </xf>
    <xf numFmtId="167" fontId="49" fillId="7" borderId="43" applyAlignment="1" pivotButton="0" quotePrefix="0" xfId="0">
      <alignment vertical="center"/>
    </xf>
    <xf numFmtId="167" fontId="46" fillId="7" borderId="33" applyAlignment="1" pivotButton="0" quotePrefix="0" xfId="0">
      <alignment horizontal="center" vertical="center"/>
    </xf>
    <xf numFmtId="0" fontId="0" fillId="0" borderId="60" pivotButton="0" quotePrefix="0" xfId="0"/>
    <xf numFmtId="0" fontId="45" fillId="7" borderId="84" applyAlignment="1" pivotButton="0" quotePrefix="0" xfId="0">
      <alignment horizontal="center" vertical="center"/>
    </xf>
    <xf numFmtId="0" fontId="47" fillId="7" borderId="71" applyAlignment="1" pivotButton="0" quotePrefix="0" xfId="0">
      <alignment horizontal="left" vertical="center"/>
    </xf>
    <xf numFmtId="0" fontId="44" fillId="7" borderId="78" applyAlignment="1" pivotButton="0" quotePrefix="0" xfId="0">
      <alignment horizontal="center" vertical="center"/>
    </xf>
    <xf numFmtId="0" fontId="0" fillId="0" borderId="36" pivotButton="0" quotePrefix="0" xfId="0"/>
    <xf numFmtId="167" fontId="44" fillId="7" borderId="56" applyAlignment="1" pivotButton="0" quotePrefix="0" xfId="0">
      <alignment horizontal="center" vertical="center" wrapText="1"/>
    </xf>
    <xf numFmtId="167" fontId="44" fillId="7" borderId="56" applyAlignment="1" pivotButton="0" quotePrefix="0" xfId="0">
      <alignment vertical="center"/>
    </xf>
    <xf numFmtId="167" fontId="44" fillId="7" borderId="45" applyAlignment="1" pivotButton="0" quotePrefix="0" xfId="0">
      <alignment vertical="center"/>
    </xf>
    <xf numFmtId="167" fontId="47" fillId="7" borderId="46" applyAlignment="1" pivotButton="0" quotePrefix="0" xfId="0">
      <alignment horizontal="right" vertical="center"/>
    </xf>
    <xf numFmtId="0" fontId="0" fillId="0" borderId="22" pivotButton="0" quotePrefix="0" xfId="0"/>
    <xf numFmtId="0" fontId="44" fillId="7" borderId="71" applyAlignment="1" pivotButton="0" quotePrefix="0" xfId="0">
      <alignment horizontal="left" vertical="center"/>
    </xf>
    <xf numFmtId="169" fontId="47" fillId="7" borderId="1" applyAlignment="1" pivotButton="0" quotePrefix="0" xfId="0">
      <alignment horizontal="center" vertical="center"/>
    </xf>
    <xf numFmtId="167" fontId="47" fillId="7" borderId="26" applyAlignment="1" pivotButton="0" quotePrefix="0" xfId="0">
      <alignment horizontal="center" vertical="center"/>
    </xf>
    <xf numFmtId="167" fontId="47" fillId="7" borderId="38" applyAlignment="1" pivotButton="0" quotePrefix="0" xfId="0">
      <alignment horizontal="center" vertical="center"/>
    </xf>
    <xf numFmtId="0" fontId="45" fillId="7" borderId="80" applyAlignment="1" pivotButton="0" quotePrefix="0" xfId="0">
      <alignment horizontal="center" wrapText="1"/>
    </xf>
    <xf numFmtId="167" fontId="47" fillId="7" borderId="40" applyAlignment="1" pivotButton="0" quotePrefix="0" xfId="0">
      <alignment horizontal="center" vertical="center"/>
    </xf>
    <xf numFmtId="0" fontId="47" fillId="3" borderId="1" applyAlignment="1" pivotButton="0" quotePrefix="0" xfId="0">
      <alignment horizontal="center" vertical="center"/>
    </xf>
    <xf numFmtId="169" fontId="47" fillId="3" borderId="1" applyAlignment="1" pivotButton="0" quotePrefix="0" xfId="0">
      <alignment horizontal="center" vertical="center"/>
    </xf>
    <xf numFmtId="167" fontId="47" fillId="3" borderId="26" applyAlignment="1" pivotButton="0" quotePrefix="0" xfId="0">
      <alignment horizontal="center" vertical="center"/>
    </xf>
    <xf numFmtId="167" fontId="47" fillId="3" borderId="40" applyAlignment="1" pivotButton="0" quotePrefix="0" xfId="0">
      <alignment horizontal="center" vertical="center"/>
    </xf>
    <xf numFmtId="0" fontId="44" fillId="3" borderId="71" applyAlignment="1" pivotButton="0" quotePrefix="0" xfId="0">
      <alignment horizontal="left" vertical="center"/>
    </xf>
    <xf numFmtId="164" fontId="16" fillId="0" borderId="5" applyAlignment="1" pivotButton="0" quotePrefix="0" xfId="1">
      <alignment horizontal="center"/>
    </xf>
    <xf numFmtId="0" fontId="19" fillId="4" borderId="12" applyAlignment="1" pivotButton="0" quotePrefix="0" xfId="0">
      <alignment horizontal="center"/>
    </xf>
    <xf numFmtId="0" fontId="0" fillId="0" borderId="61" pivotButton="0" quotePrefix="0" xfId="0"/>
    <xf numFmtId="0" fontId="0" fillId="0" borderId="11" pivotButton="0" quotePrefix="0" xfId="0"/>
    <xf numFmtId="164" fontId="27" fillId="4" borderId="12" pivotButton="0" quotePrefix="0" xfId="1"/>
    <xf numFmtId="0" fontId="0" fillId="0" borderId="30" pivotButton="0" quotePrefix="0" xfId="0"/>
    <xf numFmtId="0" fontId="45" fillId="7" borderId="31" applyAlignment="1" pivotButton="0" quotePrefix="0" xfId="0">
      <alignment horizontal="center" vertical="center"/>
    </xf>
    <xf numFmtId="0" fontId="45" fillId="7" borderId="32" applyAlignment="1" pivotButton="0" quotePrefix="0" xfId="0">
      <alignment horizontal="center" vertical="center"/>
    </xf>
    <xf numFmtId="167" fontId="49" fillId="7" borderId="32" applyAlignment="1" pivotButton="0" quotePrefix="0" xfId="0">
      <alignment horizontal="center" vertical="center"/>
    </xf>
    <xf numFmtId="167" fontId="49" fillId="7" borderId="33" applyAlignment="1" pivotButton="0" quotePrefix="0" xfId="0">
      <alignment vertical="center"/>
    </xf>
    <xf numFmtId="167" fontId="49" fillId="7" borderId="54" applyAlignment="1" pivotButton="0" quotePrefix="0" xfId="0">
      <alignment vertical="center"/>
    </xf>
    <xf numFmtId="167" fontId="49" fillId="7" borderId="54" applyAlignment="1" pivotButton="0" quotePrefix="0" xfId="0">
      <alignment horizontal="center" vertical="center"/>
    </xf>
    <xf numFmtId="0" fontId="45" fillId="7" borderId="34" applyAlignment="1" pivotButton="0" quotePrefix="0" xfId="0">
      <alignment horizontal="left" vertical="center"/>
    </xf>
    <xf numFmtId="0" fontId="0" fillId="0" borderId="45" pivotButton="0" quotePrefix="0" xfId="0"/>
    <xf numFmtId="0" fontId="0" fillId="0" borderId="46" pivotButton="0" quotePrefix="0" xfId="0"/>
    <xf numFmtId="167" fontId="45" fillId="7" borderId="46" applyAlignment="1" pivotButton="0" quotePrefix="0" xfId="0">
      <alignment horizontal="left" vertical="center"/>
    </xf>
    <xf numFmtId="0" fontId="47" fillId="7" borderId="71" applyAlignment="1" pivotButton="0" quotePrefix="0" xfId="0">
      <alignment horizontal="center" vertical="center"/>
    </xf>
    <xf numFmtId="167" fontId="47" fillId="7" borderId="1" applyAlignment="1" pivotButton="0" quotePrefix="0" xfId="0">
      <alignment horizontal="center" vertical="center"/>
    </xf>
    <xf numFmtId="167" fontId="45" fillId="7" borderId="26" applyAlignment="1" pivotButton="0" quotePrefix="0" xfId="0">
      <alignment vertical="center"/>
    </xf>
    <xf numFmtId="167" fontId="45" fillId="7" borderId="40" applyAlignment="1" pivotButton="0" quotePrefix="0" xfId="0">
      <alignment vertical="center"/>
    </xf>
    <xf numFmtId="167" fontId="47" fillId="7" borderId="1" applyAlignment="1" pivotButton="0" quotePrefix="0" xfId="0">
      <alignment vertical="center"/>
    </xf>
    <xf numFmtId="167" fontId="47" fillId="7" borderId="26" applyAlignment="1" pivotButton="0" quotePrefix="0" xfId="0">
      <alignment vertical="center"/>
    </xf>
    <xf numFmtId="167" fontId="47" fillId="7" borderId="40" applyAlignment="1" pivotButton="0" quotePrefix="0" xfId="0">
      <alignment vertical="center"/>
    </xf>
    <xf numFmtId="0" fontId="47" fillId="7" borderId="31" applyAlignment="1" pivotButton="0" quotePrefix="0" xfId="0">
      <alignment horizontal="left" vertical="center"/>
    </xf>
    <xf numFmtId="167" fontId="47" fillId="7" borderId="32" applyAlignment="1" pivotButton="0" quotePrefix="0" xfId="0">
      <alignment vertical="center"/>
    </xf>
    <xf numFmtId="167" fontId="47" fillId="7" borderId="33" applyAlignment="1" pivotButton="0" quotePrefix="0" xfId="0">
      <alignment vertical="center"/>
    </xf>
    <xf numFmtId="0" fontId="45" fillId="7" borderId="19" applyAlignment="1" pivotButton="0" quotePrefix="0" xfId="0">
      <alignment horizontal="right" vertical="center"/>
    </xf>
    <xf numFmtId="167" fontId="45" fillId="7" borderId="33" applyAlignment="1" pivotButton="0" quotePrefix="0" xfId="0">
      <alignment vertical="center"/>
    </xf>
    <xf numFmtId="167" fontId="45" fillId="7" borderId="54" applyAlignment="1" pivotButton="0" quotePrefix="0" xfId="0">
      <alignment vertical="center"/>
    </xf>
  </cellXfs>
  <cellStyles count="10">
    <cellStyle name="常规" xfId="0" builtinId="0"/>
    <cellStyle name="千位分隔" xfId="1" builtinId="3"/>
    <cellStyle name="常规 2" xfId="2"/>
    <cellStyle name="着色 1 2" xfId="3"/>
    <cellStyle name="千位分隔 2" xfId="4"/>
    <cellStyle name="百分比" xfId="5" builtinId="5"/>
    <cellStyle name="常规 3" xfId="6"/>
    <cellStyle name="千位分隔 3" xfId="7"/>
    <cellStyle name="超链接 3" xfId="8"/>
    <cellStyle name="货币" xfId="9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omments/comment1.xml><?xml version="1.0" encoding="utf-8"?>
<comments xmlns="http://schemas.openxmlformats.org/spreadsheetml/2006/main">
  <authors>
    <author>文少卿</author>
  </authors>
  <commentList>
    <comment ref="D37" authorId="0" shapeId="0">
      <text>
        <t xml:space="preserve">其中有6000是知识产权费用
</t>
      </text>
    </comment>
  </commentList>
</comments>
</file>

<file path=xl/comments/comment2.xml><?xml version="1.0" encoding="utf-8"?>
<comments xmlns="http://schemas.openxmlformats.org/spreadsheetml/2006/main">
  <authors>
    <author>文少卿</author>
  </authors>
  <commentList>
    <comment ref="F7" authorId="0" shapeId="0">
      <text>
        <t xml:space="preserve">广东寰球
</t>
      </text>
    </comment>
  </commentList>
</comments>
</file>

<file path=xl/comments/comment3.xml><?xml version="1.0" encoding="utf-8"?>
<comments xmlns="http://schemas.openxmlformats.org/spreadsheetml/2006/main">
  <authors>
    <author>文少卿</author>
  </authors>
  <commentList>
    <comment ref="F7" authorId="0" shapeId="0">
      <text>
        <t>广东寰球</t>
      </text>
    </comment>
  </commentList>
</comments>
</file>

<file path=xl/comments/comment4.xml><?xml version="1.0" encoding="utf-8"?>
<comments xmlns="http://schemas.openxmlformats.org/spreadsheetml/2006/main">
  <authors>
    <author>文少卿</author>
  </authors>
  <commentList>
    <comment ref="B1" authorId="0" shapeId="0">
      <text>
        <t>玉溪卷烟厂</t>
      </text>
    </comment>
    <comment ref="D9" authorId="0" shapeId="0">
      <text>
        <t xml:space="preserve">租房费
</t>
      </text>
    </comment>
    <comment ref="G9" authorId="0" shapeId="0">
      <text>
        <t xml:space="preserve">租房费
</t>
      </text>
    </comment>
    <comment ref="D10" authorId="0" shapeId="0">
      <text>
        <t xml:space="preserve">租房用品
</t>
      </text>
    </comment>
    <comment ref="G10" authorId="0" shapeId="0">
      <text>
        <t xml:space="preserve">租房用品
</t>
      </text>
    </comment>
  </commentList>
</comments>
</file>

<file path=xl/comments/comment5.xml><?xml version="1.0" encoding="utf-8"?>
<comments xmlns="http://schemas.openxmlformats.org/spreadsheetml/2006/main">
  <authors>
    <author>文少卿</author>
  </authors>
  <commentList>
    <comment ref="D1" authorId="0" shapeId="0">
      <text>
        <t>玉溪卷烟厂</t>
      </text>
    </comment>
  </commentList>
</comments>
</file>

<file path=xl/comments/comment6.xml><?xml version="1.0" encoding="utf-8"?>
<comments xmlns="http://schemas.openxmlformats.org/spreadsheetml/2006/main">
  <authors>
    <author>文少卿</author>
  </authors>
  <commentList>
    <comment ref="F8" authorId="0" shapeId="0">
      <text>
        <t xml:space="preserve">柯信&amp;摩芮思
</t>
      </text>
    </comment>
    <comment ref="G8" authorId="0" shapeId="0">
      <text>
        <t>租房及与租房相关的费用</t>
      </text>
    </comment>
    <comment ref="F21" authorId="0" shapeId="0">
      <text>
        <t>柯信外包</t>
      </text>
    </comment>
  </commentList>
</comments>
</file>

<file path=xl/comments/comment7.xml><?xml version="1.0" encoding="utf-8"?>
<comments xmlns="http://schemas.openxmlformats.org/spreadsheetml/2006/main">
  <authors>
    <author>tc={1F444AE8-F029-4B46-819F-602F514B014C}</author>
    <author>文少卿</author>
    <author>Fengcheng</author>
  </authors>
  <commentList>
    <comment ref="Q7" authorId="0" shapeId="0">
      <text>
        <t>[线程批注]
你的Excel版本可读取此线程批注; 但如果在更新版本的Excel中打开文件，则对批注所作的任何改动都将被删除。了解详细信息: https://go.microsoft.com/fwlink/?linkid=870924
注释:
    NI设备不需要预付款，月结付</t>
      </text>
    </comment>
    <comment ref="F8" authorId="1" shapeId="0">
      <text>
        <t xml:space="preserve">广东寰球外协人员
</t>
      </text>
    </comment>
    <comment ref="K44" authorId="2" shapeId="0">
      <text>
        <t>Fengcheng:
志成工时比较多，建议放在其他项目，增加潘凡或其他员工适当工时，提高利用效率
答复：实际旋机设备的执行工作还是需要志成来实施的</t>
      </text>
    </comment>
    <comment ref="K45" authorId="2" shapeId="0">
      <text>
        <t>Fengcheng:
少峰的主要工作内容是什么？
少锋主要是负责旋机的需求沟通及现场运维工作</t>
      </text>
    </comment>
    <comment ref="K48" authorId="2" shapeId="0">
      <text>
        <t>Fengcheng:
主要是测试为主，放在硬件研发上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/Relationships>
</file>

<file path=xl/drawings/_rels/drawing10.xml.rels><Relationships xmlns="http://schemas.openxmlformats.org/package/2006/relationships"><Relationship Type="http://schemas.openxmlformats.org/officeDocument/2006/relationships/image" Target="/xl/media/image35.png" Id="rId1"/><Relationship Type="http://schemas.openxmlformats.org/officeDocument/2006/relationships/image" Target="/xl/media/image36.png" Id="rId2"/><Relationship Type="http://schemas.openxmlformats.org/officeDocument/2006/relationships/image" Target="/xl/media/image37.png" Id="rId3"/></Relationships>
</file>

<file path=xl/drawings/_rels/drawing11.xml.rels><Relationships xmlns="http://schemas.openxmlformats.org/package/2006/relationships"><Relationship Type="http://schemas.openxmlformats.org/officeDocument/2006/relationships/image" Target="/xl/media/image38.png" Id="rId1"/><Relationship Type="http://schemas.openxmlformats.org/officeDocument/2006/relationships/image" Target="/xl/media/image39.png" Id="rId2"/><Relationship Type="http://schemas.openxmlformats.org/officeDocument/2006/relationships/image" Target="/xl/media/image40.png" Id="rId3"/><Relationship Type="http://schemas.openxmlformats.org/officeDocument/2006/relationships/image" Target="/xl/media/image41.png" Id="rId4"/><Relationship Type="http://schemas.openxmlformats.org/officeDocument/2006/relationships/image" Target="/xl/media/image42.png" Id="rId5"/><Relationship Type="http://schemas.openxmlformats.org/officeDocument/2006/relationships/image" Target="/xl/media/image43.png" Id="rId6"/></Relationships>
</file>

<file path=xl/drawings/_rels/drawing12.xml.rels><Relationships xmlns="http://schemas.openxmlformats.org/package/2006/relationships"><Relationship Type="http://schemas.openxmlformats.org/officeDocument/2006/relationships/image" Target="/xl/media/image44.png" Id="rId1"/><Relationship Type="http://schemas.openxmlformats.org/officeDocument/2006/relationships/image" Target="/xl/media/image45.png" Id="rId2"/><Relationship Type="http://schemas.openxmlformats.org/officeDocument/2006/relationships/image" Target="/xl/media/image46.png" Id="rId3"/><Relationship Type="http://schemas.openxmlformats.org/officeDocument/2006/relationships/image" Target="/xl/media/image47.png" Id="rId4"/></Relationships>
</file>

<file path=xl/drawings/_rels/drawing13.xml.rels><Relationships xmlns="http://schemas.openxmlformats.org/package/2006/relationships"><Relationship Type="http://schemas.openxmlformats.org/officeDocument/2006/relationships/image" Target="/xl/media/image48.png" Id="rId1"/><Relationship Type="http://schemas.openxmlformats.org/officeDocument/2006/relationships/image" Target="/xl/media/image49.png" Id="rId2"/><Relationship Type="http://schemas.openxmlformats.org/officeDocument/2006/relationships/image" Target="/xl/media/image50.png" Id="rId3"/><Relationship Type="http://schemas.openxmlformats.org/officeDocument/2006/relationships/image" Target="/xl/media/image51.png" Id="rId4"/><Relationship Type="http://schemas.openxmlformats.org/officeDocument/2006/relationships/image" Target="/xl/media/image52.png" Id="rId5"/><Relationship Type="http://schemas.openxmlformats.org/officeDocument/2006/relationships/image" Target="/xl/media/image53.png" Id="rId6"/></Relationships>
</file>

<file path=xl/drawings/_rels/drawing2.xml.rels><Relationships xmlns="http://schemas.openxmlformats.org/package/2006/relationships"><Relationship Type="http://schemas.openxmlformats.org/officeDocument/2006/relationships/image" Target="/xl/media/image7.png" Id="rId1"/><Relationship Type="http://schemas.openxmlformats.org/officeDocument/2006/relationships/image" Target="/xl/media/image8.pn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9.png" Id="rId1"/><Relationship Type="http://schemas.openxmlformats.org/officeDocument/2006/relationships/image" Target="/xl/media/image10.png" Id="rId2"/></Relationships>
</file>

<file path=xl/drawings/_rels/drawing4.xml.rels><Relationships xmlns="http://schemas.openxmlformats.org/package/2006/relationships"><Relationship Type="http://schemas.openxmlformats.org/officeDocument/2006/relationships/image" Target="/xl/media/image11.png" Id="rId1"/><Relationship Type="http://schemas.openxmlformats.org/officeDocument/2006/relationships/image" Target="/xl/media/image12.png" Id="rId2"/><Relationship Type="http://schemas.openxmlformats.org/officeDocument/2006/relationships/image" Target="/xl/media/image13.png" Id="rId3"/></Relationships>
</file>

<file path=xl/drawings/_rels/drawing5.xml.rels><Relationships xmlns="http://schemas.openxmlformats.org/package/2006/relationships"><Relationship Type="http://schemas.openxmlformats.org/officeDocument/2006/relationships/image" Target="/xl/media/image14.png" Id="rId1"/><Relationship Type="http://schemas.openxmlformats.org/officeDocument/2006/relationships/image" Target="/xl/media/image15.png" Id="rId2"/><Relationship Type="http://schemas.openxmlformats.org/officeDocument/2006/relationships/image" Target="/xl/media/image16.png" Id="rId3"/><Relationship Type="http://schemas.openxmlformats.org/officeDocument/2006/relationships/image" Target="/xl/media/image17.png" Id="rId4"/></Relationships>
</file>

<file path=xl/drawings/_rels/drawing6.xml.rels><Relationships xmlns="http://schemas.openxmlformats.org/package/2006/relationships"><Relationship Type="http://schemas.openxmlformats.org/officeDocument/2006/relationships/image" Target="/xl/media/image18.png" Id="rId1"/><Relationship Type="http://schemas.openxmlformats.org/officeDocument/2006/relationships/image" Target="/xl/media/image19.png" Id="rId2"/><Relationship Type="http://schemas.openxmlformats.org/officeDocument/2006/relationships/image" Target="/xl/media/image20.png" Id="rId3"/><Relationship Type="http://schemas.openxmlformats.org/officeDocument/2006/relationships/image" Target="/xl/media/image21.png" Id="rId4"/></Relationships>
</file>

<file path=xl/drawings/_rels/drawing7.xml.rels><Relationships xmlns="http://schemas.openxmlformats.org/package/2006/relationships"><Relationship Type="http://schemas.openxmlformats.org/officeDocument/2006/relationships/image" Target="/xl/media/image22.png" Id="rId1"/><Relationship Type="http://schemas.openxmlformats.org/officeDocument/2006/relationships/image" Target="/xl/media/image23.png" Id="rId2"/><Relationship Type="http://schemas.openxmlformats.org/officeDocument/2006/relationships/image" Target="/xl/media/image24.png" Id="rId3"/><Relationship Type="http://schemas.openxmlformats.org/officeDocument/2006/relationships/image" Target="/xl/media/image25.png" Id="rId4"/><Relationship Type="http://schemas.openxmlformats.org/officeDocument/2006/relationships/image" Target="/xl/media/image26.png" Id="rId5"/><Relationship Type="http://schemas.openxmlformats.org/officeDocument/2006/relationships/image" Target="/xl/media/image27.png" Id="rId6"/></Relationships>
</file>

<file path=xl/drawings/_rels/drawing8.xml.rels><Relationships xmlns="http://schemas.openxmlformats.org/package/2006/relationships"><Relationship Type="http://schemas.openxmlformats.org/officeDocument/2006/relationships/image" Target="/xl/media/image28.png" Id="rId1"/><Relationship Type="http://schemas.openxmlformats.org/officeDocument/2006/relationships/image" Target="/xl/media/image29.png" Id="rId2"/></Relationships>
</file>

<file path=xl/drawings/_rels/drawing9.xml.rels><Relationships xmlns="http://schemas.openxmlformats.org/package/2006/relationships"><Relationship Type="http://schemas.openxmlformats.org/officeDocument/2006/relationships/image" Target="/xl/media/image30.png" Id="rId1"/><Relationship Type="http://schemas.openxmlformats.org/officeDocument/2006/relationships/image" Target="/xl/media/image31.png" Id="rId2"/><Relationship Type="http://schemas.openxmlformats.org/officeDocument/2006/relationships/image" Target="/xl/media/image32.png" Id="rId3"/><Relationship Type="http://schemas.openxmlformats.org/officeDocument/2006/relationships/image" Target="/xl/media/image33.png" Id="rId4"/><Relationship Type="http://schemas.openxmlformats.org/officeDocument/2006/relationships/image" Target="/xl/media/image34.png" Id="rId5"/></Relationships>
</file>

<file path=xl/drawings/drawing1.xml><?xml version="1.0" encoding="utf-8"?>
<wsDr xmlns="http://schemas.openxmlformats.org/drawingml/2006/spreadsheetDrawing">
  <twoCellAnchor editAs="oneCell">
    <from>
      <col>13</col>
      <colOff>533400</colOff>
      <row>1</row>
      <rowOff>95250</rowOff>
    </from>
    <to>
      <col>20</col>
      <colOff>304229</colOff>
      <row>27</row>
      <rowOff>37302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382250" y="342900"/>
          <a:ext cx="4571429" cy="63809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561975</colOff>
      <row>1</row>
      <rowOff>171450</rowOff>
    </from>
    <to>
      <col>15</col>
      <colOff>466119</colOff>
      <row>17</row>
      <rowOff>151907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467350" y="419100"/>
          <a:ext cx="4847619" cy="39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4</col>
      <colOff>228600</colOff>
      <row>2</row>
      <rowOff>28575</rowOff>
    </from>
    <to>
      <col>5</col>
      <colOff>666750</colOff>
      <row>4</row>
      <rowOff>142875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3581400" y="523875"/>
          <a:ext cx="1352550" cy="6096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419100</colOff>
      <row>18</row>
      <rowOff>28575</rowOff>
    </from>
    <to>
      <col>15</col>
      <colOff>47054</colOff>
      <row>40</row>
      <rowOff>75569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5324475" y="4486275"/>
          <a:ext cx="4571429" cy="5047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15</col>
      <colOff>533400</colOff>
      <row>1</row>
      <rowOff>95250</rowOff>
    </from>
    <to>
      <col>22</col>
      <colOff>304229</colOff>
      <row>27</row>
      <rowOff>37302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0382250" y="342900"/>
          <a:ext cx="4571429" cy="63809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3</col>
      <colOff>228600</colOff>
      <row>2</row>
      <rowOff>28575</rowOff>
    </from>
    <ext cx="1352550" cy="622300"/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044950" y="536575"/>
          <a:ext cx="1352550" cy="622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drawings/drawing10.xml><?xml version="1.0" encoding="utf-8"?>
<wsDr xmlns="http://schemas.openxmlformats.org/drawingml/2006/spreadsheetDrawing">
  <twoCellAnchor editAs="oneCell">
    <from>
      <col>9</col>
      <colOff>333375</colOff>
      <row>34</row>
      <rowOff>104775</rowOff>
    </from>
    <to>
      <col>17</col>
      <colOff>418262</colOff>
      <row>63</row>
      <rowOff>94496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353175" y="8058150"/>
          <a:ext cx="6704762" cy="60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542925</colOff>
      <row>0</row>
      <rowOff>114300</rowOff>
    </from>
    <to>
      <col>9</col>
      <colOff>400050</colOff>
      <row>4</row>
      <rowOff>76200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591175" y="114300"/>
          <a:ext cx="1524000" cy="9048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333375</colOff>
      <row>34</row>
      <rowOff>104775</rowOff>
    </from>
    <to>
      <col>17</col>
      <colOff>418262</colOff>
      <row>63</row>
      <rowOff>94496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6353175" y="8058150"/>
          <a:ext cx="6704762" cy="60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1.xml><?xml version="1.0" encoding="utf-8"?>
<wsDr xmlns="http://schemas.openxmlformats.org/drawingml/2006/spreadsheetDrawing">
  <twoCellAnchor editAs="oneCell">
    <from>
      <col>11</col>
      <colOff>161925</colOff>
      <row>1</row>
      <rowOff>104775</rowOff>
    </from>
    <to>
      <col>19</col>
      <colOff>1484909</colOff>
      <row>19</row>
      <rowOff>218540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286500" y="314325"/>
          <a:ext cx="7923809" cy="42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361950</colOff>
      <row>21</row>
      <rowOff>38100</rowOff>
    </from>
    <to>
      <col>17</col>
      <colOff>46968</colOff>
      <row>25</row>
      <rowOff>76081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429500" y="4867275"/>
          <a:ext cx="5257143" cy="9523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47625</colOff>
      <row>1</row>
      <rowOff>190501</rowOff>
    </from>
    <to>
      <col>7</col>
      <colOff>749300</colOff>
      <row>4</row>
      <rowOff>200026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457575" y="400051"/>
          <a:ext cx="1524000" cy="7429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13</col>
      <colOff>1609725</colOff>
      <row>0</row>
      <rowOff>66675</rowOff>
    </from>
    <to>
      <col>24</col>
      <colOff>475259</colOff>
      <row>18</row>
      <rowOff>199490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2582525" y="66675"/>
          <a:ext cx="7923809" cy="42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361950</colOff>
      <row>21</row>
      <rowOff>38100</rowOff>
    </from>
    <to>
      <col>17</col>
      <colOff>46968</colOff>
      <row>25</row>
      <rowOff>76081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429500" y="4867275"/>
          <a:ext cx="5257143" cy="9523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247650</colOff>
      <row>0</row>
      <rowOff>0</rowOff>
    </from>
    <to>
      <col>13</col>
      <colOff>1352081</colOff>
      <row>21</row>
      <rowOff>189873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8572500" y="0"/>
          <a:ext cx="3752381" cy="5019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2.xml><?xml version="1.0" encoding="utf-8"?>
<wsDr xmlns="http://schemas.openxmlformats.org/drawingml/2006/spreadsheetDrawing">
  <twoCellAnchor editAs="oneCell">
    <from>
      <col>4</col>
      <colOff>742950</colOff>
      <row>1</row>
      <rowOff>180976</rowOff>
    </from>
    <to>
      <col>6</col>
      <colOff>161925</colOff>
      <row>4</row>
      <rowOff>200026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429125" y="390526"/>
          <a:ext cx="1200150" cy="6477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8</col>
      <colOff>476250</colOff>
      <row>0</row>
      <rowOff>66675</rowOff>
    </from>
    <to>
      <col>22</col>
      <colOff>560727</colOff>
      <row>16</row>
      <rowOff>75767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962650" y="66675"/>
          <a:ext cx="9980952" cy="34666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0</colOff>
      <row>21</row>
      <rowOff>0</rowOff>
    </from>
    <to>
      <col>16</col>
      <colOff>370877</colOff>
      <row>24</row>
      <rowOff>66581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601075" y="4629150"/>
          <a:ext cx="4780952" cy="75238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514350</colOff>
      <row>25</row>
      <rowOff>76200</rowOff>
    </from>
    <to>
      <col>17</col>
      <colOff>380294</colOff>
      <row>38</row>
      <rowOff>152040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8639175" y="5591175"/>
          <a:ext cx="5647619" cy="28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13.xml><?xml version="1.0" encoding="utf-8"?>
<wsDr xmlns="http://schemas.openxmlformats.org/drawingml/2006/spreadsheetDrawing">
  <twoCellAnchor editAs="oneCell">
    <from>
      <col>19</col>
      <colOff>438150</colOff>
      <row>0</row>
      <rowOff>114301</rowOff>
    </from>
    <to>
      <col>21</col>
      <colOff>266700</colOff>
      <row>3</row>
      <rowOff>123826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3449300" y="114301"/>
          <a:ext cx="1200150" cy="6477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28575</colOff>
      <row>6</row>
      <rowOff>171450</rowOff>
    </from>
    <to>
      <col>25</col>
      <colOff>485204</colOff>
      <row>10</row>
      <rowOff>28489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3716000" y="1409700"/>
          <a:ext cx="4571429" cy="6857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190500</colOff>
      <row>12</row>
      <rowOff>114300</rowOff>
    </from>
    <to>
      <col>28</col>
      <colOff>199252</colOff>
      <row>18</row>
      <rowOff>9367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3877925" y="2695575"/>
          <a:ext cx="6180952" cy="12666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438150</colOff>
      <row>0</row>
      <rowOff>114301</rowOff>
    </from>
    <to>
      <col>21</col>
      <colOff>266700</colOff>
      <row>3</row>
      <rowOff>123826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13449300" y="114301"/>
          <a:ext cx="1200150" cy="6477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28575</colOff>
      <row>6</row>
      <rowOff>171450</rowOff>
    </from>
    <to>
      <col>25</col>
      <colOff>485204</colOff>
      <row>10</row>
      <rowOff>28489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13716000" y="1409700"/>
          <a:ext cx="4571429" cy="6857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19</col>
      <colOff>190500</colOff>
      <row>12</row>
      <rowOff>114300</rowOff>
    </from>
    <to>
      <col>28</col>
      <colOff>199252</colOff>
      <row>18</row>
      <rowOff>9367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13877925" y="2695575"/>
          <a:ext cx="6180952" cy="126666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124325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504825</colOff>
      <row>1</row>
      <rowOff>38100</rowOff>
    </from>
    <to>
      <col>19</col>
      <colOff>561111</colOff>
      <row>17</row>
      <rowOff>199509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495925" y="285750"/>
          <a:ext cx="6914286" cy="412380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438150</colOff>
      <row>2</row>
      <rowOff>19050</rowOff>
    </from>
    <to>
      <col>18</col>
      <colOff>580236</colOff>
      <row>23</row>
      <rowOff>183483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429250" y="514350"/>
          <a:ext cx="6314286" cy="533333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476250</colOff>
      <row>2</row>
      <rowOff>0</rowOff>
    </from>
    <to>
      <col>18</col>
      <colOff>580240</colOff>
      <row>23</row>
      <rowOff>37450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467350" y="495300"/>
          <a:ext cx="6276190" cy="5200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447675</colOff>
      <row>3</row>
      <rowOff>114300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352425</colOff>
      <row>0</row>
      <rowOff>219075</rowOff>
    </from>
    <to>
      <col>18</col>
      <colOff>513558</colOff>
      <row>28</row>
      <rowOff>84907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343525" y="219075"/>
          <a:ext cx="6333333" cy="65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6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409575</colOff>
      <row>4</row>
      <rowOff>66675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4958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4</row>
      <rowOff>66675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4958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4</row>
      <rowOff>66675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4958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0</colOff>
      <row>6</row>
      <rowOff>0</rowOff>
    </from>
    <to>
      <col>20</col>
      <colOff>37238</colOff>
      <row>13</row>
      <rowOff>161688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7734300" y="1485900"/>
          <a:ext cx="6895238" cy="18952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7.xml><?xml version="1.0" encoding="utf-8"?>
<wsDr xmlns="http://schemas.openxmlformats.org/drawingml/2006/spreadsheetDrawing">
  <twoCellAnchor editAs="oneCell">
    <from>
      <col>7</col>
      <colOff>276225</colOff>
      <row>1</row>
      <rowOff>114300</rowOff>
    </from>
    <to>
      <col>8</col>
      <colOff>409575</colOff>
      <row>3</row>
      <rowOff>114300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3</row>
      <rowOff>114300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276225</colOff>
      <row>1</row>
      <rowOff>114300</rowOff>
    </from>
    <to>
      <col>8</col>
      <colOff>409575</colOff>
      <row>3</row>
      <rowOff>114300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695700" y="361950"/>
          <a:ext cx="1057275" cy="495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0</colOff>
      <row>20</row>
      <rowOff>190500</rowOff>
    </from>
    <to>
      <col>10</col>
      <colOff>228486</colOff>
      <row>25</row>
      <rowOff>37983</rowOff>
    </to>
    <pic>
      <nvPicPr>
        <cNvPr id="6" name="图片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991100" y="5391150"/>
          <a:ext cx="914286" cy="93333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323850</colOff>
      <row>0</row>
      <rowOff>238125</rowOff>
    </from>
    <to>
      <col>18</col>
      <colOff>446888</colOff>
      <row>10</row>
      <rowOff>209244</rowOff>
    </to>
    <pic>
      <nvPicPr>
        <cNvPr id="7" name="图片 6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5314950" y="238125"/>
          <a:ext cx="6295238" cy="2447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323850</colOff>
      <row>9</row>
      <rowOff>180975</rowOff>
    </from>
    <to>
      <col>18</col>
      <colOff>475459</colOff>
      <row>19</row>
      <rowOff>199713</rowOff>
    </to>
    <pic>
      <nvPicPr>
        <cNvPr id="8" name="图片 7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6153150" y="2657475"/>
          <a:ext cx="6323809" cy="249523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8.xml><?xml version="1.0" encoding="utf-8"?>
<wsDr xmlns="http://schemas.openxmlformats.org/drawingml/2006/spreadsheetDrawing">
  <twoCellAnchor editAs="oneCell">
    <from>
      <col>6</col>
      <colOff>76200</colOff>
      <row>1</row>
      <rowOff>9525</rowOff>
    </from>
    <to>
      <col>7</col>
      <colOff>777875</colOff>
      <row>4</row>
      <rowOff>85725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381500" y="219075"/>
          <a:ext cx="1524000" cy="6762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266700</colOff>
      <row>0</row>
      <rowOff>152400</rowOff>
    </from>
    <to>
      <col>17</col>
      <colOff>659662</colOff>
      <row>24</row>
      <rowOff>170790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6362700" y="152400"/>
          <a:ext cx="5904762" cy="527619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9.xml><?xml version="1.0" encoding="utf-8"?>
<wsDr xmlns="http://schemas.openxmlformats.org/drawingml/2006/spreadsheetDrawing">
  <twoCellAnchor editAs="oneCell">
    <from>
      <col>8</col>
      <colOff>0</colOff>
      <row>42</row>
      <rowOff>0</rowOff>
    </from>
    <to>
      <col>16</col>
      <colOff>389790</colOff>
      <row>45</row>
      <rowOff>142782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6400800" y="7000875"/>
          <a:ext cx="5876190" cy="7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542925</colOff>
      <row>0</row>
      <rowOff>104775</rowOff>
    </from>
    <to>
      <col>21</col>
      <colOff>265706</colOff>
      <row>20</row>
      <rowOff>56644</rowOff>
    </to>
    <pic>
      <nvPicPr>
        <cNvPr id="2" name="图片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5343525" y="104775"/>
          <a:ext cx="7952381" cy="404761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304800</colOff>
      <row>2</row>
      <rowOff>123825</rowOff>
    </from>
    <to>
      <col>9</col>
      <colOff>257175</colOff>
      <row>6</row>
      <rowOff>57150</rowOff>
    </to>
    <pic>
      <nvPicPr>
        <cNvPr id="3" name="图片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3771900" y="514350"/>
          <a:ext cx="1524000" cy="7620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9</col>
      <colOff>676275</colOff>
      <row>21</row>
      <rowOff>161925</rowOff>
    </from>
    <to>
      <col>17</col>
      <colOff>627970</colOff>
      <row>33</row>
      <rowOff>37805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5715000" y="4467225"/>
          <a:ext cx="5438095" cy="23619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10</col>
      <colOff>0</colOff>
      <row>42</row>
      <rowOff>0</rowOff>
    </from>
    <to>
      <col>18</col>
      <colOff>389790</colOff>
      <row>45</row>
      <rowOff>142782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6400800" y="7000875"/>
          <a:ext cx="5876190" cy="7428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tabColor theme="9" tint="0.7999816888943144"/>
    <outlinePr summaryBelow="1" summaryRight="1"/>
    <pageSetUpPr fitToPage="1"/>
  </sheetPr>
  <dimension ref="A1:O99"/>
  <sheetViews>
    <sheetView showGridLines="0" topLeftCell="A13" workbookViewId="0">
      <selection activeCell="C16" sqref="C16"/>
    </sheetView>
  </sheetViews>
  <sheetFormatPr baseColWidth="8" defaultRowHeight="14"/>
  <cols>
    <col width="12" customWidth="1" style="291" min="1" max="1"/>
    <col width="9.58203125" bestFit="1" customWidth="1" style="291" min="2" max="2"/>
    <col width="12.08203125" bestFit="1" customWidth="1" style="291" min="3" max="3"/>
    <col width="14.08203125" customWidth="1" style="291" min="4" max="4"/>
    <col width="12" customWidth="1" style="291" min="5" max="5"/>
    <col width="12.08203125" bestFit="1" customWidth="1" style="291" min="6" max="6"/>
    <col width="10.83203125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设备效能与健康管理平台</t>
        </is>
      </c>
      <c r="E1" s="10" t="n"/>
      <c r="H1" s="32" t="inlineStr">
        <is>
          <t>预算</t>
        </is>
      </c>
      <c r="O1" s="32" t="inlineStr">
        <is>
          <t>第二次调整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RD201901</t>
        </is>
      </c>
      <c r="E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黄云俤</t>
        </is>
      </c>
      <c r="E3" s="43" t="n"/>
    </row>
    <row r="4" ht="20.15" customHeight="1" s="291"/>
    <row r="5" ht="20.15" customHeight="1" s="291">
      <c r="A5" s="9" t="inlineStr">
        <is>
          <t>研发预算</t>
        </is>
      </c>
      <c r="B5" s="1" t="n"/>
      <c r="C5" s="1" t="n"/>
      <c r="D5" s="294" t="n">
        <v>2509888</v>
      </c>
      <c r="E5" s="5" t="n"/>
      <c r="F5" s="5" t="n"/>
    </row>
    <row r="6" ht="20.15" customHeight="1" s="291">
      <c r="A6" s="5" t="n"/>
      <c r="B6" s="5" t="n"/>
      <c r="C6" s="5" t="n"/>
      <c r="D6" s="5" t="n"/>
      <c r="E6" s="3" t="n"/>
      <c r="F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3" t="inlineStr">
        <is>
          <t>小计</t>
        </is>
      </c>
    </row>
    <row r="8" ht="20.15" customHeight="1" s="291">
      <c r="A8" s="24" t="n">
        <v>43739</v>
      </c>
      <c r="B8" s="295" t="n"/>
      <c r="C8" s="295" t="n"/>
      <c r="D8" s="295" t="n"/>
      <c r="E8" s="295" t="n"/>
      <c r="F8" s="295">
        <f>SUM(C8:E8)</f>
        <v/>
      </c>
    </row>
    <row r="9" ht="20.15" customHeight="1" s="291">
      <c r="A9" s="26" t="n">
        <v>43770</v>
      </c>
      <c r="B9" s="296" t="n"/>
      <c r="C9" s="296" t="n"/>
      <c r="D9" s="296" t="n">
        <v>688</v>
      </c>
      <c r="E9" s="296" t="n">
        <v>0</v>
      </c>
      <c r="F9" s="296" t="n"/>
    </row>
    <row r="10" ht="20.15" customHeight="1" s="291">
      <c r="A10" s="24" t="n">
        <v>43800</v>
      </c>
      <c r="B10" s="295" t="n"/>
      <c r="C10" s="295" t="n"/>
      <c r="D10" s="295" t="n">
        <v>0</v>
      </c>
      <c r="E10" s="295" t="n">
        <v>0</v>
      </c>
      <c r="F10" s="295" t="n"/>
    </row>
    <row r="11" ht="20.15" customHeight="1" s="291">
      <c r="A11" s="26" t="n">
        <v>43831</v>
      </c>
      <c r="B11" s="296" t="n"/>
      <c r="C11" s="296" t="n"/>
      <c r="D11" s="296" t="n">
        <v>0</v>
      </c>
      <c r="E11" s="296" t="n">
        <v>3306.28</v>
      </c>
      <c r="F11" s="296" t="n"/>
      <c r="G11" s="297" t="n"/>
    </row>
    <row r="12" ht="20.15" customHeight="1" s="291">
      <c r="A12" s="24" t="n">
        <v>43862</v>
      </c>
      <c r="B12" s="295" t="n"/>
      <c r="C12" s="295" t="n"/>
      <c r="D12" s="295" t="n">
        <v>0</v>
      </c>
      <c r="E12" s="295" t="n">
        <v>0</v>
      </c>
      <c r="F12" s="295" t="n"/>
      <c r="G12" s="297" t="n"/>
    </row>
    <row r="13" ht="20.15" customHeight="1" s="291">
      <c r="A13" s="26" t="n">
        <v>43891</v>
      </c>
      <c r="B13" s="296" t="n"/>
      <c r="C13" s="296" t="n"/>
      <c r="D13" s="296" t="n">
        <v>0</v>
      </c>
      <c r="E13" s="296" t="n">
        <v>0</v>
      </c>
      <c r="F13" s="296" t="n"/>
      <c r="G13" s="297" t="n"/>
    </row>
    <row r="14" ht="20.15" customHeight="1" s="291">
      <c r="A14" s="24" t="n">
        <v>43922</v>
      </c>
      <c r="B14" s="295" t="n"/>
      <c r="C14" s="295" t="n"/>
      <c r="D14" s="295" t="n">
        <v>0</v>
      </c>
      <c r="E14" s="295" t="n">
        <v>0</v>
      </c>
      <c r="F14" s="295" t="n"/>
      <c r="G14" s="297" t="n"/>
    </row>
    <row r="15" ht="20.15" customHeight="1" s="291">
      <c r="A15" s="26" t="n">
        <v>43952</v>
      </c>
      <c r="B15" s="296" t="n"/>
      <c r="C15" s="296" t="n"/>
      <c r="D15" s="296" t="n">
        <v>555</v>
      </c>
      <c r="E15" s="296" t="n">
        <v>555</v>
      </c>
      <c r="F15" s="296" t="n">
        <v>555</v>
      </c>
      <c r="G15" s="297" t="n">
        <v>555</v>
      </c>
    </row>
    <row r="16" ht="20.15" customHeight="1" s="291">
      <c r="A16" s="24" t="n">
        <v>43983</v>
      </c>
      <c r="B16" s="295" t="n"/>
      <c r="C16" s="295" t="n"/>
      <c r="D16" s="295" t="n"/>
      <c r="E16" s="295" t="n"/>
      <c r="F16" s="295" t="n"/>
    </row>
    <row r="17" ht="20.15" customHeight="1" s="291">
      <c r="A17" s="26" t="n">
        <v>44013</v>
      </c>
      <c r="B17" s="296" t="n"/>
      <c r="C17" s="296" t="n"/>
      <c r="D17" s="296" t="n"/>
      <c r="E17" s="296" t="n"/>
      <c r="F17" s="296" t="n"/>
    </row>
    <row r="18" ht="20.15" customHeight="1" s="291">
      <c r="A18" s="24" t="n">
        <v>44044</v>
      </c>
      <c r="B18" s="295" t="n"/>
      <c r="C18" s="295" t="n"/>
      <c r="D18" s="295" t="n">
        <v>555</v>
      </c>
      <c r="E18" s="295" t="n">
        <v>555</v>
      </c>
      <c r="F18" s="295" t="n">
        <v>55</v>
      </c>
      <c r="G18" t="n">
        <v>555</v>
      </c>
    </row>
    <row r="19" ht="20.15" customHeight="1" s="291">
      <c r="A19" s="26" t="n">
        <v>44075</v>
      </c>
      <c r="B19" s="296" t="n"/>
      <c r="C19" s="296" t="n"/>
      <c r="D19" s="296" t="n"/>
      <c r="E19" s="296" t="n"/>
      <c r="F19" s="296" t="n"/>
    </row>
    <row r="20" ht="20.15" customHeight="1" s="291">
      <c r="A20" s="24" t="n">
        <v>44105</v>
      </c>
      <c r="B20" s="295" t="n"/>
      <c r="C20" s="295" t="n"/>
      <c r="D20" s="295" t="n">
        <v>0</v>
      </c>
      <c r="E20" s="295" t="n">
        <v>0</v>
      </c>
      <c r="F20" s="295" t="n"/>
    </row>
    <row r="21" ht="20.15" customHeight="1" s="291">
      <c r="A21" s="26" t="n">
        <v>44136</v>
      </c>
      <c r="B21" s="296" t="n"/>
      <c r="C21" s="296" t="n"/>
      <c r="D21" s="296" t="n">
        <v>15226.42</v>
      </c>
      <c r="E21" s="296" t="n">
        <v>0</v>
      </c>
      <c r="F21" s="296" t="n"/>
    </row>
    <row r="22" ht="20.15" customHeight="1" s="291">
      <c r="A22" s="24" t="n">
        <v>44166</v>
      </c>
      <c r="B22" s="295" t="n"/>
      <c r="C22" s="295" t="n"/>
      <c r="D22" s="295" t="n"/>
      <c r="E22" s="295" t="n"/>
      <c r="F22" s="295" t="n"/>
    </row>
    <row r="23" ht="20.15" customHeight="1" s="291">
      <c r="A23" s="26" t="n">
        <v>44197</v>
      </c>
      <c r="B23" s="296" t="n"/>
      <c r="C23" s="296" t="n"/>
      <c r="D23" s="296" t="n">
        <v>0</v>
      </c>
      <c r="E23" s="296" t="n">
        <v>0</v>
      </c>
      <c r="F23" s="296" t="n"/>
    </row>
    <row r="24" ht="20.15" customHeight="1" s="291">
      <c r="A24" s="24" t="n">
        <v>44228</v>
      </c>
      <c r="B24" s="295" t="n"/>
      <c r="C24" s="295" t="n"/>
      <c r="D24" s="295" t="n"/>
      <c r="E24" s="295" t="n"/>
      <c r="F24" s="295" t="n"/>
    </row>
    <row r="25" ht="20.15" customHeight="1" s="291">
      <c r="A25" s="26" t="n">
        <v>44256</v>
      </c>
      <c r="B25" s="296" t="n"/>
      <c r="C25" s="296" t="n"/>
      <c r="D25" s="296" t="n">
        <v>806.71</v>
      </c>
      <c r="E25" s="296" t="n"/>
      <c r="F25" s="296" t="n"/>
    </row>
    <row r="26" ht="20.15" customHeight="1" s="291">
      <c r="A26" s="24" t="n">
        <v>44287</v>
      </c>
      <c r="B26" s="295" t="n"/>
      <c r="C26" s="295" t="n"/>
      <c r="D26" s="295" t="n"/>
      <c r="E26" s="295" t="n"/>
      <c r="F26" s="295" t="n"/>
    </row>
    <row r="27" ht="20.15" customHeight="1" s="291">
      <c r="A27" s="26" t="n">
        <v>44317</v>
      </c>
      <c r="B27" s="296" t="n"/>
      <c r="C27" s="296" t="n"/>
      <c r="D27" s="296" t="n">
        <v>0</v>
      </c>
      <c r="E27" s="296" t="n">
        <v>1060.55</v>
      </c>
      <c r="F27" s="296" t="n"/>
    </row>
    <row r="28" ht="20.15" customHeight="1" s="291">
      <c r="A28" s="24" t="n">
        <v>44348</v>
      </c>
      <c r="B28" s="295" t="n"/>
      <c r="C28" s="295" t="n"/>
      <c r="D28" s="295" t="n">
        <v>0</v>
      </c>
      <c r="E28" s="295" t="n">
        <v>26485.64</v>
      </c>
      <c r="F28" s="295" t="n"/>
    </row>
    <row r="29" ht="20.15" customHeight="1" s="291">
      <c r="A29" s="26" t="n">
        <v>44378</v>
      </c>
      <c r="B29" s="296" t="n"/>
      <c r="C29" s="296" t="n"/>
      <c r="D29" s="296" t="n">
        <v>0</v>
      </c>
      <c r="E29" s="296" t="n"/>
      <c r="F29" s="296" t="n"/>
    </row>
    <row r="30" ht="14.5" customHeight="1" s="291">
      <c r="A30" s="24" t="n">
        <v>44409</v>
      </c>
      <c r="B30" s="295" t="n"/>
      <c r="C30" s="295" t="n"/>
      <c r="D30" s="295" t="n"/>
      <c r="E30" s="295" t="n"/>
      <c r="F30" s="295" t="n"/>
    </row>
    <row r="31" ht="14.5" customHeight="1" s="291">
      <c r="A31" s="26" t="n">
        <v>44440</v>
      </c>
      <c r="B31" s="296" t="n"/>
      <c r="C31" s="296" t="n"/>
      <c r="D31" s="296" t="n"/>
      <c r="E31" s="296" t="n"/>
      <c r="F31" s="296" t="n"/>
    </row>
    <row r="32" ht="14.5" customHeight="1" s="291">
      <c r="A32" s="24" t="n">
        <v>44470</v>
      </c>
      <c r="B32" s="295" t="n"/>
      <c r="C32" s="295" t="n"/>
      <c r="D32" s="295" t="n"/>
      <c r="E32" s="295" t="n"/>
      <c r="F32" s="295" t="n"/>
    </row>
    <row r="33" ht="14.5" customHeight="1" s="291">
      <c r="A33" s="26" t="n">
        <v>44501</v>
      </c>
      <c r="B33" s="296" t="n"/>
      <c r="C33" s="296" t="n"/>
      <c r="D33" s="296" t="n"/>
      <c r="E33" s="296" t="n"/>
      <c r="F33" s="296" t="n"/>
    </row>
    <row r="34" ht="14.5" customHeight="1" s="291">
      <c r="A34" s="24" t="n">
        <v>44531</v>
      </c>
      <c r="B34" s="295" t="n"/>
      <c r="C34" s="295" t="n"/>
      <c r="D34" s="295" t="n"/>
      <c r="E34" s="295" t="n"/>
      <c r="F34" s="295" t="n"/>
    </row>
    <row r="35" ht="14.5" customHeight="1" s="291">
      <c r="A35" s="26" t="n">
        <v>44562</v>
      </c>
      <c r="B35" s="296" t="n"/>
      <c r="C35" s="296" t="n"/>
      <c r="D35" s="296" t="n"/>
      <c r="E35" s="296" t="n"/>
      <c r="F35" s="296" t="n"/>
    </row>
    <row r="36" ht="14.5" customHeight="1" s="291">
      <c r="A36" s="28" t="inlineStr">
        <is>
          <t>合计</t>
        </is>
      </c>
      <c r="B36" s="298">
        <f>SUM(B8:B35)</f>
        <v/>
      </c>
      <c r="C36" s="298">
        <f>SUM(C8:C35)</f>
        <v/>
      </c>
      <c r="D36" s="298">
        <f>SUM(D8:D35)</f>
        <v/>
      </c>
      <c r="E36" s="298">
        <f>SUM(E8:E35)</f>
        <v/>
      </c>
      <c r="F36" s="298">
        <f>SUM(F8:F35)</f>
        <v/>
      </c>
    </row>
    <row r="37" ht="14.5" customHeight="1" s="291">
      <c r="A37" s="34" t="inlineStr">
        <is>
          <t>预算</t>
        </is>
      </c>
      <c r="B37" s="299" t="n"/>
      <c r="C37" s="299" t="n">
        <v>2503200</v>
      </c>
      <c r="D37" s="300" t="n">
        <v>6688</v>
      </c>
      <c r="E37" s="300" t="n">
        <v>0</v>
      </c>
      <c r="F37" s="300" t="n">
        <v>2509888</v>
      </c>
    </row>
    <row r="38" ht="14.5" customHeight="1" s="291">
      <c r="A38" s="35" t="inlineStr">
        <is>
          <t>预算消耗%</t>
        </is>
      </c>
      <c r="B38" s="301" t="n"/>
      <c r="C38" s="41">
        <f>C36/C37</f>
        <v/>
      </c>
      <c r="D38" s="41">
        <f>D36/D37</f>
        <v/>
      </c>
      <c r="E38" s="41" t="n"/>
      <c r="F38" s="40">
        <f>F36/F37</f>
        <v/>
      </c>
    </row>
    <row r="39"/>
    <row r="40" ht="16.5" customHeight="1" s="291">
      <c r="A40" s="12" t="inlineStr">
        <is>
          <t>以上费用不包括以下预付款：</t>
        </is>
      </c>
      <c r="B40" s="43" t="n"/>
      <c r="C40" s="43" t="n"/>
      <c r="D40" s="43" t="n"/>
      <c r="E40" s="302" t="n"/>
      <c r="F40" s="302" t="n"/>
    </row>
    <row r="41" ht="14.5" customHeight="1" s="291">
      <c r="A41" s="62" t="inlineStr">
        <is>
          <t>日期</t>
        </is>
      </c>
      <c r="B41" s="199" t="inlineStr">
        <is>
          <t>摘要</t>
        </is>
      </c>
      <c r="C41" s="303" t="n"/>
      <c r="D41" s="303" t="n"/>
      <c r="E41" s="304" t="n"/>
      <c r="F41" s="305" t="inlineStr">
        <is>
          <t>预付金额</t>
        </is>
      </c>
    </row>
    <row r="42">
      <c r="A42" s="141" t="inlineStr">
        <is>
          <t>202108</t>
        </is>
      </c>
      <c r="B42" s="226" t="inlineStr">
        <is>
          <t>支付RD201901采购倍福模块-毕孚自动化_2021.08.25_-</t>
        </is>
      </c>
      <c r="C42" s="303" t="n"/>
      <c r="D42" s="303" t="n"/>
      <c r="E42" s="304" t="n"/>
      <c r="F42" s="306" t="n">
        <v>2950</v>
      </c>
    </row>
    <row r="43">
      <c r="A43" s="59" t="n"/>
      <c r="B43" s="226" t="n"/>
      <c r="C43" s="303" t="n"/>
      <c r="D43" s="303" t="n"/>
      <c r="E43" s="304" t="n"/>
      <c r="F43" s="307" t="n"/>
    </row>
    <row r="44">
      <c r="A44" s="59" t="n"/>
      <c r="B44" s="226" t="n"/>
      <c r="C44" s="303" t="n"/>
      <c r="D44" s="303" t="n"/>
      <c r="E44" s="304" t="n"/>
      <c r="F44" s="307" t="n"/>
    </row>
    <row r="45">
      <c r="A45" s="59" t="n"/>
      <c r="B45" s="226" t="n"/>
      <c r="C45" s="303" t="n"/>
      <c r="D45" s="303" t="n"/>
      <c r="E45" s="304" t="n"/>
      <c r="F45" s="307" t="n"/>
    </row>
    <row r="46">
      <c r="A46" s="59" t="n"/>
      <c r="B46" s="226" t="n"/>
      <c r="C46" s="303" t="n"/>
      <c r="D46" s="303" t="n"/>
      <c r="E46" s="304" t="n"/>
      <c r="F46" s="307" t="n"/>
    </row>
    <row r="47">
      <c r="A47" s="59" t="n"/>
      <c r="B47" s="140" t="n"/>
      <c r="C47" s="140" t="n"/>
      <c r="D47" s="59" t="n"/>
      <c r="E47" s="59" t="n"/>
      <c r="F47" s="308" t="n"/>
    </row>
    <row r="48" ht="14.5" customHeight="1" s="291">
      <c r="A48" s="30" t="n"/>
      <c r="B48" s="140" t="n"/>
      <c r="C48" s="140" t="n"/>
      <c r="D48" s="59" t="n"/>
      <c r="E48" s="59" t="n"/>
      <c r="F48" s="309" t="n"/>
    </row>
    <row r="49" ht="14.5" customHeight="1" s="291">
      <c r="A49" s="57" t="n"/>
      <c r="B49" s="199" t="inlineStr">
        <is>
          <t>合计</t>
        </is>
      </c>
      <c r="C49" s="303" t="n"/>
      <c r="D49" s="303" t="n"/>
      <c r="E49" s="304" t="n"/>
      <c r="F49" s="310">
        <f>SUM(F42:F48)</f>
        <v/>
      </c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7">
    <mergeCell ref="B49:E49"/>
    <mergeCell ref="B41:E41"/>
    <mergeCell ref="B42:E42"/>
    <mergeCell ref="B43:E43"/>
    <mergeCell ref="B44:E44"/>
    <mergeCell ref="B45:E45"/>
    <mergeCell ref="B46:E46"/>
  </mergeCells>
  <printOptions horizontalCentered="1"/>
  <pageMargins left="0.1181102362204725" right="0.1181102362204725" top="0.7480314960629921" bottom="0.7480314960629921" header="0.3149606299212598" footer="0.3149606299212598"/>
  <pageSetup orientation="portrait" paperSize="9" scale="76"/>
  <drawing xmlns:r="http://schemas.openxmlformats.org/officeDocument/2006/relationships" r:id="rId1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T99"/>
  <sheetViews>
    <sheetView showGridLines="0" topLeftCell="A7" workbookViewId="0">
      <selection activeCell="L9" sqref="L9"/>
    </sheetView>
  </sheetViews>
  <sheetFormatPr baseColWidth="8" defaultRowHeight="14"/>
  <cols>
    <col width="11.08203125" customWidth="1" style="291" min="1" max="1"/>
    <col width="10.75" customWidth="1" style="291" min="2" max="2"/>
    <col width="13" bestFit="1" customWidth="1" style="291" min="3" max="3"/>
    <col width="12.08203125" customWidth="1" style="291" min="4" max="4"/>
    <col width="10.75" customWidth="1" style="291" min="5" max="7"/>
    <col width="12.83203125" customWidth="1" style="291" min="8" max="8"/>
    <col width="4.75" bestFit="1" customWidth="1" style="291" min="11" max="11"/>
    <col width="11.33203125" bestFit="1" customWidth="1" style="291" min="12" max="12"/>
    <col width="18.58203125" bestFit="1" customWidth="1" style="291" min="13" max="13"/>
    <col width="28.08203125" bestFit="1" customWidth="1" style="291" min="14" max="14"/>
    <col width="5.5" bestFit="1" customWidth="1" style="291" min="15" max="15"/>
    <col width="4.75" bestFit="1" customWidth="1" style="291" min="16" max="17"/>
    <col width="5.5" bestFit="1" customWidth="1" style="291" min="18" max="18"/>
    <col width="8" bestFit="1" customWidth="1" style="291" min="19" max="19"/>
    <col width="26.25" bestFit="1" customWidth="1" style="291" min="20" max="20"/>
  </cols>
  <sheetData>
    <row r="1" ht="16.5" customHeight="1" s="291">
      <c r="A1" s="19" t="inlineStr">
        <is>
          <t>项目名称</t>
        </is>
      </c>
      <c r="B1" s="316" t="inlineStr">
        <is>
          <t xml:space="preserve">  玉溪卷烟厂精品线数据集成与产品信息追溯项目</t>
        </is>
      </c>
      <c r="K1" s="218" t="inlineStr">
        <is>
          <t>玉溪卷烟厂精品线数据集成与产品信息追溯项目成本估算</t>
        </is>
      </c>
      <c r="T1" s="144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YC202104001</t>
        </is>
      </c>
      <c r="E2" s="43" t="n"/>
      <c r="F2" s="43" t="n"/>
      <c r="G2" s="43" t="n"/>
      <c r="K2" s="145" t="n"/>
      <c r="L2" s="145" t="n"/>
      <c r="M2" s="145" t="n"/>
      <c r="N2" s="145" t="n"/>
      <c r="O2" s="145" t="n"/>
      <c r="P2" s="145" t="n"/>
      <c r="Q2" s="145" t="n"/>
      <c r="R2" s="145" t="n"/>
      <c r="S2" s="146">
        <f>S4+S26+S28+S32+S30</f>
        <v/>
      </c>
      <c r="T2" s="147" t="n"/>
    </row>
    <row r="3" ht="23.25" customHeight="1" s="291">
      <c r="A3" s="19" t="inlineStr">
        <is>
          <t>项目负责人</t>
        </is>
      </c>
      <c r="B3" s="19" t="n"/>
      <c r="C3" s="19" t="n"/>
      <c r="D3" s="293" t="inlineStr">
        <is>
          <t>李传政</t>
        </is>
      </c>
      <c r="E3" s="43" t="n"/>
      <c r="F3" s="43" t="n"/>
      <c r="G3" s="43" t="n"/>
      <c r="K3" s="148" t="inlineStr">
        <is>
          <t>类别</t>
        </is>
      </c>
      <c r="L3" s="148" t="inlineStr">
        <is>
          <t>模块</t>
        </is>
      </c>
      <c r="M3" s="148" t="inlineStr">
        <is>
          <t>子模块</t>
        </is>
      </c>
      <c r="N3" s="148" t="inlineStr">
        <is>
          <t>描述</t>
        </is>
      </c>
      <c r="O3" s="148" t="inlineStr">
        <is>
          <t>单价</t>
        </is>
      </c>
      <c r="P3" s="148" t="inlineStr">
        <is>
          <t>人员</t>
        </is>
      </c>
      <c r="Q3" s="148" t="inlineStr">
        <is>
          <t>天数</t>
        </is>
      </c>
      <c r="R3" s="148" t="inlineStr">
        <is>
          <t>数量</t>
        </is>
      </c>
      <c r="S3" s="148" t="inlineStr">
        <is>
          <t>预估成本</t>
        </is>
      </c>
      <c r="T3" s="148" t="inlineStr">
        <is>
          <t>备注</t>
        </is>
      </c>
    </row>
    <row r="4" ht="18" customHeight="1" s="291">
      <c r="K4" s="149" t="inlineStr">
        <is>
          <t>人工</t>
        </is>
      </c>
      <c r="L4" s="149" t="n"/>
      <c r="M4" s="149" t="n"/>
      <c r="N4" s="149" t="n"/>
      <c r="O4" s="150" t="inlineStr">
        <is>
          <t>万</t>
        </is>
      </c>
      <c r="P4" s="150" t="n"/>
      <c r="Q4" s="150" t="n"/>
      <c r="R4" s="150" t="inlineStr">
        <is>
          <t>人/天</t>
        </is>
      </c>
      <c r="S4" s="149">
        <f>SUM(S5:S25)</f>
        <v/>
      </c>
      <c r="T4" s="150" t="n"/>
    </row>
    <row r="5" ht="18" customHeight="1" s="291">
      <c r="A5" s="14" t="inlineStr">
        <is>
          <t>合同金额</t>
        </is>
      </c>
      <c r="B5" s="5" t="n"/>
      <c r="C5" s="5" t="n"/>
      <c r="D5" s="329" t="n">
        <v>2403300</v>
      </c>
      <c r="E5" s="5" t="n"/>
      <c r="F5" s="5" t="n"/>
      <c r="G5" s="5" t="n"/>
      <c r="H5" s="5" t="n"/>
      <c r="K5" s="151" t="n">
        <v>1</v>
      </c>
      <c r="L5" s="143" t="inlineStr">
        <is>
          <t>需求调研</t>
        </is>
      </c>
      <c r="M5" s="143" t="inlineStr">
        <is>
          <t>需求调研</t>
        </is>
      </c>
      <c r="N5" s="152" t="inlineStr">
        <is>
          <t>工艺流程、数据关联（来源）等</t>
        </is>
      </c>
      <c r="O5" s="152" t="n">
        <v>0.18</v>
      </c>
      <c r="P5" s="152" t="n">
        <v>2</v>
      </c>
      <c r="Q5" s="152" t="n">
        <v>8</v>
      </c>
      <c r="R5" s="152">
        <f>P5*Q5</f>
        <v/>
      </c>
      <c r="S5" s="152">
        <f>O5*R5</f>
        <v/>
      </c>
      <c r="T5" s="153" t="n"/>
    </row>
    <row r="6" ht="18" customHeight="1" s="291">
      <c r="A6" s="14" t="inlineStr">
        <is>
          <t>合同预算</t>
        </is>
      </c>
      <c r="B6" s="5" t="n"/>
      <c r="C6" s="5" t="n"/>
      <c r="D6" s="329">
        <f>S2*10000</f>
        <v/>
      </c>
      <c r="E6" s="5" t="inlineStr">
        <is>
          <t>不含税收入</t>
        </is>
      </c>
      <c r="F6" s="328" t="n">
        <v>2200057.61</v>
      </c>
      <c r="G6" s="5" t="n"/>
      <c r="K6" s="151" t="n">
        <v>2</v>
      </c>
      <c r="L6" s="143" t="n"/>
      <c r="M6" s="143" t="inlineStr">
        <is>
          <t>需求分析</t>
        </is>
      </c>
      <c r="N6" s="152" t="inlineStr">
        <is>
          <t>业务分析、数据关联分析</t>
        </is>
      </c>
      <c r="O6" s="152" t="n">
        <v>0.18</v>
      </c>
      <c r="P6" s="152" t="n">
        <v>2</v>
      </c>
      <c r="Q6" s="152" t="n">
        <v>15</v>
      </c>
      <c r="R6" s="152">
        <f>P6*Q6</f>
        <v/>
      </c>
      <c r="S6" s="152">
        <f>O6*R6</f>
        <v/>
      </c>
      <c r="T6" s="153" t="n"/>
    </row>
    <row r="7" ht="18" customHeight="1" s="291">
      <c r="A7" s="5" t="n"/>
      <c r="B7" s="5" t="n"/>
      <c r="C7" s="5" t="n"/>
      <c r="D7" s="5" t="n"/>
      <c r="E7" s="3" t="n"/>
      <c r="F7" s="3" t="n"/>
      <c r="G7" s="3" t="n"/>
      <c r="H7" s="5" t="n"/>
      <c r="K7" s="151" t="n">
        <v>3</v>
      </c>
      <c r="L7" s="143" t="n"/>
      <c r="M7" s="143" t="inlineStr">
        <is>
          <t>需求确认</t>
        </is>
      </c>
      <c r="N7" s="152" t="inlineStr">
        <is>
          <t>客户需求确认签字</t>
        </is>
      </c>
      <c r="O7" s="152" t="n">
        <v>0.18</v>
      </c>
      <c r="P7" s="152" t="n">
        <v>2</v>
      </c>
      <c r="Q7" s="152" t="n">
        <v>1</v>
      </c>
      <c r="R7" s="152">
        <f>P7*Q7</f>
        <v/>
      </c>
      <c r="S7" s="152">
        <f>O7*R7</f>
        <v/>
      </c>
      <c r="T7" s="153" t="n"/>
    </row>
    <row r="8" ht="18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2" t="inlineStr">
        <is>
          <t>外包费</t>
        </is>
      </c>
      <c r="G8" s="22" t="inlineStr">
        <is>
          <t>其他</t>
        </is>
      </c>
      <c r="H8" s="23" t="inlineStr">
        <is>
          <t>小计</t>
        </is>
      </c>
      <c r="K8" s="151" t="n">
        <v>4</v>
      </c>
      <c r="L8" s="143" t="inlineStr">
        <is>
          <t>系统设计</t>
        </is>
      </c>
      <c r="M8" s="143" t="inlineStr">
        <is>
          <t>数据存储设计</t>
        </is>
      </c>
      <c r="N8" s="143" t="inlineStr">
        <is>
          <t>制丝数据存储点梳理和存储设计</t>
        </is>
      </c>
      <c r="O8" s="152" t="n">
        <v>0.18</v>
      </c>
      <c r="P8" s="152" t="n">
        <v>2</v>
      </c>
      <c r="Q8" s="152" t="n">
        <v>10</v>
      </c>
      <c r="R8" s="152">
        <f>P8*Q8</f>
        <v/>
      </c>
      <c r="S8" s="152">
        <f>O8*R8</f>
        <v/>
      </c>
      <c r="T8" s="153" t="n"/>
    </row>
    <row r="9" ht="18" customHeight="1" s="291">
      <c r="A9" s="24" t="n">
        <v>44287</v>
      </c>
      <c r="B9" s="295" t="n"/>
      <c r="C9" s="295" t="n"/>
      <c r="D9" s="295" t="n"/>
      <c r="E9" s="295" t="n">
        <v>6430.67</v>
      </c>
      <c r="F9" s="295" t="n"/>
      <c r="G9" s="295" t="n">
        <v>35591.46</v>
      </c>
      <c r="H9" s="295">
        <f>SUM(C9:G9)</f>
        <v/>
      </c>
      <c r="K9" s="151" t="n">
        <v>5</v>
      </c>
      <c r="L9" s="143" t="n"/>
      <c r="M9" s="143" t="inlineStr">
        <is>
          <t>追溯功能设计</t>
        </is>
      </c>
      <c r="N9" s="152" t="inlineStr">
        <is>
          <t>软件功能设计</t>
        </is>
      </c>
      <c r="O9" s="152" t="n">
        <v>0.18</v>
      </c>
      <c r="P9" s="152" t="n">
        <v>2</v>
      </c>
      <c r="Q9" s="152" t="n">
        <v>10</v>
      </c>
      <c r="R9" s="152">
        <f>P9*Q9</f>
        <v/>
      </c>
      <c r="S9" s="152">
        <f>O9*R9</f>
        <v/>
      </c>
      <c r="T9" s="153" t="n"/>
    </row>
    <row r="10" ht="18" customHeight="1" s="291">
      <c r="A10" s="26" t="n">
        <v>44317</v>
      </c>
      <c r="B10" s="296" t="n"/>
      <c r="C10" s="296" t="n"/>
      <c r="D10" s="296" t="n"/>
      <c r="E10" s="296" t="n">
        <v>23710.58</v>
      </c>
      <c r="F10" s="296" t="n"/>
      <c r="G10" s="296" t="n">
        <v>4743.42</v>
      </c>
      <c r="H10" s="296">
        <f>SUM(C10:G10)</f>
        <v/>
      </c>
      <c r="K10" s="151" t="n">
        <v>6</v>
      </c>
      <c r="L10" s="143" t="n"/>
      <c r="M10" s="143" t="inlineStr">
        <is>
          <t>数据库设计</t>
        </is>
      </c>
      <c r="N10" s="152" t="inlineStr">
        <is>
          <t>数据仓库、数据主题等</t>
        </is>
      </c>
      <c r="O10" s="152" t="n">
        <v>0.18</v>
      </c>
      <c r="P10" s="152" t="n">
        <v>1</v>
      </c>
      <c r="Q10" s="152" t="n">
        <v>20</v>
      </c>
      <c r="R10" s="152">
        <f>P10*Q10</f>
        <v/>
      </c>
      <c r="S10" s="152">
        <f>O10*R10</f>
        <v/>
      </c>
      <c r="T10" s="153" t="n"/>
    </row>
    <row r="11" ht="18" customHeight="1" s="291">
      <c r="A11" s="24" t="n">
        <v>44348</v>
      </c>
      <c r="B11" s="295" t="n"/>
      <c r="C11" s="295" t="n"/>
      <c r="D11" s="295" t="n">
        <v>526</v>
      </c>
      <c r="E11" s="295" t="n">
        <v>30873.46</v>
      </c>
      <c r="F11" s="295" t="n">
        <v>12488.08</v>
      </c>
      <c r="G11" s="295" t="n">
        <v>3112.02</v>
      </c>
      <c r="H11" s="295">
        <f>SUM(C11:G11)</f>
        <v/>
      </c>
      <c r="K11" s="151" t="n">
        <v>7</v>
      </c>
      <c r="L11" s="143" t="n"/>
      <c r="M11" s="143" t="inlineStr">
        <is>
          <t>界面设计</t>
        </is>
      </c>
      <c r="N11" s="152" t="inlineStr">
        <is>
          <t>界面原型设计</t>
        </is>
      </c>
      <c r="O11" s="152" t="n">
        <v>0.18</v>
      </c>
      <c r="P11" s="152" t="n">
        <v>2</v>
      </c>
      <c r="Q11" s="152" t="n">
        <v>20</v>
      </c>
      <c r="R11" s="152">
        <f>P11*Q11</f>
        <v/>
      </c>
      <c r="S11" s="152">
        <f>O11*R11</f>
        <v/>
      </c>
      <c r="T11" s="153" t="n"/>
    </row>
    <row r="12" ht="18" customHeight="1" s="291">
      <c r="A12" s="26" t="n">
        <v>44378</v>
      </c>
      <c r="B12" s="296" t="n"/>
      <c r="C12" s="296" t="n"/>
      <c r="D12" s="296" t="n">
        <v>926.36</v>
      </c>
      <c r="E12" s="296" t="n">
        <v>96342.33000000002</v>
      </c>
      <c r="F12" s="296" t="n">
        <v>13718.97</v>
      </c>
      <c r="G12" s="296" t="n"/>
      <c r="H12" s="296">
        <f>SUM(C12:G12)</f>
        <v/>
      </c>
      <c r="K12" s="151" t="n">
        <v>8</v>
      </c>
      <c r="L12" s="143" t="n"/>
      <c r="M12" s="143" t="inlineStr">
        <is>
          <t>设计评审确认</t>
        </is>
      </c>
      <c r="N12" s="152" t="inlineStr">
        <is>
          <t>客户设计确认签字</t>
        </is>
      </c>
      <c r="O12" s="152" t="n">
        <v>0.18</v>
      </c>
      <c r="P12" s="152" t="n">
        <v>2</v>
      </c>
      <c r="Q12" s="152" t="n">
        <v>1</v>
      </c>
      <c r="R12" s="152">
        <f>P12*Q12</f>
        <v/>
      </c>
      <c r="S12" s="152">
        <f>O12*R12</f>
        <v/>
      </c>
      <c r="T12" s="153" t="n"/>
    </row>
    <row r="13" ht="18" customHeight="1" s="291">
      <c r="A13" s="24" t="n">
        <v>44409</v>
      </c>
      <c r="B13" s="295" t="n"/>
      <c r="C13" s="295" t="n"/>
      <c r="D13" s="295" t="n"/>
      <c r="E13" s="295" t="n">
        <v>37299.8</v>
      </c>
      <c r="F13" s="295" t="n"/>
      <c r="G13" s="295" t="n"/>
      <c r="H13" s="295">
        <f>SUM(C13:G13)</f>
        <v/>
      </c>
      <c r="K13" s="151" t="n">
        <v>9</v>
      </c>
      <c r="L13" s="143" t="inlineStr">
        <is>
          <t>系统开发</t>
        </is>
      </c>
      <c r="M13" s="143" t="inlineStr">
        <is>
          <t>软件开发</t>
        </is>
      </c>
      <c r="N13" s="152" t="inlineStr">
        <is>
          <t>产品信息追溯平台</t>
        </is>
      </c>
      <c r="O13" s="152" t="n">
        <v>0.18</v>
      </c>
      <c r="P13" s="152" t="n">
        <v>2</v>
      </c>
      <c r="Q13" s="152" t="n">
        <v>40</v>
      </c>
      <c r="R13" s="152">
        <f>P13*Q13</f>
        <v/>
      </c>
      <c r="S13" s="152">
        <f>O13*R13</f>
        <v/>
      </c>
      <c r="T13" s="153" t="n"/>
    </row>
    <row r="14" ht="18" customHeight="1" s="291">
      <c r="A14" s="26" t="n">
        <v>44440</v>
      </c>
      <c r="B14" s="296" t="n"/>
      <c r="C14" s="296" t="n"/>
      <c r="D14" s="296" t="n">
        <v>254939.26</v>
      </c>
      <c r="E14" s="296" t="n">
        <v>30866.8</v>
      </c>
      <c r="F14" s="296" t="n"/>
      <c r="G14" s="296" t="n">
        <v>1141</v>
      </c>
      <c r="H14" s="296">
        <f>SUM(C14:G14)</f>
        <v/>
      </c>
      <c r="K14" s="151" t="n"/>
      <c r="L14" s="143" t="n"/>
      <c r="M14" s="143" t="inlineStr">
        <is>
          <t>时间关联数据模型开发</t>
        </is>
      </c>
      <c r="N14" s="152" t="inlineStr">
        <is>
          <t>烟丝批次关联、烟支缓存关联模型</t>
        </is>
      </c>
      <c r="O14" s="152" t="n">
        <v>0.18</v>
      </c>
      <c r="P14" s="152" t="n">
        <v>1</v>
      </c>
      <c r="Q14" s="152" t="n">
        <v>30</v>
      </c>
      <c r="R14" s="152">
        <f>P14*Q14</f>
        <v/>
      </c>
      <c r="S14" s="152">
        <f>O14*R14</f>
        <v/>
      </c>
      <c r="T14" s="153" t="n"/>
    </row>
    <row r="15" ht="18" customHeight="1" s="291">
      <c r="A15" s="24" t="n">
        <v>44470</v>
      </c>
      <c r="B15" s="295" t="n"/>
      <c r="C15" s="295" t="n"/>
      <c r="D15" s="295" t="n">
        <v>495575.22</v>
      </c>
      <c r="E15" s="295" t="n">
        <v>40955.87</v>
      </c>
      <c r="F15" s="295" t="n"/>
      <c r="G15" s="295" t="n">
        <v>1468.52</v>
      </c>
      <c r="H15" s="295">
        <f>SUM(C15:G15)</f>
        <v/>
      </c>
      <c r="K15" s="151" t="n">
        <v>10</v>
      </c>
      <c r="L15" s="143" t="n"/>
      <c r="M15" s="143" t="inlineStr">
        <is>
          <t>OPC映射配置开发</t>
        </is>
      </c>
      <c r="N15" s="152" t="inlineStr">
        <is>
          <t>OPC映射配置界面开发</t>
        </is>
      </c>
      <c r="O15" s="152" t="n">
        <v>0.18</v>
      </c>
      <c r="P15" s="152" t="n">
        <v>1</v>
      </c>
      <c r="Q15" s="152" t="n">
        <v>10</v>
      </c>
      <c r="R15" s="152">
        <f>P15*Q15</f>
        <v/>
      </c>
      <c r="S15" s="152">
        <f>O15*R15</f>
        <v/>
      </c>
      <c r="T15" s="153" t="n"/>
    </row>
    <row r="16" ht="18" customHeight="1" s="291">
      <c r="A16" s="26" t="n">
        <v>44501</v>
      </c>
      <c r="B16" s="296" t="n"/>
      <c r="C16" s="296" t="n"/>
      <c r="D16" s="296" t="n"/>
      <c r="E16" s="296" t="n">
        <v>23277.66</v>
      </c>
      <c r="F16" s="296" t="n"/>
      <c r="G16" s="296" t="n"/>
      <c r="H16" s="296">
        <f>SUM(C16:G16)</f>
        <v/>
      </c>
      <c r="K16" s="151" t="n">
        <v>11</v>
      </c>
      <c r="L16" s="143" t="inlineStr">
        <is>
          <t>系统测试</t>
        </is>
      </c>
      <c r="M16" s="143" t="inlineStr">
        <is>
          <t>小组测试</t>
        </is>
      </c>
      <c r="N16" s="152" t="inlineStr">
        <is>
          <t>小组内部测试</t>
        </is>
      </c>
      <c r="O16" s="152" t="n">
        <v>0.18</v>
      </c>
      <c r="P16" s="152" t="n">
        <v>2</v>
      </c>
      <c r="Q16" s="152" t="n">
        <v>10</v>
      </c>
      <c r="R16" s="152">
        <f>P16*Q16</f>
        <v/>
      </c>
      <c r="S16" s="152">
        <f>O16*R16</f>
        <v/>
      </c>
      <c r="T16" s="153" t="n"/>
    </row>
    <row r="17" ht="18" customHeight="1" s="291">
      <c r="A17" s="24" t="n">
        <v>44531</v>
      </c>
      <c r="B17" s="295" t="n"/>
      <c r="C17" s="295" t="n"/>
      <c r="D17" s="295" t="n"/>
      <c r="E17" s="295" t="n"/>
      <c r="F17" s="295" t="n"/>
      <c r="G17" s="295" t="n"/>
      <c r="H17" s="295">
        <f>SUM(C17:G17)</f>
        <v/>
      </c>
      <c r="K17" s="151" t="n">
        <v>12</v>
      </c>
      <c r="L17" s="143" t="n"/>
      <c r="M17" s="143" t="inlineStr">
        <is>
          <t>集成测试</t>
        </is>
      </c>
      <c r="N17" s="152" t="inlineStr">
        <is>
          <t>公司QC测试</t>
        </is>
      </c>
      <c r="O17" s="152" t="n">
        <v>0.18</v>
      </c>
      <c r="P17" s="152" t="n">
        <v>1</v>
      </c>
      <c r="Q17" s="152" t="n">
        <v>20</v>
      </c>
      <c r="R17" s="152">
        <f>P17*Q17</f>
        <v/>
      </c>
      <c r="S17" s="152">
        <f>O17*R17</f>
        <v/>
      </c>
      <c r="T17" s="153" t="n"/>
    </row>
    <row r="18" ht="18" customHeight="1" s="291">
      <c r="A18" s="26" t="n">
        <v>44562</v>
      </c>
      <c r="B18" s="296" t="n"/>
      <c r="C18" s="296" t="n"/>
      <c r="D18" s="296" t="n"/>
      <c r="E18" s="296" t="n"/>
      <c r="F18" s="296" t="n"/>
      <c r="G18" s="296" t="n"/>
      <c r="H18" s="296">
        <f>SUM(C18:G18)</f>
        <v/>
      </c>
      <c r="K18" s="151" t="n">
        <v>13</v>
      </c>
      <c r="L18" s="143" t="inlineStr">
        <is>
          <t>部署实施</t>
        </is>
      </c>
      <c r="M18" s="143" t="inlineStr">
        <is>
          <t>技术平台搭建与验证</t>
        </is>
      </c>
      <c r="N18" s="152" t="n"/>
      <c r="O18" s="152" t="n">
        <v>0.18</v>
      </c>
      <c r="P18" s="152" t="n">
        <v>2</v>
      </c>
      <c r="Q18" s="152" t="n">
        <v>10</v>
      </c>
      <c r="R18" s="152">
        <f>P18*Q18</f>
        <v/>
      </c>
      <c r="S18" s="152">
        <f>O18*R18</f>
        <v/>
      </c>
      <c r="T18" s="153" t="n"/>
    </row>
    <row r="19" ht="18" customHeight="1" s="291">
      <c r="A19" s="24" t="n">
        <v>44593</v>
      </c>
      <c r="B19" s="295" t="n"/>
      <c r="C19" s="295" t="n"/>
      <c r="D19" s="295" t="n"/>
      <c r="E19" s="295" t="n"/>
      <c r="F19" s="295" t="n"/>
      <c r="G19" s="295" t="n"/>
      <c r="H19" s="295">
        <f>SUM(C19:G19)</f>
        <v/>
      </c>
      <c r="K19" s="151" t="n">
        <v>14</v>
      </c>
      <c r="L19" s="143" t="n"/>
      <c r="M19" s="143" t="inlineStr">
        <is>
          <t>时序数据采集配置</t>
        </is>
      </c>
      <c r="N19" s="152" t="inlineStr">
        <is>
          <t>时序数据采集配置</t>
        </is>
      </c>
      <c r="O19" s="152" t="n">
        <v>0.18</v>
      </c>
      <c r="P19" s="152" t="n">
        <v>2</v>
      </c>
      <c r="Q19" s="152" t="n">
        <v>30</v>
      </c>
      <c r="R19" s="152">
        <f>P19*Q19</f>
        <v/>
      </c>
      <c r="S19" s="152">
        <f>O19*R19</f>
        <v/>
      </c>
      <c r="T19" s="153" t="n"/>
    </row>
    <row r="20" ht="18" customHeight="1" s="291">
      <c r="A20" s="26" t="n">
        <v>44621</v>
      </c>
      <c r="B20" s="296" t="n"/>
      <c r="C20" s="296" t="n"/>
      <c r="D20" s="296" t="n"/>
      <c r="E20" s="296" t="n"/>
      <c r="F20" s="296" t="n"/>
      <c r="G20" s="296" t="n"/>
      <c r="H20" s="296">
        <f>SUM(C20:G20)</f>
        <v/>
      </c>
      <c r="K20" s="151" t="n">
        <v>15</v>
      </c>
      <c r="L20" s="143" t="n"/>
      <c r="M20" s="143" t="inlineStr">
        <is>
          <t>工业数据仓库实施</t>
        </is>
      </c>
      <c r="N20" s="152" t="inlineStr">
        <is>
          <t>数据仓库搭建及数据集市建设</t>
        </is>
      </c>
      <c r="O20" s="152" t="n">
        <v>0.18</v>
      </c>
      <c r="P20" s="152" t="n">
        <v>2</v>
      </c>
      <c r="Q20" s="152" t="n">
        <v>20</v>
      </c>
      <c r="R20" s="152">
        <f>P20*Q20</f>
        <v/>
      </c>
      <c r="S20" s="152">
        <f>O20*R20</f>
        <v/>
      </c>
      <c r="T20" s="153" t="n"/>
    </row>
    <row r="21" ht="18" customHeight="1" s="291">
      <c r="A21" s="24" t="n">
        <v>44652</v>
      </c>
      <c r="B21" s="295" t="n"/>
      <c r="C21" s="295" t="n"/>
      <c r="D21" s="295" t="n"/>
      <c r="E21" s="295" t="n"/>
      <c r="F21" s="295" t="n"/>
      <c r="G21" s="295" t="n"/>
      <c r="H21" s="295">
        <f>SUM(C21:G21)</f>
        <v/>
      </c>
      <c r="K21" s="151" t="n">
        <v>16</v>
      </c>
      <c r="L21" s="143" t="n"/>
      <c r="M21" s="143" t="inlineStr">
        <is>
          <t>软件系统部署</t>
        </is>
      </c>
      <c r="N21" s="152" t="inlineStr">
        <is>
          <t>部署及调优</t>
        </is>
      </c>
      <c r="O21" s="152" t="n">
        <v>0.18</v>
      </c>
      <c r="P21" s="152" t="n">
        <v>1</v>
      </c>
      <c r="Q21" s="152" t="n">
        <v>1</v>
      </c>
      <c r="R21" s="152">
        <f>P21*Q21</f>
        <v/>
      </c>
      <c r="S21" s="152">
        <f>O21*R21</f>
        <v/>
      </c>
      <c r="T21" s="153" t="n"/>
    </row>
    <row r="22" ht="18" customHeight="1" s="291">
      <c r="A22" s="26" t="n">
        <v>44682</v>
      </c>
      <c r="B22" s="296" t="n"/>
      <c r="C22" s="296" t="n"/>
      <c r="D22" s="296" t="n"/>
      <c r="E22" s="296" t="n"/>
      <c r="F22" s="296" t="n"/>
      <c r="G22" s="296" t="n"/>
      <c r="H22" s="296">
        <f>SUM(C22:G22)</f>
        <v/>
      </c>
      <c r="K22" s="151" t="n">
        <v>17</v>
      </c>
      <c r="L22" s="143" t="n"/>
      <c r="M22" s="143" t="inlineStr">
        <is>
          <t>系统培训</t>
        </is>
      </c>
      <c r="N22" s="152" t="inlineStr">
        <is>
          <t>培训材料编写、系统集中培训</t>
        </is>
      </c>
      <c r="O22" s="152" t="n">
        <v>0.18</v>
      </c>
      <c r="P22" s="152" t="n">
        <v>1</v>
      </c>
      <c r="Q22" s="152" t="n">
        <v>20</v>
      </c>
      <c r="R22" s="152">
        <f>P22*Q22</f>
        <v/>
      </c>
      <c r="S22" s="152">
        <f>O22*R22</f>
        <v/>
      </c>
      <c r="T22" s="154" t="inlineStr">
        <is>
          <t>5大培训主题，每项不得低于1周</t>
        </is>
      </c>
    </row>
    <row r="23" ht="18" customHeight="1" s="291">
      <c r="A23" s="24" t="n">
        <v>44713</v>
      </c>
      <c r="B23" s="295" t="n"/>
      <c r="C23" s="295" t="n"/>
      <c r="D23" s="295" t="n"/>
      <c r="E23" s="295" t="n"/>
      <c r="F23" s="295" t="n"/>
      <c r="G23" s="295" t="n"/>
      <c r="H23" s="295">
        <f>SUM(C23:G23)</f>
        <v/>
      </c>
      <c r="K23" s="151" t="n">
        <v>18</v>
      </c>
      <c r="L23" s="143" t="inlineStr">
        <is>
          <t>运行维护</t>
        </is>
      </c>
      <c r="M23" s="143" t="inlineStr">
        <is>
          <t>试运行运维</t>
        </is>
      </c>
      <c r="N23" s="152" t="inlineStr">
        <is>
          <t>试运行4个月</t>
        </is>
      </c>
      <c r="O23" s="152" t="n">
        <v>0.18</v>
      </c>
      <c r="P23" s="152" t="n">
        <v>1</v>
      </c>
      <c r="Q23" s="152" t="n">
        <v>40</v>
      </c>
      <c r="R23" s="152">
        <f>P23*Q23</f>
        <v/>
      </c>
      <c r="S23" s="152">
        <f>O23*R23</f>
        <v/>
      </c>
      <c r="T23" s="154" t="n"/>
    </row>
    <row r="24" ht="18" customHeight="1" s="291">
      <c r="A24" s="26" t="n">
        <v>44743</v>
      </c>
      <c r="B24" s="296" t="n"/>
      <c r="C24" s="296" t="n"/>
      <c r="D24" s="296" t="n"/>
      <c r="E24" s="296" t="n"/>
      <c r="F24" s="296" t="n"/>
      <c r="G24" s="296" t="n"/>
      <c r="H24" s="296">
        <f>SUM(C24:G24)</f>
        <v/>
      </c>
      <c r="K24" s="151" t="n">
        <v>19</v>
      </c>
      <c r="L24" s="143" t="n"/>
      <c r="M24" s="143" t="inlineStr">
        <is>
          <t>售后运维</t>
        </is>
      </c>
      <c r="N24" s="152" t="inlineStr">
        <is>
          <t>1年质保期</t>
        </is>
      </c>
      <c r="O24" s="152" t="n">
        <v>0.18</v>
      </c>
      <c r="P24" s="152" t="n">
        <v>1</v>
      </c>
      <c r="Q24" s="152" t="n">
        <v>90</v>
      </c>
      <c r="R24" s="152">
        <f>P24*Q24</f>
        <v/>
      </c>
      <c r="S24" s="152">
        <f>O24*R24</f>
        <v/>
      </c>
      <c r="T24" s="153" t="n"/>
    </row>
    <row r="25" ht="14.5" customHeight="1" s="291">
      <c r="A25" s="24" t="n">
        <v>44774</v>
      </c>
      <c r="B25" s="295" t="n"/>
      <c r="C25" s="295" t="n"/>
      <c r="D25" s="295" t="n"/>
      <c r="E25" s="295" t="n"/>
      <c r="F25" s="295" t="n"/>
      <c r="G25" s="295" t="n"/>
      <c r="H25" s="295">
        <f>SUM(C25:G25)</f>
        <v/>
      </c>
      <c r="K25" s="151" t="n">
        <v>20</v>
      </c>
      <c r="L25" s="143" t="inlineStr">
        <is>
          <t>项目管理</t>
        </is>
      </c>
      <c r="M25" s="143" t="inlineStr">
        <is>
          <t>项目管理</t>
        </is>
      </c>
      <c r="N25" s="152" t="inlineStr">
        <is>
          <t>项目周期约18个月</t>
        </is>
      </c>
      <c r="O25" s="152" t="n">
        <v>0.18</v>
      </c>
      <c r="P25" s="152" t="n">
        <v>1</v>
      </c>
      <c r="Q25" s="152" t="n">
        <v>100</v>
      </c>
      <c r="R25" s="152">
        <f>P25*Q25</f>
        <v/>
      </c>
      <c r="S25" s="152">
        <f>O25*R25</f>
        <v/>
      </c>
      <c r="T25" s="153" t="n"/>
    </row>
    <row r="26" ht="14.5" customHeight="1" s="291">
      <c r="A26" s="26" t="n">
        <v>44805</v>
      </c>
      <c r="B26" s="296" t="n"/>
      <c r="C26" s="296" t="n"/>
      <c r="D26" s="296" t="n"/>
      <c r="E26" s="296" t="n"/>
      <c r="F26" s="296" t="n"/>
      <c r="G26" s="296" t="n"/>
      <c r="H26" s="296">
        <f>SUM(C26:G26)</f>
        <v/>
      </c>
      <c r="K26" s="149" t="inlineStr">
        <is>
          <t>硬件</t>
        </is>
      </c>
      <c r="L26" s="142" t="n"/>
      <c r="M26" s="142" t="n"/>
      <c r="N26" s="150" t="n"/>
      <c r="O26" s="150" t="inlineStr">
        <is>
          <t>万</t>
        </is>
      </c>
      <c r="P26" s="150" t="n"/>
      <c r="Q26" s="150" t="n"/>
      <c r="R26" s="150" t="inlineStr">
        <is>
          <t>套</t>
        </is>
      </c>
      <c r="S26" s="150">
        <f>S27</f>
        <v/>
      </c>
      <c r="T26" s="155" t="n"/>
    </row>
    <row r="27" ht="21" customHeight="1" s="291">
      <c r="A27" s="24" t="n">
        <v>44835</v>
      </c>
      <c r="B27" s="295" t="n"/>
      <c r="C27" s="295" t="n"/>
      <c r="D27" s="295" t="n"/>
      <c r="E27" s="295" t="n"/>
      <c r="F27" s="295" t="n"/>
      <c r="G27" s="295" t="n"/>
      <c r="H27" s="295">
        <f>SUM(C27:G27)</f>
        <v/>
      </c>
      <c r="K27" s="151" t="n">
        <v>1</v>
      </c>
      <c r="L27" s="143" t="inlineStr">
        <is>
          <t>卷包扫码采集器</t>
        </is>
      </c>
      <c r="M27" s="143" t="n"/>
      <c r="N27" s="152" t="inlineStr">
        <is>
          <t>康耐视COGNEX固定式读码器套件</t>
        </is>
      </c>
      <c r="O27" s="156" t="n">
        <v>2.2</v>
      </c>
      <c r="P27" s="152" t="n"/>
      <c r="Q27" s="152" t="n"/>
      <c r="R27" s="152" t="n">
        <v>14</v>
      </c>
      <c r="S27" s="152">
        <f>O27*R27</f>
        <v/>
      </c>
      <c r="T27" s="153" t="n"/>
    </row>
    <row r="28" ht="18" customHeight="1" s="291">
      <c r="A28" s="26" t="n">
        <v>44866</v>
      </c>
      <c r="B28" s="296" t="n"/>
      <c r="C28" s="296" t="n"/>
      <c r="D28" s="296" t="n"/>
      <c r="E28" s="296" t="n"/>
      <c r="F28" s="296" t="n"/>
      <c r="G28" s="296" t="n"/>
      <c r="H28" s="296">
        <f>SUM(C28:G28)</f>
        <v/>
      </c>
      <c r="I28" s="0" t="inlineStr">
        <is>
          <t>系统上线</t>
        </is>
      </c>
      <c r="K28" s="149" t="inlineStr">
        <is>
          <t>软件</t>
        </is>
      </c>
      <c r="L28" s="149" t="n"/>
      <c r="M28" s="149" t="n"/>
      <c r="N28" s="149" t="n"/>
      <c r="O28" s="150" t="inlineStr">
        <is>
          <t>万</t>
        </is>
      </c>
      <c r="P28" s="150" t="n"/>
      <c r="Q28" s="150" t="n"/>
      <c r="R28" s="150" t="inlineStr">
        <is>
          <t>套</t>
        </is>
      </c>
      <c r="S28" s="149">
        <f>S29</f>
        <v/>
      </c>
      <c r="T28" s="150" t="n"/>
    </row>
    <row r="29" ht="18" customHeight="1" s="291">
      <c r="A29" s="24" t="n">
        <v>44896</v>
      </c>
      <c r="B29" s="295" t="n"/>
      <c r="C29" s="295" t="n"/>
      <c r="D29" s="295" t="n"/>
      <c r="E29" s="295" t="n"/>
      <c r="F29" s="295" t="n"/>
      <c r="G29" s="295" t="n"/>
      <c r="H29" s="295">
        <f>SUM(C29:G29)</f>
        <v/>
      </c>
      <c r="K29" s="151" t="n">
        <v>1</v>
      </c>
      <c r="L29" s="143" t="inlineStr">
        <is>
          <t>数据治理平台</t>
        </is>
      </c>
      <c r="M29" s="143" t="n"/>
      <c r="N29" s="143" t="n"/>
      <c r="O29" s="152" t="n">
        <v>70</v>
      </c>
      <c r="P29" s="152" t="n"/>
      <c r="Q29" s="152" t="n"/>
      <c r="R29" s="152" t="n">
        <v>1</v>
      </c>
      <c r="S29" s="152">
        <f>O29*R29</f>
        <v/>
      </c>
      <c r="T29" s="153" t="n"/>
    </row>
    <row r="30" ht="18" customHeight="1" s="291">
      <c r="A30" s="26" t="n">
        <v>44927</v>
      </c>
      <c r="B30" s="296" t="n"/>
      <c r="C30" s="296" t="n"/>
      <c r="D30" s="296" t="n"/>
      <c r="E30" s="296" t="n"/>
      <c r="F30" s="296" t="n"/>
      <c r="G30" s="296" t="n"/>
      <c r="H30" s="296">
        <f>SUM(C30:G30)</f>
        <v/>
      </c>
      <c r="K30" s="149" t="inlineStr">
        <is>
          <t>租房</t>
        </is>
      </c>
      <c r="L30" s="149" t="n"/>
      <c r="M30" s="149" t="n"/>
      <c r="N30" s="149" t="n"/>
      <c r="O30" s="150" t="inlineStr">
        <is>
          <t>万</t>
        </is>
      </c>
      <c r="P30" s="150" t="n"/>
      <c r="Q30" s="150" t="n"/>
      <c r="R30" s="150" t="inlineStr">
        <is>
          <t>套</t>
        </is>
      </c>
      <c r="S30" s="149">
        <f>S31</f>
        <v/>
      </c>
      <c r="T30" s="150" t="n"/>
    </row>
    <row r="31" ht="18" customHeight="1" s="291">
      <c r="A31" s="24" t="n">
        <v>44958</v>
      </c>
      <c r="B31" s="295" t="n"/>
      <c r="C31" s="295" t="n"/>
      <c r="D31" s="295" t="n"/>
      <c r="E31" s="295" t="n"/>
      <c r="F31" s="295" t="n"/>
      <c r="G31" s="295" t="n"/>
      <c r="H31" s="295">
        <f>SUM(C31:G31)</f>
        <v/>
      </c>
      <c r="K31" s="151" t="n">
        <v>1</v>
      </c>
      <c r="L31" s="143" t="inlineStr">
        <is>
          <t>玉溪租房</t>
        </is>
      </c>
      <c r="M31" s="143" t="n"/>
      <c r="N31" s="143" t="n"/>
      <c r="O31" s="152" t="n">
        <v>0.3</v>
      </c>
      <c r="P31" s="152" t="n"/>
      <c r="Q31" s="152" t="n"/>
      <c r="R31" s="152" t="n">
        <v>30</v>
      </c>
      <c r="S31" s="152">
        <f>O31*R31</f>
        <v/>
      </c>
      <c r="T31" s="153" t="n"/>
    </row>
    <row r="32" ht="18" customHeight="1" s="291">
      <c r="A32" s="26" t="n">
        <v>44986</v>
      </c>
      <c r="B32" s="296" t="n"/>
      <c r="C32" s="296" t="n"/>
      <c r="D32" s="296" t="n"/>
      <c r="E32" s="296" t="n"/>
      <c r="F32" s="296" t="n"/>
      <c r="G32" s="296" t="n"/>
      <c r="H32" s="296">
        <f>SUM(C32:G32)</f>
        <v/>
      </c>
      <c r="I32" s="0" t="inlineStr">
        <is>
          <t>服务期满</t>
        </is>
      </c>
      <c r="K32" s="157" t="inlineStr">
        <is>
          <t>差旅</t>
        </is>
      </c>
      <c r="L32" s="157" t="n"/>
      <c r="M32" s="157" t="n"/>
      <c r="N32" s="157" t="n"/>
      <c r="O32" s="158" t="inlineStr">
        <is>
          <t>万</t>
        </is>
      </c>
      <c r="P32" s="158" t="n"/>
      <c r="Q32" s="158" t="n"/>
      <c r="R32" s="158" t="inlineStr">
        <is>
          <t>人/天</t>
        </is>
      </c>
      <c r="S32" s="157">
        <f>SUM(S33:S33)</f>
        <v/>
      </c>
      <c r="T32" s="150" t="n"/>
    </row>
    <row r="33" ht="18" customHeight="1" s="291">
      <c r="A33" s="28" t="inlineStr">
        <is>
          <t>合计</t>
        </is>
      </c>
      <c r="B33" s="298">
        <f>SUM(B9:B32)</f>
        <v/>
      </c>
      <c r="C33" s="298">
        <f>SUM(C9:C32)</f>
        <v/>
      </c>
      <c r="D33" s="298">
        <f>SUM(D9:D32)</f>
        <v/>
      </c>
      <c r="E33" s="298">
        <f>SUM(E9:E32)</f>
        <v/>
      </c>
      <c r="F33" s="298">
        <f>SUM(F9:F32)</f>
        <v/>
      </c>
      <c r="G33" s="298">
        <f>SUM(G9:G32)</f>
        <v/>
      </c>
      <c r="H33" s="298">
        <f>SUM(H9:H32)</f>
        <v/>
      </c>
      <c r="K33" s="151" t="n">
        <v>1</v>
      </c>
      <c r="L33" s="152" t="inlineStr">
        <is>
          <t>差旅</t>
        </is>
      </c>
      <c r="M33" s="152" t="n"/>
      <c r="N33" s="152" t="inlineStr">
        <is>
          <t>差旅费</t>
        </is>
      </c>
      <c r="O33" s="152" t="n">
        <v>0.25</v>
      </c>
      <c r="P33" s="152" t="n"/>
      <c r="Q33" s="152" t="n"/>
      <c r="R33" s="152" t="n">
        <v>84</v>
      </c>
      <c r="S33" s="152">
        <f>O33*R33</f>
        <v/>
      </c>
      <c r="T33" s="154" t="n"/>
    </row>
    <row r="34" ht="18" customHeight="1" s="291">
      <c r="A34" s="34" t="inlineStr">
        <is>
          <t>预算</t>
        </is>
      </c>
      <c r="B34" s="299">
        <f>681*8</f>
        <v/>
      </c>
      <c r="C34" s="299">
        <f>1225800-108000</f>
        <v/>
      </c>
      <c r="D34" s="300">
        <f>(S27/1.13+S29/1.06)*10000</f>
        <v/>
      </c>
      <c r="E34" s="300">
        <f>S33*10000</f>
        <v/>
      </c>
      <c r="F34" s="300">
        <f>S19*10000</f>
        <v/>
      </c>
      <c r="G34" s="300" t="n">
        <v>90000</v>
      </c>
      <c r="H34" s="299">
        <f>SUM(C34:G34)</f>
        <v/>
      </c>
    </row>
    <row r="35" ht="18" customHeight="1" s="291">
      <c r="A35" s="35" t="inlineStr">
        <is>
          <t>预算消耗%</t>
        </is>
      </c>
      <c r="B35" s="38">
        <f>B33/B34</f>
        <v/>
      </c>
      <c r="C35" s="38">
        <f>C33/C34</f>
        <v/>
      </c>
      <c r="D35" s="38">
        <f>D33/D34</f>
        <v/>
      </c>
      <c r="E35" s="38">
        <f>E33/E34</f>
        <v/>
      </c>
      <c r="F35" s="38">
        <f>F33/F34</f>
        <v/>
      </c>
      <c r="G35" s="38">
        <f>G33/G34</f>
        <v/>
      </c>
      <c r="H35" s="38">
        <f>H33/H34</f>
        <v/>
      </c>
    </row>
    <row r="36" ht="18" customHeight="1" s="291"/>
    <row r="37" ht="18" customHeight="1" s="291"/>
    <row r="38" ht="18" customHeight="1" s="291"/>
    <row r="39" ht="18" customHeight="1" s="291">
      <c r="A39" s="12" t="inlineStr">
        <is>
          <t>以上费用不包括以下预付款：</t>
        </is>
      </c>
      <c r="B39" s="43" t="n"/>
      <c r="C39" s="43" t="n"/>
      <c r="D39" s="43" t="n"/>
      <c r="E39" s="302" t="n"/>
      <c r="F39" s="302" t="n"/>
      <c r="G39" s="302" t="n"/>
      <c r="H39" s="302" t="n"/>
    </row>
    <row r="40" ht="18" customHeight="1" s="291">
      <c r="A40" s="49" t="inlineStr">
        <is>
          <t>日期</t>
        </is>
      </c>
      <c r="B40" s="207" t="inlineStr">
        <is>
          <t>摘要</t>
        </is>
      </c>
      <c r="C40" s="319" t="n"/>
      <c r="D40" s="319" t="n"/>
      <c r="E40" s="320" t="n"/>
      <c r="F40" s="207" t="n"/>
      <c r="G40" s="207" t="n"/>
      <c r="H40" s="321" t="inlineStr">
        <is>
          <t>预付金额</t>
        </is>
      </c>
    </row>
    <row r="41" ht="18" customHeight="1" s="291">
      <c r="A41" s="52" t="n"/>
      <c r="B41" s="65" t="n"/>
      <c r="C41" s="66" t="n"/>
      <c r="D41" s="66" t="n"/>
      <c r="E41" s="67" t="n"/>
      <c r="F41" s="322" t="n"/>
      <c r="G41" s="322" t="n"/>
      <c r="H41" s="322" t="n"/>
    </row>
    <row r="42" ht="18" customHeight="1" s="291">
      <c r="A42" s="52" t="n"/>
      <c r="B42" s="61" t="n"/>
      <c r="C42" s="303" t="n"/>
      <c r="D42" s="303" t="n"/>
      <c r="E42" s="304" t="n"/>
      <c r="F42" s="322" t="n"/>
      <c r="G42" s="322" t="n"/>
      <c r="H42" s="322" t="n"/>
    </row>
    <row r="43" ht="18" customHeight="1" s="291">
      <c r="A43" s="52" t="n"/>
      <c r="B43" s="61" t="n"/>
      <c r="C43" s="303" t="n"/>
      <c r="D43" s="303" t="n"/>
      <c r="E43" s="304" t="n"/>
      <c r="F43" s="322" t="n"/>
      <c r="G43" s="322" t="n"/>
      <c r="H43" s="322" t="n"/>
    </row>
    <row r="44" ht="18" customHeight="1" s="291">
      <c r="A44" s="52" t="n"/>
      <c r="B44" s="61" t="n"/>
      <c r="C44" s="303" t="n"/>
      <c r="D44" s="303" t="n"/>
      <c r="E44" s="304" t="n"/>
      <c r="F44" s="322" t="n"/>
      <c r="G44" s="322" t="n"/>
      <c r="H44" s="322" t="n"/>
    </row>
    <row r="45" ht="14.5" customHeight="1" s="291">
      <c r="A45" s="52" t="n"/>
      <c r="B45" s="61" t="n"/>
      <c r="C45" s="303" t="n"/>
      <c r="D45" s="303" t="n"/>
      <c r="E45" s="304" t="n"/>
      <c r="F45" s="322" t="n"/>
      <c r="G45" s="322" t="n"/>
      <c r="H45" s="322" t="n"/>
    </row>
    <row r="46" ht="14.5" customHeight="1" s="291">
      <c r="A46" s="52" t="n"/>
      <c r="B46" s="61" t="n"/>
      <c r="C46" s="303" t="n"/>
      <c r="D46" s="303" t="n"/>
      <c r="E46" s="304" t="n"/>
      <c r="F46" s="322" t="n"/>
      <c r="G46" s="322" t="n"/>
      <c r="H46" s="322" t="n"/>
    </row>
    <row r="47" ht="14.5" customHeight="1" s="291">
      <c r="A47" s="52" t="n"/>
      <c r="B47" s="61" t="n"/>
      <c r="C47" s="303" t="n"/>
      <c r="D47" s="303" t="n"/>
      <c r="E47" s="304" t="n"/>
      <c r="F47" s="322" t="n"/>
      <c r="G47" s="322" t="n"/>
      <c r="H47" s="322" t="n"/>
    </row>
    <row r="48" ht="14.5" customHeight="1" s="291">
      <c r="A48" s="52" t="n"/>
      <c r="B48" s="61" t="n"/>
      <c r="C48" s="303" t="n"/>
      <c r="D48" s="303" t="n"/>
      <c r="E48" s="304" t="n"/>
      <c r="F48" s="322" t="n"/>
      <c r="G48" s="322" t="n"/>
      <c r="H48" s="322" t="n"/>
    </row>
    <row r="49" ht="14.5" customHeight="1" s="291">
      <c r="A49" s="52" t="n"/>
      <c r="B49" s="61" t="n"/>
      <c r="C49" s="303" t="n"/>
      <c r="D49" s="303" t="n"/>
      <c r="E49" s="304" t="n"/>
      <c r="F49" s="322" t="n"/>
      <c r="G49" s="322" t="n"/>
      <c r="H49" s="322" t="n"/>
    </row>
    <row r="50" ht="14.5" customHeight="1" s="291">
      <c r="A50" s="52" t="n"/>
      <c r="B50" s="61" t="n"/>
      <c r="C50" s="303" t="n"/>
      <c r="D50" s="303" t="n"/>
      <c r="E50" s="304" t="n"/>
      <c r="F50" s="322" t="n"/>
      <c r="G50" s="322" t="n"/>
      <c r="H50" s="322" t="n"/>
    </row>
    <row r="51" ht="14.5" customHeight="1" s="291">
      <c r="A51" s="52" t="n"/>
      <c r="B51" s="61" t="n"/>
      <c r="C51" s="303" t="n"/>
      <c r="D51" s="303" t="n"/>
      <c r="E51" s="304" t="n"/>
      <c r="F51" s="322" t="n"/>
      <c r="G51" s="322" t="n"/>
      <c r="H51" s="322" t="n"/>
    </row>
    <row r="52" ht="14.5" customHeight="1" s="291">
      <c r="A52" s="52" t="n"/>
      <c r="B52" s="226" t="n"/>
      <c r="C52" s="303" t="n"/>
      <c r="D52" s="303" t="n"/>
      <c r="E52" s="304" t="n"/>
      <c r="F52" s="322" t="n"/>
      <c r="G52" s="322" t="n"/>
      <c r="H52" s="322" t="n"/>
    </row>
    <row r="53" ht="14.5" customHeight="1" s="291">
      <c r="A53" s="52" t="n"/>
      <c r="B53" s="52" t="n"/>
      <c r="C53" s="303" t="n"/>
      <c r="D53" s="303" t="n"/>
      <c r="E53" s="304" t="n"/>
      <c r="F53" s="322" t="n"/>
      <c r="G53" s="322" t="n"/>
      <c r="H53" s="322" t="n"/>
    </row>
    <row r="54" ht="14.5" customHeight="1" s="291">
      <c r="A54" s="52" t="n"/>
      <c r="B54" s="206" t="n"/>
      <c r="C54" s="323" t="n"/>
      <c r="D54" s="323" t="n"/>
      <c r="E54" s="324" t="n"/>
      <c r="F54" s="206" t="n"/>
      <c r="G54" s="206" t="n"/>
      <c r="H54" s="322" t="n"/>
    </row>
    <row r="55" ht="14.5" customHeight="1" s="291">
      <c r="A55" s="17" t="n"/>
      <c r="B55" s="201" t="n"/>
      <c r="C55" s="325" t="n"/>
      <c r="D55" s="325" t="n"/>
      <c r="E55" s="326" t="n"/>
      <c r="F55" s="201" t="n"/>
      <c r="G55" s="201" t="n"/>
      <c r="H55" s="298">
        <f>SUM(H41:H54)</f>
        <v/>
      </c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7">
    <mergeCell ref="K1:S1"/>
    <mergeCell ref="B46:E46"/>
    <mergeCell ref="B47:E47"/>
    <mergeCell ref="B48:E48"/>
    <mergeCell ref="B49:E49"/>
    <mergeCell ref="B40:E40"/>
    <mergeCell ref="B42:E42"/>
    <mergeCell ref="B43:E43"/>
    <mergeCell ref="B44:E44"/>
    <mergeCell ref="B45:E45"/>
    <mergeCell ref="B1:H1"/>
    <mergeCell ref="B52:E52"/>
    <mergeCell ref="B53:E53"/>
    <mergeCell ref="B54:E54"/>
    <mergeCell ref="B55:E55"/>
    <mergeCell ref="B50:E50"/>
    <mergeCell ref="B51:E51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M99"/>
  <sheetViews>
    <sheetView showGridLines="0" workbookViewId="0">
      <selection activeCell="F14" sqref="F14"/>
    </sheetView>
  </sheetViews>
  <sheetFormatPr baseColWidth="8" defaultRowHeight="14"/>
  <cols>
    <col width="11.08203125" customWidth="1" style="291" min="1" max="1"/>
    <col width="10.75" customWidth="1" style="291" min="2" max="3"/>
    <col width="12.08203125" customWidth="1" style="291" min="4" max="5"/>
    <col width="10.75" customWidth="1" style="291" min="6" max="7"/>
    <col width="12.83203125" customWidth="1" style="291" min="8" max="8"/>
    <col width="4.75" bestFit="1" customWidth="1" style="291" min="11" max="11"/>
    <col width="11.33203125" bestFit="1" customWidth="1" style="291" min="12" max="12"/>
    <col width="18.58203125" bestFit="1" customWidth="1" style="291" min="13" max="13"/>
    <col width="28.08203125" bestFit="1" customWidth="1" style="291" min="14" max="14"/>
    <col width="5.5" bestFit="1" customWidth="1" style="291" min="15" max="15"/>
    <col width="4.75" bestFit="1" customWidth="1" style="291" min="16" max="17"/>
    <col width="5.5" bestFit="1" customWidth="1" style="291" min="18" max="18"/>
    <col width="8" bestFit="1" customWidth="1" style="291" min="19" max="19"/>
    <col width="26.25" bestFit="1" customWidth="1" style="291" min="20" max="20"/>
  </cols>
  <sheetData>
    <row r="1" ht="16.5" customHeight="1" s="291">
      <c r="A1" s="19" t="inlineStr">
        <is>
          <t>项目名称</t>
        </is>
      </c>
      <c r="D1" s="317" t="inlineStr">
        <is>
          <t>许昌烟草基于自学习专家系统的制丝智能控制技术研究及应用</t>
        </is>
      </c>
      <c r="E1" s="317" t="n"/>
      <c r="F1" s="317" t="n"/>
      <c r="G1" s="317" t="n"/>
      <c r="H1" s="317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YC202106001</t>
        </is>
      </c>
      <c r="E2" s="316" t="n"/>
      <c r="F2" s="43" t="n"/>
      <c r="G2" s="43" t="n"/>
    </row>
    <row r="3" ht="23.25" customHeight="1" s="291">
      <c r="A3" s="19" t="inlineStr">
        <is>
          <t>项目负责人</t>
        </is>
      </c>
      <c r="B3" s="19" t="n"/>
      <c r="C3" s="19" t="n"/>
      <c r="D3" s="293" t="inlineStr">
        <is>
          <t>李辉</t>
        </is>
      </c>
      <c r="E3" s="316" t="n"/>
      <c r="F3" s="43" t="n"/>
      <c r="G3" s="43" t="n"/>
    </row>
    <row r="4" ht="18" customHeight="1" s="291"/>
    <row r="5" ht="18" customHeight="1" s="291">
      <c r="A5" s="14" t="inlineStr">
        <is>
          <t>合同金额</t>
        </is>
      </c>
      <c r="B5" s="5" t="n"/>
      <c r="C5" s="5" t="n"/>
      <c r="D5" s="329" t="n">
        <v>705000</v>
      </c>
      <c r="E5" s="329" t="n"/>
      <c r="F5" s="5" t="n"/>
      <c r="G5" s="5" t="n"/>
      <c r="H5" s="5" t="n"/>
    </row>
    <row r="6" ht="18" customHeight="1" s="291">
      <c r="A6" s="14" t="inlineStr">
        <is>
          <t>合同预算</t>
        </is>
      </c>
      <c r="B6" s="5" t="n"/>
      <c r="C6" s="5" t="n"/>
      <c r="D6" s="329" t="n">
        <v>534500</v>
      </c>
      <c r="E6" s="329" t="n"/>
      <c r="F6" s="5" t="inlineStr">
        <is>
          <t>不含税收入</t>
        </is>
      </c>
      <c r="G6" s="5" t="n"/>
      <c r="H6" s="313">
        <f>D5/1.06</f>
        <v/>
      </c>
      <c r="J6" s="297">
        <f>D6/H6</f>
        <v/>
      </c>
    </row>
    <row r="7" ht="18" customHeight="1" s="291">
      <c r="A7" s="5" t="n"/>
      <c r="B7" s="5" t="n"/>
      <c r="C7" s="5" t="n"/>
      <c r="D7" s="5" t="n"/>
      <c r="E7" s="5" t="n"/>
      <c r="F7" s="3" t="n"/>
      <c r="G7" s="3" t="n"/>
      <c r="H7" s="5" t="n"/>
      <c r="J7" s="297">
        <f>1-J6</f>
        <v/>
      </c>
    </row>
    <row r="8" ht="18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3" t="inlineStr">
        <is>
          <t>外包费</t>
        </is>
      </c>
      <c r="F8" s="22" t="inlineStr">
        <is>
          <t>差旅费</t>
        </is>
      </c>
      <c r="G8" s="22" t="inlineStr">
        <is>
          <t>其他</t>
        </is>
      </c>
      <c r="H8" s="23" t="inlineStr">
        <is>
          <t>小计</t>
        </is>
      </c>
    </row>
    <row r="9" ht="18" customHeight="1" s="291">
      <c r="A9" s="26" t="n">
        <v>44317</v>
      </c>
      <c r="B9" s="296" t="n"/>
      <c r="C9" s="296" t="n"/>
      <c r="D9" s="296" t="n"/>
      <c r="E9" s="296" t="n"/>
      <c r="F9" s="296" t="n"/>
      <c r="G9" s="296" t="n"/>
      <c r="H9" s="296">
        <f>SUM(C9:F9)</f>
        <v/>
      </c>
    </row>
    <row r="10" ht="18" customHeight="1" s="291">
      <c r="A10" s="24" t="n">
        <v>44348</v>
      </c>
      <c r="B10" s="295" t="n"/>
      <c r="C10" s="295" t="n"/>
      <c r="D10" s="295" t="n"/>
      <c r="E10" s="295" t="n"/>
      <c r="F10" s="295" t="n"/>
      <c r="G10" s="295" t="n"/>
      <c r="H10" s="295">
        <f>SUM(C10:F10)</f>
        <v/>
      </c>
    </row>
    <row r="11" ht="18" customHeight="1" s="291">
      <c r="A11" s="26" t="n">
        <v>44378</v>
      </c>
      <c r="B11" s="296" t="n"/>
      <c r="C11" s="296" t="n"/>
      <c r="D11" s="296" t="n">
        <v>0</v>
      </c>
      <c r="E11" s="296" t="n"/>
      <c r="F11" s="296" t="n">
        <v>10398.29</v>
      </c>
      <c r="G11" s="296" t="n"/>
      <c r="H11" s="296">
        <f>SUM(C11:F11)</f>
        <v/>
      </c>
    </row>
    <row r="12" ht="18" customHeight="1" s="291">
      <c r="A12" s="24" t="n">
        <v>44409</v>
      </c>
      <c r="B12" s="295" t="n"/>
      <c r="C12" s="295" t="n"/>
      <c r="D12" s="295" t="n"/>
      <c r="E12" s="295" t="n"/>
      <c r="F12" s="295" t="n"/>
      <c r="G12" s="295" t="n"/>
      <c r="H12" s="295">
        <f>SUM(C12:F12)</f>
        <v/>
      </c>
    </row>
    <row r="13" ht="18" customHeight="1" s="291">
      <c r="A13" s="26" t="n">
        <v>44440</v>
      </c>
      <c r="B13" s="296" t="n"/>
      <c r="C13" s="296" t="n"/>
      <c r="D13" s="296" t="n"/>
      <c r="E13" s="296" t="n"/>
      <c r="F13" s="296" t="n">
        <v>4932.23</v>
      </c>
      <c r="G13" s="296" t="n"/>
      <c r="H13" s="296">
        <f>SUM(C13:F13)</f>
        <v/>
      </c>
    </row>
    <row r="14" ht="18" customHeight="1" s="291">
      <c r="A14" s="24" t="n">
        <v>44470</v>
      </c>
      <c r="B14" s="295" t="n"/>
      <c r="C14" s="295" t="n"/>
      <c r="D14" s="295" t="n"/>
      <c r="E14" s="295" t="n"/>
      <c r="F14" s="295" t="n">
        <v>1511.92</v>
      </c>
      <c r="G14" s="295" t="n"/>
      <c r="H14" s="295">
        <f>SUM(C14:F14)</f>
        <v/>
      </c>
    </row>
    <row r="15" ht="18" customHeight="1" s="291">
      <c r="A15" s="26" t="n">
        <v>44501</v>
      </c>
      <c r="B15" s="296" t="n"/>
      <c r="C15" s="296" t="n"/>
      <c r="D15" s="296" t="n"/>
      <c r="E15" s="296" t="n"/>
      <c r="F15" s="296" t="n">
        <v>13826</v>
      </c>
      <c r="G15" s="296" t="n">
        <v>349</v>
      </c>
      <c r="H15" s="296">
        <f>SUM(C15:F15)</f>
        <v/>
      </c>
    </row>
    <row r="16" ht="18" customHeight="1" s="291">
      <c r="A16" s="24" t="n">
        <v>44531</v>
      </c>
      <c r="B16" s="295" t="n"/>
      <c r="C16" s="295" t="n"/>
      <c r="D16" s="295" t="n"/>
      <c r="E16" s="295" t="n"/>
      <c r="F16" s="295" t="n"/>
      <c r="G16" s="295" t="n"/>
      <c r="H16" s="295">
        <f>SUM(C16:F16)</f>
        <v/>
      </c>
    </row>
    <row r="17" ht="18" customHeight="1" s="291">
      <c r="A17" s="26" t="n">
        <v>44562</v>
      </c>
      <c r="B17" s="296" t="n"/>
      <c r="C17" s="296" t="n"/>
      <c r="D17" s="296" t="n"/>
      <c r="E17" s="296" t="n"/>
      <c r="F17" s="296" t="n"/>
      <c r="G17" s="296" t="n"/>
      <c r="H17" s="296">
        <f>SUM(C17:F17)</f>
        <v/>
      </c>
    </row>
    <row r="18" ht="18" customHeight="1" s="291">
      <c r="A18" s="24" t="n">
        <v>44593</v>
      </c>
      <c r="B18" s="295" t="n"/>
      <c r="C18" s="295" t="n"/>
      <c r="D18" s="295" t="n"/>
      <c r="E18" s="295" t="n"/>
      <c r="F18" s="295" t="n"/>
      <c r="G18" s="295" t="n"/>
      <c r="H18" s="295">
        <f>SUM(C18:F18)</f>
        <v/>
      </c>
    </row>
    <row r="19" ht="18" customHeight="1" s="291">
      <c r="A19" s="26" t="n">
        <v>44621</v>
      </c>
      <c r="B19" s="296" t="n"/>
      <c r="C19" s="296" t="n"/>
      <c r="D19" s="296" t="n"/>
      <c r="E19" s="296" t="n"/>
      <c r="F19" s="296" t="n"/>
      <c r="G19" s="296" t="n"/>
      <c r="H19" s="296">
        <f>SUM(C19:F19)</f>
        <v/>
      </c>
    </row>
    <row r="20" ht="18" customHeight="1" s="291">
      <c r="A20" s="24" t="n">
        <v>44652</v>
      </c>
      <c r="B20" s="295" t="n"/>
      <c r="C20" s="295" t="n"/>
      <c r="D20" s="295" t="n"/>
      <c r="E20" s="295" t="n"/>
      <c r="F20" s="295" t="n"/>
      <c r="G20" s="295" t="n"/>
      <c r="H20" s="295">
        <f>SUM(C20:F20)</f>
        <v/>
      </c>
    </row>
    <row r="21" ht="18" customHeight="1" s="291">
      <c r="A21" s="26" t="n">
        <v>44682</v>
      </c>
      <c r="B21" s="296" t="n"/>
      <c r="C21" s="296" t="n"/>
      <c r="D21" s="296" t="n"/>
      <c r="E21" s="296" t="n"/>
      <c r="F21" s="296" t="n"/>
      <c r="G21" s="296" t="n"/>
      <c r="H21" s="296">
        <f>SUM(C21:F21)</f>
        <v/>
      </c>
    </row>
    <row r="22" ht="18" customHeight="1" s="291">
      <c r="A22" s="24" t="n">
        <v>44713</v>
      </c>
      <c r="B22" s="295" t="n"/>
      <c r="C22" s="295" t="n"/>
      <c r="D22" s="295" t="n"/>
      <c r="E22" s="295" t="n"/>
      <c r="F22" s="295" t="n"/>
      <c r="G22" s="295" t="n"/>
      <c r="H22" s="295">
        <f>SUM(C22:F22)</f>
        <v/>
      </c>
    </row>
    <row r="23" ht="18" customHeight="1" s="291">
      <c r="A23" s="26" t="n">
        <v>44743</v>
      </c>
      <c r="B23" s="296" t="n"/>
      <c r="C23" s="296" t="n"/>
      <c r="D23" s="296" t="n"/>
      <c r="E23" s="296" t="n"/>
      <c r="F23" s="296" t="n"/>
      <c r="G23" s="296" t="n"/>
      <c r="H23" s="296">
        <f>SUM(C23:F23)</f>
        <v/>
      </c>
    </row>
    <row r="24" ht="18" customHeight="1" s="291">
      <c r="A24" s="24" t="n">
        <v>44774</v>
      </c>
      <c r="B24" s="295" t="n"/>
      <c r="C24" s="295" t="n"/>
      <c r="D24" s="295" t="n"/>
      <c r="E24" s="295" t="n"/>
      <c r="F24" s="295" t="n"/>
      <c r="G24" s="295" t="n"/>
      <c r="H24" s="295">
        <f>SUM(C24:F24)</f>
        <v/>
      </c>
      <c r="I24" s="0" t="inlineStr">
        <is>
          <t>项目完成</t>
        </is>
      </c>
    </row>
    <row r="25" ht="18" customHeight="1" s="291">
      <c r="A25" s="26" t="n">
        <v>44805</v>
      </c>
      <c r="B25" s="296" t="n"/>
      <c r="C25" s="296" t="n"/>
      <c r="D25" s="296" t="n"/>
      <c r="E25" s="296" t="n"/>
      <c r="F25" s="296" t="n"/>
      <c r="G25" s="296" t="n"/>
      <c r="H25" s="296">
        <f>SUM(C25:F25)</f>
        <v/>
      </c>
    </row>
    <row r="26" ht="18" customHeight="1" s="291">
      <c r="A26" s="24" t="n">
        <v>44835</v>
      </c>
      <c r="B26" s="295" t="n"/>
      <c r="C26" s="295" t="n"/>
      <c r="D26" s="295" t="n"/>
      <c r="E26" s="295" t="n"/>
      <c r="F26" s="295" t="n"/>
      <c r="G26" s="295" t="n"/>
      <c r="H26" s="295">
        <f>SUM(C26:F26)</f>
        <v/>
      </c>
    </row>
    <row r="27" ht="18" customHeight="1" s="291">
      <c r="A27" s="28" t="inlineStr">
        <is>
          <t>合计</t>
        </is>
      </c>
      <c r="B27" s="298">
        <f>SUM(B9:B26)</f>
        <v/>
      </c>
      <c r="C27" s="298">
        <f>SUM(C9:C26)</f>
        <v/>
      </c>
      <c r="D27" s="298">
        <f>SUM(D9:D26)</f>
        <v/>
      </c>
      <c r="E27" s="298" t="n"/>
      <c r="F27" s="298">
        <f>SUM(F9:F26)</f>
        <v/>
      </c>
      <c r="G27" s="298" t="n"/>
      <c r="H27" s="298">
        <f>SUM(H9:H26)</f>
        <v/>
      </c>
    </row>
    <row r="28" ht="18" customHeight="1" s="291">
      <c r="A28" s="34" t="inlineStr">
        <is>
          <t>预算</t>
        </is>
      </c>
      <c r="B28" s="299">
        <f>253*8</f>
        <v/>
      </c>
      <c r="C28" s="299" t="n">
        <v>307000</v>
      </c>
      <c r="D28" s="300" t="n">
        <v>4000</v>
      </c>
      <c r="E28" s="300" t="n">
        <v>35000</v>
      </c>
      <c r="F28" s="300" t="n">
        <v>75000</v>
      </c>
      <c r="G28" s="300" t="n">
        <v>56000</v>
      </c>
      <c r="H28" s="299">
        <f>SUM(C28:G28)</f>
        <v/>
      </c>
    </row>
    <row r="29" ht="18" customHeight="1" s="291">
      <c r="A29" s="35" t="inlineStr">
        <is>
          <t>预算消耗%</t>
        </is>
      </c>
      <c r="B29" s="38">
        <f>B27/B28</f>
        <v/>
      </c>
      <c r="C29" s="38">
        <f>C27/C28</f>
        <v/>
      </c>
      <c r="D29" s="38">
        <f>D27/D28</f>
        <v/>
      </c>
      <c r="E29" s="38" t="n"/>
      <c r="F29" s="38">
        <f>F27/F28</f>
        <v/>
      </c>
      <c r="G29" s="38" t="n"/>
      <c r="H29" s="38">
        <f>H27/H28</f>
        <v/>
      </c>
      <c r="L29" s="0">
        <f>H28/H6</f>
        <v/>
      </c>
    </row>
    <row r="30" ht="18" customHeight="1" s="291">
      <c r="L30" s="0">
        <f>1-L29</f>
        <v/>
      </c>
    </row>
    <row r="31">
      <c r="F31" s="330" t="n"/>
      <c r="G31" s="330" t="n"/>
    </row>
    <row r="32"/>
    <row r="33" ht="16.5" customHeight="1" s="291">
      <c r="A33" s="12" t="inlineStr">
        <is>
          <t>以上费用不包括以下预付款：</t>
        </is>
      </c>
      <c r="B33" s="43" t="n"/>
      <c r="C33" s="43" t="n"/>
      <c r="D33" s="43" t="n"/>
      <c r="E33" s="43" t="n"/>
      <c r="F33" s="302" t="n"/>
      <c r="G33" s="302" t="n"/>
      <c r="H33" s="302" t="n"/>
    </row>
    <row r="34" ht="18" customHeight="1" s="291">
      <c r="A34" s="49" t="inlineStr">
        <is>
          <t>日期</t>
        </is>
      </c>
      <c r="B34" s="207" t="inlineStr">
        <is>
          <t>摘要</t>
        </is>
      </c>
      <c r="C34" s="319" t="n"/>
      <c r="D34" s="319" t="n"/>
      <c r="E34" s="319" t="n"/>
      <c r="F34" s="319" t="n"/>
      <c r="G34" s="320" t="n"/>
      <c r="H34" s="321" t="inlineStr">
        <is>
          <t>预付金额</t>
        </is>
      </c>
    </row>
    <row r="35" ht="18" customHeight="1" s="291">
      <c r="A35" s="52" t="n"/>
      <c r="B35" s="61" t="n"/>
      <c r="C35" s="303" t="n"/>
      <c r="D35" s="303" t="n"/>
      <c r="E35" s="303" t="n"/>
      <c r="F35" s="304" t="n"/>
      <c r="G35" s="322" t="n"/>
      <c r="H35" s="322" t="n"/>
    </row>
    <row r="36" ht="18" customHeight="1" s="291">
      <c r="A36" s="52" t="n"/>
      <c r="B36" s="61" t="n"/>
      <c r="C36" s="303" t="n"/>
      <c r="D36" s="303" t="n"/>
      <c r="E36" s="303" t="n"/>
      <c r="F36" s="304" t="n"/>
      <c r="G36" s="322" t="n"/>
      <c r="H36" s="322" t="n"/>
      <c r="M36" s="0" t="inlineStr">
        <is>
          <t>质保期1年</t>
        </is>
      </c>
    </row>
    <row r="37" ht="18" customHeight="1" s="291">
      <c r="A37" s="52" t="n"/>
      <c r="B37" s="61" t="n"/>
      <c r="C37" s="303" t="n"/>
      <c r="D37" s="303" t="n"/>
      <c r="E37" s="303" t="n"/>
      <c r="F37" s="304" t="n"/>
      <c r="G37" s="322" t="n"/>
      <c r="H37" s="322" t="n"/>
    </row>
    <row r="38" ht="18" customHeight="1" s="291">
      <c r="A38" s="52" t="n"/>
      <c r="B38" s="61" t="n"/>
      <c r="C38" s="303" t="n"/>
      <c r="D38" s="303" t="n"/>
      <c r="E38" s="303" t="n"/>
      <c r="F38" s="304" t="n"/>
      <c r="G38" s="322" t="n"/>
      <c r="H38" s="322" t="n"/>
    </row>
    <row r="39" ht="18" customHeight="1" s="291">
      <c r="A39" s="52" t="n"/>
      <c r="B39" s="61" t="n"/>
      <c r="C39" s="303" t="n"/>
      <c r="D39" s="303" t="n"/>
      <c r="E39" s="303" t="n"/>
      <c r="F39" s="304" t="n"/>
      <c r="G39" s="322" t="n"/>
      <c r="H39" s="322" t="n"/>
    </row>
    <row r="40" ht="18" customHeight="1" s="291">
      <c r="A40" s="52" t="n"/>
      <c r="B40" s="61" t="n"/>
      <c r="C40" s="303" t="n"/>
      <c r="D40" s="303" t="n"/>
      <c r="E40" s="303" t="n"/>
      <c r="F40" s="304" t="n"/>
      <c r="G40" s="322" t="n"/>
      <c r="H40" s="322" t="n"/>
    </row>
    <row r="41" ht="18" customHeight="1" s="291">
      <c r="A41" s="52" t="n"/>
      <c r="B41" s="61" t="n"/>
      <c r="C41" s="303" t="n"/>
      <c r="D41" s="303" t="n"/>
      <c r="E41" s="303" t="n"/>
      <c r="F41" s="304" t="n"/>
      <c r="G41" s="322" t="n"/>
      <c r="H41" s="322" t="n"/>
    </row>
    <row r="42" ht="18" customHeight="1" s="291">
      <c r="A42" s="52" t="n"/>
      <c r="B42" s="61" t="n"/>
      <c r="C42" s="303" t="n"/>
      <c r="D42" s="303" t="n"/>
      <c r="E42" s="303" t="n"/>
      <c r="F42" s="304" t="n"/>
      <c r="G42" s="322" t="n"/>
      <c r="H42" s="322" t="n"/>
    </row>
    <row r="43" ht="18" customHeight="1" s="291">
      <c r="A43" s="52" t="n"/>
      <c r="B43" s="61" t="n"/>
      <c r="C43" s="303" t="n"/>
      <c r="D43" s="303" t="n"/>
      <c r="E43" s="303" t="n"/>
      <c r="F43" s="304" t="n"/>
      <c r="G43" s="322" t="n"/>
      <c r="H43" s="322" t="n"/>
    </row>
    <row r="44" ht="18" customHeight="1" s="291">
      <c r="A44" s="52" t="n"/>
      <c r="B44" s="61" t="n"/>
      <c r="C44" s="303" t="n"/>
      <c r="D44" s="303" t="n"/>
      <c r="E44" s="303" t="n"/>
      <c r="F44" s="304" t="n"/>
      <c r="G44" s="322" t="n"/>
      <c r="H44" s="322" t="n"/>
    </row>
    <row r="45" ht="18" customHeight="1" s="291">
      <c r="A45" s="52" t="n"/>
      <c r="B45" s="61" t="n"/>
      <c r="C45" s="303" t="n"/>
      <c r="D45" s="303" t="n"/>
      <c r="E45" s="303" t="n"/>
      <c r="F45" s="304" t="n"/>
      <c r="G45" s="322" t="n"/>
      <c r="H45" s="322" t="n"/>
    </row>
    <row r="46" ht="18" customHeight="1" s="291">
      <c r="A46" s="52" t="n"/>
      <c r="B46" s="226" t="n"/>
      <c r="C46" s="303" t="n"/>
      <c r="D46" s="303" t="n"/>
      <c r="E46" s="303" t="n"/>
      <c r="F46" s="304" t="n"/>
      <c r="G46" s="322" t="n"/>
      <c r="H46" s="322" t="n"/>
    </row>
    <row r="47" ht="18" customHeight="1" s="291">
      <c r="A47" s="52" t="n"/>
      <c r="B47" s="52" t="n"/>
      <c r="C47" s="303" t="n"/>
      <c r="D47" s="303" t="n"/>
      <c r="E47" s="303" t="n"/>
      <c r="F47" s="304" t="n"/>
      <c r="G47" s="322" t="n"/>
      <c r="H47" s="322" t="n"/>
    </row>
    <row r="48" ht="18" customHeight="1" s="291">
      <c r="A48" s="52" t="n"/>
      <c r="B48" s="206" t="n"/>
      <c r="C48" s="323" t="n"/>
      <c r="D48" s="323" t="n"/>
      <c r="E48" s="323" t="n"/>
      <c r="F48" s="324" t="n"/>
      <c r="G48" s="322" t="n"/>
      <c r="H48" s="322" t="n"/>
    </row>
    <row r="49" ht="18" customHeight="1" s="291">
      <c r="A49" s="17" t="n"/>
      <c r="B49" s="201" t="n"/>
      <c r="C49" s="325" t="n"/>
      <c r="D49" s="325" t="n"/>
      <c r="E49" s="325" t="n"/>
      <c r="F49" s="326" t="n"/>
      <c r="G49" s="201" t="n"/>
      <c r="H49" s="298">
        <f>SUM(H35:H48)</f>
        <v/>
      </c>
    </row>
    <row r="50" ht="18" customHeight="1" s="291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6">
    <mergeCell ref="B34:G34"/>
    <mergeCell ref="B46:F46"/>
    <mergeCell ref="B47:F47"/>
    <mergeCell ref="B48:F48"/>
    <mergeCell ref="B49:F49"/>
    <mergeCell ref="B40:F40"/>
    <mergeCell ref="B41:F41"/>
    <mergeCell ref="B42:F42"/>
    <mergeCell ref="B43:F43"/>
    <mergeCell ref="B44:F44"/>
    <mergeCell ref="B45:F45"/>
    <mergeCell ref="B39:F39"/>
    <mergeCell ref="B35:F35"/>
    <mergeCell ref="B36:F36"/>
    <mergeCell ref="B37:F37"/>
    <mergeCell ref="B38:F38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M99"/>
  <sheetViews>
    <sheetView showGridLines="0" workbookViewId="0">
      <selection activeCell="E22" sqref="E22:F22"/>
    </sheetView>
  </sheetViews>
  <sheetFormatPr baseColWidth="8" defaultRowHeight="14"/>
  <cols>
    <col width="13.33203125" customWidth="1" style="291" min="1" max="1"/>
    <col width="10.75" customWidth="1" style="291" min="2" max="2"/>
    <col width="12.08203125" bestFit="1" customWidth="1" style="291" min="3" max="3"/>
    <col width="14.33203125" customWidth="1" style="291" min="4" max="4"/>
    <col width="10.75" customWidth="1" style="291" min="5" max="5"/>
    <col width="12.08203125" bestFit="1" customWidth="1" style="291" min="6" max="6"/>
    <col width="10.75" customWidth="1" style="291" min="7" max="7"/>
    <col width="12.83203125" customWidth="1" style="291" min="8" max="8"/>
    <col width="12.83203125" bestFit="1" customWidth="1" style="291" min="11" max="11"/>
  </cols>
  <sheetData>
    <row r="1" ht="16.5" customHeight="1" s="291">
      <c r="A1" s="19" t="inlineStr">
        <is>
          <t>项目名称</t>
        </is>
      </c>
      <c r="B1" s="19" t="n"/>
      <c r="C1" s="183" t="n"/>
      <c r="D1" s="184" t="n"/>
      <c r="E1" s="331" t="inlineStr">
        <is>
          <t>设备性能监测功能开发及重要泵设备在线监测试点项目</t>
        </is>
      </c>
      <c r="F1" s="186" t="n"/>
      <c r="G1" s="186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NYH202012001</t>
        </is>
      </c>
      <c r="E2" s="43" t="n"/>
      <c r="F2" s="43" t="n"/>
      <c r="G2" s="43" t="n"/>
    </row>
    <row r="3" ht="16.5" customHeight="1" s="291">
      <c r="A3" s="19" t="inlineStr">
        <is>
          <t>项目负责人</t>
        </is>
      </c>
      <c r="B3" s="19" t="n"/>
      <c r="C3" s="19" t="n"/>
      <c r="D3" s="293" t="inlineStr">
        <is>
          <t>毛贤峰</t>
        </is>
      </c>
      <c r="E3" s="43" t="n"/>
      <c r="F3" s="43" t="n"/>
      <c r="G3" s="43" t="n"/>
    </row>
    <row r="4" ht="16.5" customHeight="1" s="291">
      <c r="A4" s="19" t="n"/>
      <c r="B4" s="19" t="n"/>
      <c r="C4" s="19" t="n"/>
      <c r="D4" s="316" t="n"/>
      <c r="E4" s="43" t="n"/>
      <c r="F4" s="43" t="n"/>
      <c r="G4" s="43" t="n"/>
    </row>
    <row r="5" ht="16.5" customHeight="1" s="291">
      <c r="A5" s="14" t="inlineStr">
        <is>
          <t>合同金额</t>
        </is>
      </c>
      <c r="B5" s="5" t="n"/>
      <c r="C5" s="5" t="n"/>
      <c r="D5" s="329" t="n">
        <v>14500000</v>
      </c>
      <c r="E5" s="56" t="n"/>
      <c r="F5" s="56" t="n"/>
      <c r="G5" s="56" t="n"/>
      <c r="H5" s="5" t="n"/>
    </row>
    <row r="6" ht="16.5" customHeight="1" s="291">
      <c r="A6" s="14" t="inlineStr">
        <is>
          <t>合同预算</t>
        </is>
      </c>
      <c r="B6" s="5" t="n"/>
      <c r="C6" s="5" t="n"/>
      <c r="D6" s="329" t="n">
        <v>10132400</v>
      </c>
      <c r="E6" s="5" t="inlineStr">
        <is>
          <t>不含税收入</t>
        </is>
      </c>
      <c r="F6" s="5" t="n"/>
      <c r="G6" s="5" t="n"/>
      <c r="H6" s="313" t="n">
        <v>13468859.57588913</v>
      </c>
    </row>
    <row r="7">
      <c r="A7" s="5" t="n"/>
      <c r="B7" s="5" t="n"/>
      <c r="C7" s="5" t="n"/>
      <c r="D7" s="5" t="n"/>
      <c r="E7" s="3" t="n"/>
      <c r="F7" s="3" t="n"/>
      <c r="G7" s="3" t="n"/>
      <c r="H7" s="5" t="n"/>
    </row>
    <row r="8" ht="14.5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2" t="inlineStr">
        <is>
          <t>外包费</t>
        </is>
      </c>
      <c r="G8" s="22" t="inlineStr">
        <is>
          <t>其他</t>
        </is>
      </c>
      <c r="H8" s="23" t="inlineStr">
        <is>
          <t>小计</t>
        </is>
      </c>
    </row>
    <row r="9" ht="14.5" customHeight="1" s="291">
      <c r="A9" s="24" t="n">
        <v>44075</v>
      </c>
      <c r="B9" s="295" t="n"/>
      <c r="C9" s="295" t="n"/>
      <c r="D9" s="295" t="n"/>
      <c r="E9" s="295" t="n">
        <v>4161.21</v>
      </c>
      <c r="F9" s="295" t="n"/>
      <c r="G9" s="295" t="n"/>
      <c r="H9" s="295">
        <f>SUM(C9:G9)</f>
        <v/>
      </c>
    </row>
    <row r="10" ht="14.5" customHeight="1" s="291">
      <c r="A10" s="26" t="n">
        <v>44105</v>
      </c>
      <c r="B10" s="296" t="n"/>
      <c r="C10" s="296" t="n"/>
      <c r="D10" s="296" t="n">
        <v>0</v>
      </c>
      <c r="E10" s="296" t="n">
        <v>7765.289999999999</v>
      </c>
      <c r="F10" s="296" t="n"/>
      <c r="G10" s="296" t="n"/>
      <c r="H10" s="296">
        <f>SUM(C10:G10)</f>
        <v/>
      </c>
    </row>
    <row r="11" ht="18" customHeight="1" s="291">
      <c r="A11" s="24" t="n">
        <v>44136</v>
      </c>
      <c r="B11" s="295" t="n"/>
      <c r="C11" s="295" t="n"/>
      <c r="D11" s="295" t="n">
        <v>0</v>
      </c>
      <c r="E11" s="295" t="n">
        <v>11976.21</v>
      </c>
      <c r="F11" s="295" t="n"/>
      <c r="G11" s="295" t="n"/>
      <c r="H11" s="295">
        <f>SUM(C11:G11)</f>
        <v/>
      </c>
    </row>
    <row r="12" ht="18" customHeight="1" s="291">
      <c r="A12" s="26" t="n">
        <v>44166</v>
      </c>
      <c r="B12" s="296" t="n"/>
      <c r="C12" s="296" t="n"/>
      <c r="D12" s="296" t="n"/>
      <c r="E12" s="296" t="n">
        <v>36210.02</v>
      </c>
      <c r="F12" s="296" t="n">
        <v>179632.88</v>
      </c>
      <c r="G12" s="296" t="n">
        <v>644</v>
      </c>
      <c r="H12" s="296">
        <f>SUM(C12:G12)</f>
        <v/>
      </c>
    </row>
    <row r="13" ht="18" customHeight="1" s="291">
      <c r="A13" s="24" t="n">
        <v>44197</v>
      </c>
      <c r="B13" s="295" t="n"/>
      <c r="C13" s="295" t="n"/>
      <c r="D13" s="295" t="n"/>
      <c r="E13" s="295" t="n">
        <v>4134.11</v>
      </c>
      <c r="F13" s="295" t="n">
        <v>229676.9</v>
      </c>
      <c r="G13" s="295" t="n"/>
      <c r="H13" s="295">
        <f>SUM(C13:G13)</f>
        <v/>
      </c>
    </row>
    <row r="14" ht="18" customHeight="1" s="291">
      <c r="A14" s="26" t="n">
        <v>44228</v>
      </c>
      <c r="B14" s="296" t="n"/>
      <c r="C14" s="296" t="n"/>
      <c r="D14" s="296" t="n"/>
      <c r="E14" s="296" t="n">
        <v>6027.849999999999</v>
      </c>
      <c r="F14" s="296" t="n">
        <v>118867.92</v>
      </c>
      <c r="G14" s="296" t="n">
        <v>58891.81</v>
      </c>
      <c r="H14" s="296">
        <f>SUM(C14:G14)</f>
        <v/>
      </c>
    </row>
    <row r="15" ht="18" customHeight="1" s="291">
      <c r="A15" s="24" t="n">
        <v>44256</v>
      </c>
      <c r="B15" s="295" t="n"/>
      <c r="C15" s="295" t="n"/>
      <c r="D15" s="295" t="n"/>
      <c r="E15" s="295" t="n">
        <v>1363.17</v>
      </c>
      <c r="F15" s="295" t="n">
        <v>93113.21000000001</v>
      </c>
      <c r="G15" s="295" t="n">
        <v>2003</v>
      </c>
      <c r="H15" s="295">
        <f>SUM(C15:G15)</f>
        <v/>
      </c>
    </row>
    <row r="16" ht="18" customHeight="1" s="291">
      <c r="A16" s="26" t="n">
        <v>44287</v>
      </c>
      <c r="B16" s="296" t="n"/>
      <c r="C16" s="296" t="n"/>
      <c r="D16" s="296" t="n"/>
      <c r="E16" s="296" t="n">
        <v>25319.06</v>
      </c>
      <c r="F16" s="296" t="n">
        <v>282938.49</v>
      </c>
      <c r="G16" s="296" t="n"/>
      <c r="H16" s="296">
        <f>SUM(C16:G16)</f>
        <v/>
      </c>
    </row>
    <row r="17" ht="18" customHeight="1" s="291">
      <c r="A17" s="24" t="n">
        <v>44317</v>
      </c>
      <c r="B17" s="295" t="n"/>
      <c r="C17" s="295" t="n"/>
      <c r="D17" s="295" t="n">
        <v>1415094.34</v>
      </c>
      <c r="E17" s="295" t="n">
        <v>11500.09</v>
      </c>
      <c r="F17" s="295" t="n">
        <v>124528.3</v>
      </c>
      <c r="G17" s="295" t="n">
        <v>1076</v>
      </c>
      <c r="H17" s="295">
        <f>SUM(C17:G17)</f>
        <v/>
      </c>
    </row>
    <row r="18" ht="18" customHeight="1" s="291">
      <c r="A18" s="26" t="n">
        <v>44348</v>
      </c>
      <c r="B18" s="296" t="n"/>
      <c r="C18" s="296" t="n"/>
      <c r="D18" s="296" t="n">
        <v>0</v>
      </c>
      <c r="E18" s="296" t="n">
        <v>23254.06</v>
      </c>
      <c r="F18" s="296" t="n">
        <v>366233.61</v>
      </c>
      <c r="G18" s="296" t="n">
        <v>4068.7</v>
      </c>
      <c r="H18" s="296">
        <f>SUM(C18:G18)</f>
        <v/>
      </c>
    </row>
    <row r="19" ht="18" customHeight="1" s="291">
      <c r="A19" s="24" t="n">
        <v>44378</v>
      </c>
      <c r="B19" s="295" t="n"/>
      <c r="C19" s="295" t="n"/>
      <c r="D19" s="295" t="n">
        <v>0</v>
      </c>
      <c r="E19" s="295" t="n">
        <v>14497.43</v>
      </c>
      <c r="F19" s="295" t="n">
        <v>175401.11</v>
      </c>
      <c r="G19" s="295" t="n"/>
      <c r="H19" s="295">
        <f>SUM(C19:G19)</f>
        <v/>
      </c>
    </row>
    <row r="20" ht="18" customHeight="1" s="291">
      <c r="A20" s="26" t="n">
        <v>44409</v>
      </c>
      <c r="B20" s="296" t="n"/>
      <c r="C20" s="296" t="n"/>
      <c r="D20" s="296" t="n">
        <v>396</v>
      </c>
      <c r="E20" s="296" t="n">
        <v>23742.41</v>
      </c>
      <c r="F20" s="296" t="n">
        <v>130754.72</v>
      </c>
      <c r="G20" s="296" t="n"/>
      <c r="H20" s="296">
        <f>SUM(C20:G20)</f>
        <v/>
      </c>
    </row>
    <row r="21" ht="18" customHeight="1" s="291">
      <c r="A21" s="24" t="n">
        <v>44440</v>
      </c>
      <c r="B21" s="295" t="n"/>
      <c r="C21" s="295" t="n"/>
      <c r="D21" s="295" t="n"/>
      <c r="E21" s="295" t="n"/>
      <c r="F21" s="295" t="n">
        <v>84339.62264150943</v>
      </c>
      <c r="G21" s="295" t="n"/>
      <c r="H21" s="295">
        <f>SUM(C21:G21)</f>
        <v/>
      </c>
    </row>
    <row r="22" ht="18" customHeight="1" s="291">
      <c r="A22" s="26" t="n">
        <v>44470</v>
      </c>
      <c r="B22" s="296" t="n"/>
      <c r="C22" s="296" t="n"/>
      <c r="D22" s="296" t="n"/>
      <c r="E22" s="296" t="n">
        <v>5877.23</v>
      </c>
      <c r="F22" s="296" t="n">
        <v>91981.13</v>
      </c>
      <c r="G22" s="296" t="n"/>
      <c r="H22" s="296">
        <f>SUM(C22:G22)</f>
        <v/>
      </c>
    </row>
    <row r="23" ht="18" customHeight="1" s="291">
      <c r="A23" s="24" t="n">
        <v>44501</v>
      </c>
      <c r="B23" s="295" t="n"/>
      <c r="C23" s="295" t="n"/>
      <c r="D23" s="295" t="n">
        <v>3097345.14</v>
      </c>
      <c r="E23" s="295" t="n">
        <v>55784.02</v>
      </c>
      <c r="F23" s="295" t="n">
        <v>91076.96000000001</v>
      </c>
      <c r="G23" s="295" t="n"/>
      <c r="H23" s="295">
        <f>SUM(C23:G23)</f>
        <v/>
      </c>
      <c r="I23" s="0" t="inlineStr">
        <is>
          <t>合同完结</t>
        </is>
      </c>
    </row>
    <row r="24" ht="18" customHeight="1" s="291">
      <c r="A24" s="26" t="n">
        <v>44531</v>
      </c>
      <c r="B24" s="296" t="n"/>
      <c r="C24" s="296" t="n"/>
      <c r="D24" s="296" t="n"/>
      <c r="E24" s="296" t="n"/>
      <c r="F24" s="296" t="n"/>
      <c r="G24" s="296" t="n"/>
      <c r="H24" s="296">
        <f>SUM(C24:G24)</f>
        <v/>
      </c>
    </row>
    <row r="25" ht="14.5" customHeight="1" s="291">
      <c r="A25" s="28" t="inlineStr">
        <is>
          <t>合计</t>
        </is>
      </c>
      <c r="B25" s="298">
        <f>SUM(B9:B24)</f>
        <v/>
      </c>
      <c r="C25" s="298">
        <f>SUM(C9:C24)</f>
        <v/>
      </c>
      <c r="D25" s="298">
        <f>SUM(D9:D24)</f>
        <v/>
      </c>
      <c r="E25" s="298">
        <f>SUM(E9:E24)</f>
        <v/>
      </c>
      <c r="F25" s="298">
        <f>SUM(F9:F24)</f>
        <v/>
      </c>
      <c r="G25" s="298">
        <f>SUM(G9:G24)</f>
        <v/>
      </c>
      <c r="H25" s="298">
        <f>SUM(H9:H24)</f>
        <v/>
      </c>
    </row>
    <row r="26" ht="14.5" customHeight="1" s="291">
      <c r="A26" s="34" t="inlineStr">
        <is>
          <t>预算</t>
        </is>
      </c>
      <c r="B26" s="299">
        <f>(1400+350+32)*8</f>
        <v/>
      </c>
      <c r="C26" s="299">
        <f>3500000+980000</f>
        <v/>
      </c>
      <c r="D26" s="300">
        <f>3205500/1.13+145000/1.06</f>
        <v/>
      </c>
      <c r="E26" s="300" t="n">
        <v>445900</v>
      </c>
      <c r="F26" s="300">
        <f>1856000/1.06</f>
        <v/>
      </c>
      <c r="G26" s="300" t="n"/>
      <c r="H26" s="299">
        <f>SUM(C26:G26)</f>
        <v/>
      </c>
      <c r="K26" s="297" t="n"/>
    </row>
    <row r="27" ht="14.5" customHeight="1" s="291">
      <c r="A27" s="35" t="inlineStr">
        <is>
          <t>预算消耗%</t>
        </is>
      </c>
      <c r="B27" s="38">
        <f>B25/B26</f>
        <v/>
      </c>
      <c r="C27" s="38">
        <f>C25/C26</f>
        <v/>
      </c>
      <c r="D27" s="38">
        <f>D25/D26</f>
        <v/>
      </c>
      <c r="E27" s="38">
        <f>E25/E26</f>
        <v/>
      </c>
      <c r="F27" s="38">
        <f>F25/F26</f>
        <v/>
      </c>
      <c r="G27" s="38" t="n"/>
      <c r="H27" s="38">
        <f>H25/H26</f>
        <v/>
      </c>
    </row>
    <row r="28" ht="18" customFormat="1" customHeight="1" s="5">
      <c r="A28" s="0" t="n"/>
      <c r="B28" s="0" t="n"/>
      <c r="C28" s="0" t="n"/>
      <c r="D28" s="0" t="n"/>
      <c r="E28" s="0" t="n"/>
      <c r="F28" s="0" t="n"/>
      <c r="G28" s="0" t="n"/>
      <c r="H28" s="0" t="n"/>
      <c r="M28" s="313" t="n"/>
    </row>
    <row r="29" ht="18" customFormat="1" customHeight="1" s="5">
      <c r="A29" s="12" t="inlineStr">
        <is>
          <t>以上费用不包括以下预付款：</t>
        </is>
      </c>
      <c r="B29" s="43" t="n"/>
      <c r="C29" s="43" t="n"/>
      <c r="D29" s="43" t="n"/>
      <c r="E29" s="302" t="n"/>
      <c r="F29" s="302" t="n"/>
      <c r="G29" s="302" t="n"/>
      <c r="H29" s="302" t="n"/>
      <c r="M29" s="313" t="n"/>
    </row>
    <row r="30" ht="18" customFormat="1" customHeight="1" s="5">
      <c r="A30" s="15" t="inlineStr">
        <is>
          <t>日期</t>
        </is>
      </c>
      <c r="B30" s="201" t="inlineStr">
        <is>
          <t>摘要</t>
        </is>
      </c>
      <c r="C30" s="325" t="n"/>
      <c r="D30" s="325" t="n"/>
      <c r="E30" s="326" t="n"/>
      <c r="F30" s="201" t="n"/>
      <c r="G30" s="201" t="n"/>
      <c r="H30" s="332" t="inlineStr">
        <is>
          <t>预付金额</t>
        </is>
      </c>
      <c r="M30" s="313" t="n"/>
    </row>
    <row r="31" ht="18" customFormat="1" customHeight="1" s="5">
      <c r="A31" s="141" t="n"/>
      <c r="B31" s="52" t="n"/>
      <c r="C31" s="303" t="n"/>
      <c r="D31" s="303" t="n"/>
      <c r="E31" s="304" t="n"/>
      <c r="F31" s="204" t="n"/>
      <c r="G31" s="204" t="n"/>
      <c r="H31" s="306" t="n"/>
      <c r="M31" s="313" t="n"/>
    </row>
    <row r="32" ht="18" customFormat="1" customHeight="1" s="5">
      <c r="A32" s="141" t="n"/>
      <c r="B32" s="52" t="n"/>
      <c r="C32" s="303" t="n"/>
      <c r="D32" s="303" t="n"/>
      <c r="E32" s="304" t="n"/>
      <c r="F32" s="204" t="n"/>
      <c r="G32" s="204" t="n"/>
      <c r="H32" s="306" t="n"/>
      <c r="M32" s="313" t="n"/>
    </row>
    <row r="33" ht="18" customFormat="1" customHeight="1" s="5">
      <c r="A33" s="52" t="n"/>
      <c r="B33" s="52" t="n"/>
      <c r="C33" s="303" t="n"/>
      <c r="D33" s="303" t="n"/>
      <c r="E33" s="304" t="n"/>
      <c r="F33" s="163" t="n"/>
      <c r="G33" s="163" t="n"/>
      <c r="H33" s="333" t="n"/>
      <c r="M33" s="313" t="n"/>
    </row>
    <row r="34" ht="14.5" customHeight="1" s="291">
      <c r="A34" s="17" t="n"/>
      <c r="B34" s="201" t="inlineStr">
        <is>
          <t>合计</t>
        </is>
      </c>
      <c r="C34" s="325" t="n"/>
      <c r="D34" s="325" t="n"/>
      <c r="E34" s="326" t="n"/>
      <c r="F34" s="201" t="n"/>
      <c r="G34" s="201" t="n"/>
      <c r="H34" s="298">
        <f>SUM(H31:H33)</f>
        <v/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5">
    <mergeCell ref="B31:E31"/>
    <mergeCell ref="B32:E32"/>
    <mergeCell ref="B33:E33"/>
    <mergeCell ref="B34:E34"/>
    <mergeCell ref="B30:E30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theme="5" tint="0.7999816888943144"/>
    <outlinePr summaryBelow="1" summaryRight="1"/>
    <pageSetUpPr/>
  </sheetPr>
  <dimension ref="A1:T99"/>
  <sheetViews>
    <sheetView showGridLines="0" tabSelected="1" workbookViewId="0">
      <selection activeCell="K22" sqref="K22:L22"/>
    </sheetView>
  </sheetViews>
  <sheetFormatPr baseColWidth="8" defaultRowHeight="14"/>
  <cols>
    <col width="11.83203125" customWidth="1" style="291" min="1" max="1"/>
    <col width="10.75" customWidth="1" style="291" min="2" max="2"/>
    <col width="12.08203125" bestFit="1" customWidth="1" style="291" min="3" max="3"/>
    <col width="15.33203125" customWidth="1" style="291" min="4" max="4"/>
    <col width="10.75" customWidth="1" style="291" min="5" max="7"/>
    <col width="12.83203125" customWidth="1" style="291" min="8" max="8"/>
    <col width="9" customWidth="1" style="76" min="10" max="14"/>
    <col hidden="1" style="291" min="17" max="18"/>
    <col width="14.08203125" customWidth="1" style="291" min="19" max="19"/>
  </cols>
  <sheetData>
    <row r="1" ht="17" customHeight="1" s="291" thickBot="1">
      <c r="A1" s="19" t="inlineStr">
        <is>
          <t>项目名称</t>
        </is>
      </c>
      <c r="B1" s="19" t="n"/>
      <c r="C1" s="19" t="n"/>
      <c r="D1" s="292" t="inlineStr">
        <is>
          <t>三门核电三期PHM项目</t>
        </is>
      </c>
      <c r="E1" s="10" t="n"/>
      <c r="F1" s="43" t="n"/>
      <c r="G1" s="43" t="n"/>
      <c r="J1" s="260" t="inlineStr">
        <is>
          <t>预算总计</t>
        </is>
      </c>
      <c r="K1" s="334" t="n"/>
      <c r="L1" s="334" t="n"/>
      <c r="M1" s="334" t="n"/>
      <c r="N1" s="334" t="n"/>
      <c r="O1" s="335" t="n"/>
      <c r="P1" s="336">
        <f>P33+P60+P65+P70</f>
        <v/>
      </c>
      <c r="Q1" s="337" t="n"/>
      <c r="R1" s="337" t="n"/>
      <c r="S1" s="120" t="inlineStr">
        <is>
          <t>万（￥）</t>
        </is>
      </c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NYH202104001</t>
        </is>
      </c>
      <c r="E2" s="43" t="n"/>
      <c r="F2" s="43" t="n"/>
      <c r="G2" s="43" t="n"/>
      <c r="J2" s="77" t="n">
        <v>1</v>
      </c>
      <c r="K2" s="263" t="inlineStr">
        <is>
          <t>硬件费用</t>
        </is>
      </c>
      <c r="L2" s="338" t="n"/>
      <c r="M2" s="338" t="n"/>
      <c r="N2" s="338" t="n"/>
      <c r="O2" s="338" t="n"/>
      <c r="P2" s="338" t="n"/>
      <c r="Q2" s="338" t="n"/>
      <c r="R2" s="338" t="n"/>
      <c r="S2" s="339" t="n"/>
    </row>
    <row r="3" ht="16.5" customHeight="1" s="291">
      <c r="A3" s="19" t="inlineStr">
        <is>
          <t>项目负责人</t>
        </is>
      </c>
      <c r="B3" s="19" t="n"/>
      <c r="C3" s="19" t="n"/>
      <c r="D3" s="293" t="inlineStr">
        <is>
          <t>蔡一彪</t>
        </is>
      </c>
      <c r="E3" s="43" t="n"/>
      <c r="F3" s="43" t="n"/>
      <c r="G3" s="43" t="n"/>
      <c r="J3" s="77" t="n"/>
      <c r="K3" s="69" t="n"/>
      <c r="L3" s="70" t="n"/>
      <c r="M3" s="78" t="inlineStr">
        <is>
          <t>数量</t>
        </is>
      </c>
      <c r="N3" s="78" t="inlineStr">
        <is>
          <t>单位</t>
        </is>
      </c>
      <c r="O3" s="340" t="inlineStr">
        <is>
          <t>单价（万）</t>
        </is>
      </c>
      <c r="P3" s="340" t="inlineStr">
        <is>
          <t>总预算</t>
        </is>
      </c>
      <c r="Q3" s="341" t="inlineStr">
        <is>
          <t>提前执行采购金额</t>
        </is>
      </c>
      <c r="R3" s="342" t="inlineStr">
        <is>
          <t>期望到货周期</t>
        </is>
      </c>
      <c r="S3" s="123" t="inlineStr">
        <is>
          <t>型号</t>
        </is>
      </c>
    </row>
    <row r="4" ht="12.75" customHeight="1" s="291">
      <c r="A4" s="19" t="n"/>
      <c r="B4" s="19" t="n"/>
      <c r="C4" s="19" t="n"/>
      <c r="D4" s="316" t="n"/>
      <c r="E4" s="43" t="n"/>
      <c r="F4" s="43" t="n"/>
      <c r="G4" s="43" t="n"/>
      <c r="J4" s="80" t="n"/>
      <c r="K4" s="78" t="inlineStr">
        <is>
          <t>无线振动温度采集单元</t>
        </is>
      </c>
      <c r="L4" s="343" t="n"/>
      <c r="M4" s="70" t="n">
        <v>150</v>
      </c>
      <c r="N4" s="70" t="inlineStr">
        <is>
          <t>套</t>
        </is>
      </c>
      <c r="O4" s="344" t="n">
        <v>0.2</v>
      </c>
      <c r="P4" s="344">
        <f>M4*O4</f>
        <v/>
      </c>
      <c r="Q4" s="345">
        <f>0.3*P4</f>
        <v/>
      </c>
      <c r="R4" s="345" t="inlineStr">
        <is>
          <t>元器件及结构制作</t>
        </is>
      </c>
      <c r="S4" s="124" t="inlineStr">
        <is>
          <t>AIMS-AMWV1B5R50-01</t>
        </is>
      </c>
    </row>
    <row r="5" ht="16.5" customHeight="1" s="291">
      <c r="A5" s="14" t="inlineStr">
        <is>
          <t>合同金额</t>
        </is>
      </c>
      <c r="B5" s="5" t="n"/>
      <c r="C5" s="5" t="n"/>
      <c r="D5" s="329" t="n">
        <v>10500000</v>
      </c>
      <c r="E5" s="5" t="inlineStr">
        <is>
          <t>不含税收入</t>
        </is>
      </c>
      <c r="F5" s="328">
        <f>6543362.83+2930188.68</f>
        <v/>
      </c>
      <c r="G5" s="5" t="n"/>
      <c r="J5" s="80" t="n"/>
      <c r="K5" s="78" t="inlineStr">
        <is>
          <t>有线振动传感器</t>
        </is>
      </c>
      <c r="L5" s="343" t="n"/>
      <c r="M5" s="70" t="n">
        <v>37</v>
      </c>
      <c r="N5" s="70" t="inlineStr">
        <is>
          <t>个</t>
        </is>
      </c>
      <c r="O5" s="344" t="n">
        <v>0.44</v>
      </c>
      <c r="P5" s="344">
        <f>M5*O5</f>
        <v/>
      </c>
      <c r="Q5" s="344">
        <f>0.3*P5</f>
        <v/>
      </c>
      <c r="R5" s="344" t="inlineStr">
        <is>
          <t>5月中旬</t>
        </is>
      </c>
      <c r="S5" s="125" t="inlineStr">
        <is>
          <t>PCB352C33</t>
        </is>
      </c>
    </row>
    <row r="6" ht="16.5" customHeight="1" s="291">
      <c r="A6" s="14" t="inlineStr">
        <is>
          <t>合同预算</t>
        </is>
      </c>
      <c r="B6" s="5" t="n"/>
      <c r="C6" s="5" t="n"/>
      <c r="D6" s="329" t="n">
        <v>7088097.345132744</v>
      </c>
      <c r="E6" s="5" t="inlineStr">
        <is>
          <t>预算毛利</t>
        </is>
      </c>
      <c r="F6" s="174">
        <f>(F5-D6)/F5</f>
        <v/>
      </c>
      <c r="G6" s="5" t="n"/>
      <c r="J6" s="80" t="n"/>
      <c r="K6" s="78" t="inlineStr">
        <is>
          <t>有线振动传感器线缆</t>
        </is>
      </c>
      <c r="L6" s="343" t="n"/>
      <c r="M6" s="70" t="n">
        <v>37</v>
      </c>
      <c r="N6" s="70" t="inlineStr">
        <is>
          <t>根</t>
        </is>
      </c>
      <c r="O6" s="344" t="n">
        <v>0.1</v>
      </c>
      <c r="P6" s="344">
        <f>M6*O6</f>
        <v/>
      </c>
      <c r="Q6" s="344">
        <f>0.3*P6</f>
        <v/>
      </c>
      <c r="R6" s="344" t="inlineStr">
        <is>
          <t>5月中旬</t>
        </is>
      </c>
      <c r="S6" s="125" t="inlineStr">
        <is>
          <t>PCB003C30</t>
        </is>
      </c>
    </row>
    <row r="7">
      <c r="A7" s="5" t="n"/>
      <c r="B7" s="5" t="n"/>
      <c r="C7" s="5" t="n"/>
      <c r="D7" s="5" t="n"/>
      <c r="E7" s="3" t="n"/>
      <c r="F7" s="3" t="n"/>
      <c r="G7" s="3" t="n"/>
      <c r="H7" s="5" t="n"/>
      <c r="J7" s="80" t="n"/>
      <c r="K7" s="78" t="inlineStr">
        <is>
          <t>NI数据采集机箱</t>
        </is>
      </c>
      <c r="L7" s="343" t="n"/>
      <c r="M7" s="70" t="n">
        <v>5</v>
      </c>
      <c r="N7" s="70" t="inlineStr">
        <is>
          <t>个</t>
        </is>
      </c>
      <c r="O7" s="344" t="n">
        <v>5</v>
      </c>
      <c r="P7" s="344">
        <f>M7*O7</f>
        <v/>
      </c>
      <c r="Q7" s="344">
        <f>0*P7</f>
        <v/>
      </c>
      <c r="R7" s="344" t="inlineStr">
        <is>
          <t>4月底</t>
        </is>
      </c>
      <c r="S7" s="125" t="inlineStr">
        <is>
          <t>NI cRIO-9032</t>
        </is>
      </c>
    </row>
    <row r="8" ht="14.5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2" t="inlineStr">
        <is>
          <t>外包费</t>
        </is>
      </c>
      <c r="G8" s="22" t="inlineStr">
        <is>
          <t>其他</t>
        </is>
      </c>
      <c r="H8" s="23" t="inlineStr">
        <is>
          <t>小计</t>
        </is>
      </c>
      <c r="J8" s="80" t="n"/>
      <c r="K8" s="78" t="inlineStr">
        <is>
          <t>NI 数据采集板卡（振动）</t>
        </is>
      </c>
      <c r="L8" s="343" t="n"/>
      <c r="M8" s="70" t="n">
        <v>16</v>
      </c>
      <c r="N8" s="70" t="inlineStr">
        <is>
          <t>个</t>
        </is>
      </c>
      <c r="O8" s="344" t="n">
        <v>1.6</v>
      </c>
      <c r="P8" s="344">
        <f>M8*O8</f>
        <v/>
      </c>
      <c r="Q8" s="344">
        <f>0*P8</f>
        <v/>
      </c>
      <c r="R8" s="344" t="inlineStr">
        <is>
          <t>4月底</t>
        </is>
      </c>
      <c r="S8" s="125" t="inlineStr">
        <is>
          <t>NI9232 BNC</t>
        </is>
      </c>
    </row>
    <row r="9" ht="14.5" customHeight="1" s="291">
      <c r="A9" s="55" t="inlineStr">
        <is>
          <t>商机转入</t>
        </is>
      </c>
      <c r="B9" s="295" t="n"/>
      <c r="C9" s="295" t="n"/>
      <c r="D9" s="295" t="n"/>
      <c r="E9" s="295" t="n"/>
      <c r="F9" s="295" t="n"/>
      <c r="G9" s="295" t="n"/>
      <c r="H9" s="295">
        <f>SUM(C9:G9)</f>
        <v/>
      </c>
      <c r="J9" s="80" t="n"/>
      <c r="K9" s="78" t="inlineStr">
        <is>
          <t>NI数据采集板卡（温度）</t>
        </is>
      </c>
      <c r="L9" s="343" t="n"/>
      <c r="M9" s="70" t="n">
        <v>2</v>
      </c>
      <c r="N9" s="70" t="inlineStr">
        <is>
          <t>个</t>
        </is>
      </c>
      <c r="O9" s="344" t="n">
        <v>0.4</v>
      </c>
      <c r="P9" s="344">
        <f>M9*O9</f>
        <v/>
      </c>
      <c r="Q9" s="344">
        <f>P9*0</f>
        <v/>
      </c>
      <c r="R9" s="344" t="inlineStr">
        <is>
          <t>4月底</t>
        </is>
      </c>
      <c r="S9" s="125" t="inlineStr">
        <is>
          <t>NI9210</t>
        </is>
      </c>
    </row>
    <row r="10" ht="18" customHeight="1" s="291">
      <c r="A10" s="26" t="n">
        <v>44256</v>
      </c>
      <c r="B10" s="296" t="n"/>
      <c r="C10" s="296" t="n"/>
      <c r="D10" s="296" t="n">
        <v>423757.68</v>
      </c>
      <c r="E10" s="296" t="n"/>
      <c r="F10" s="296" t="n"/>
      <c r="G10" s="296" t="n"/>
      <c r="H10" s="296">
        <f>SUM(C10:G10)</f>
        <v/>
      </c>
      <c r="J10" s="80" t="n"/>
      <c r="K10" s="78" t="inlineStr">
        <is>
          <t>耐辐照振动传感器（含线缆和电荷放大器）</t>
        </is>
      </c>
      <c r="L10" s="343" t="n"/>
      <c r="M10" s="70" t="n">
        <v>8</v>
      </c>
      <c r="N10" s="70" t="inlineStr">
        <is>
          <t>套</t>
        </is>
      </c>
      <c r="O10" s="344" t="n">
        <v>5</v>
      </c>
      <c r="P10" s="344">
        <f>M10*O10</f>
        <v/>
      </c>
      <c r="Q10" s="344">
        <f>0.3*P10</f>
        <v/>
      </c>
      <c r="R10" s="344" t="inlineStr">
        <is>
          <t>5月中旬</t>
        </is>
      </c>
      <c r="S10" s="125" t="inlineStr">
        <is>
          <t>PCB357B53 023FZ020FZ 003A10 422E35  003D10  080A27</t>
        </is>
      </c>
    </row>
    <row r="11" ht="18" customHeight="1" s="291">
      <c r="A11" s="24" t="n">
        <v>44287</v>
      </c>
      <c r="B11" s="295" t="n"/>
      <c r="C11" s="295" t="n"/>
      <c r="D11" s="295" t="n">
        <v>275540.94</v>
      </c>
      <c r="E11" s="295" t="n">
        <v>5498.43</v>
      </c>
      <c r="F11" s="295" t="n">
        <v>9145.360000000001</v>
      </c>
      <c r="G11" s="295" t="n"/>
      <c r="H11" s="295">
        <f>SUM(C11:G11)</f>
        <v/>
      </c>
      <c r="J11" s="80" t="n"/>
      <c r="K11" s="346" t="inlineStr">
        <is>
          <t>温度传感器</t>
        </is>
      </c>
      <c r="L11" s="347" t="n"/>
      <c r="M11" s="70" t="n">
        <v>4</v>
      </c>
      <c r="N11" s="70" t="inlineStr">
        <is>
          <t>个</t>
        </is>
      </c>
      <c r="O11" s="344" t="n">
        <v>0.5</v>
      </c>
      <c r="P11" s="344">
        <f>M11*O11</f>
        <v/>
      </c>
      <c r="Q11" s="344">
        <f>0.3*P11</f>
        <v/>
      </c>
      <c r="R11" s="344" t="inlineStr">
        <is>
          <t>5月中旬</t>
        </is>
      </c>
      <c r="S11" s="125" t="n"/>
    </row>
    <row r="12" ht="18" customHeight="1" s="291">
      <c r="A12" s="26" t="n">
        <v>44317</v>
      </c>
      <c r="B12" s="296" t="n"/>
      <c r="C12" s="296" t="n"/>
      <c r="D12" s="296" t="n">
        <v>175115.75</v>
      </c>
      <c r="E12" s="296" t="n">
        <v>11471.54</v>
      </c>
      <c r="F12" s="296" t="n">
        <v>29034.76</v>
      </c>
      <c r="G12" s="296" t="n"/>
      <c r="H12" s="296">
        <f>SUM(C12:G12)</f>
        <v/>
      </c>
      <c r="J12" s="80" t="n"/>
      <c r="K12" s="78" t="inlineStr">
        <is>
          <t>NI电源</t>
        </is>
      </c>
      <c r="L12" s="343" t="n"/>
      <c r="M12" s="70" t="n">
        <v>5</v>
      </c>
      <c r="N12" s="70" t="inlineStr">
        <is>
          <t>个</t>
        </is>
      </c>
      <c r="O12" s="344" t="n">
        <v>0.25</v>
      </c>
      <c r="P12" s="344">
        <f>M12*O12</f>
        <v/>
      </c>
      <c r="Q12" s="344">
        <f>0*P12</f>
        <v/>
      </c>
      <c r="R12" s="344" t="inlineStr">
        <is>
          <t>4月底</t>
        </is>
      </c>
      <c r="S12" s="125" t="inlineStr">
        <is>
          <t>NI PS-15电源</t>
        </is>
      </c>
    </row>
    <row r="13" ht="18" customHeight="1" s="291">
      <c r="A13" s="24" t="n">
        <v>44348</v>
      </c>
      <c r="B13" s="295" t="n"/>
      <c r="C13" s="295" t="n"/>
      <c r="D13" s="295" t="n">
        <v>195716.37</v>
      </c>
      <c r="E13" s="295" t="n">
        <v>17764.14</v>
      </c>
      <c r="F13" s="295" t="n">
        <v>32768.53</v>
      </c>
      <c r="G13" s="295" t="n"/>
      <c r="H13" s="295">
        <f>SUM(C13:G13)</f>
        <v/>
      </c>
      <c r="J13" s="80" t="n"/>
      <c r="K13" s="78" t="inlineStr">
        <is>
          <t>封装外壳</t>
        </is>
      </c>
      <c r="L13" s="343" t="n"/>
      <c r="M13" s="70" t="n">
        <v>5</v>
      </c>
      <c r="N13" s="70" t="inlineStr">
        <is>
          <t>个</t>
        </is>
      </c>
      <c r="O13" s="344" t="n">
        <v>0.3</v>
      </c>
      <c r="P13" s="344">
        <f>M13*O13</f>
        <v/>
      </c>
      <c r="Q13" s="344">
        <f>0.3*P13</f>
        <v/>
      </c>
      <c r="R13" s="344" t="inlineStr">
        <is>
          <t>4月底</t>
        </is>
      </c>
      <c r="S13" s="125" t="inlineStr">
        <is>
          <t>定制</t>
        </is>
      </c>
    </row>
    <row r="14" ht="18" customHeight="1" s="291">
      <c r="A14" s="26" t="n">
        <v>44378</v>
      </c>
      <c r="B14" s="296" t="n"/>
      <c r="C14" s="296" t="n"/>
      <c r="D14" s="296" t="n">
        <v>1423711.55</v>
      </c>
      <c r="E14" s="296" t="n">
        <v>6665.03</v>
      </c>
      <c r="F14" s="296" t="n">
        <v>57278.64</v>
      </c>
      <c r="G14" s="296" t="n"/>
      <c r="H14" s="296">
        <f>SUM(C14:G14)</f>
        <v/>
      </c>
      <c r="J14" s="80" t="n"/>
      <c r="K14" s="71" t="inlineStr">
        <is>
          <t>核岛VCS温度采集边缘网关</t>
        </is>
      </c>
      <c r="L14" s="70" t="inlineStr">
        <is>
          <t>网关</t>
        </is>
      </c>
      <c r="M14" s="70" t="n">
        <v>2</v>
      </c>
      <c r="N14" s="70" t="inlineStr">
        <is>
          <t>套</t>
        </is>
      </c>
      <c r="O14" s="344" t="n">
        <v>2</v>
      </c>
      <c r="P14" s="344">
        <f>M14*O14</f>
        <v/>
      </c>
      <c r="Q14" s="344">
        <f>0.3*P14</f>
        <v/>
      </c>
      <c r="R14" s="344" t="inlineStr">
        <is>
          <t>元器件及结构制作</t>
        </is>
      </c>
      <c r="S14" s="125" t="inlineStr">
        <is>
          <t>AIMS-TCPU-RD</t>
        </is>
      </c>
    </row>
    <row r="15" ht="18" customHeight="1" s="291">
      <c r="A15" s="24" t="n">
        <v>44409</v>
      </c>
      <c r="B15" s="295" t="n"/>
      <c r="C15" s="295" t="n"/>
      <c r="D15" s="295" t="n">
        <v>34640.75</v>
      </c>
      <c r="E15" s="295" t="n">
        <v>50865.64</v>
      </c>
      <c r="F15" s="295" t="n">
        <v>49380.99</v>
      </c>
      <c r="G15" s="295" t="n"/>
      <c r="H15" s="295">
        <f>SUM(C15:G15)</f>
        <v/>
      </c>
      <c r="J15" s="80" t="n"/>
      <c r="K15" s="78" t="inlineStr">
        <is>
          <t>油液监测设备（含相关耗材、配件）</t>
        </is>
      </c>
      <c r="L15" s="343" t="n"/>
      <c r="M15" s="70" t="n">
        <v>1</v>
      </c>
      <c r="N15" s="70" t="inlineStr">
        <is>
          <t>套</t>
        </is>
      </c>
      <c r="O15" s="348" t="n">
        <v>28</v>
      </c>
      <c r="P15" s="344">
        <f>M15*O15</f>
        <v/>
      </c>
      <c r="Q15" s="344">
        <f>0.3*P15</f>
        <v/>
      </c>
      <c r="R15" s="344" t="inlineStr">
        <is>
          <t>5月中旬</t>
        </is>
      </c>
      <c r="S15" s="125" t="inlineStr">
        <is>
          <t>广研</t>
        </is>
      </c>
    </row>
    <row r="16" ht="18" customHeight="1" s="291">
      <c r="A16" s="26" t="n">
        <v>44440</v>
      </c>
      <c r="B16" s="296" t="n"/>
      <c r="C16" s="296" t="n"/>
      <c r="D16" s="296" t="n">
        <v>6880.18</v>
      </c>
      <c r="E16" s="296" t="n">
        <v>19314.4</v>
      </c>
      <c r="F16" s="296" t="n">
        <v>45822.74000000001</v>
      </c>
      <c r="G16" s="296" t="n"/>
      <c r="H16" s="296">
        <f>SUM(C16:G16)</f>
        <v/>
      </c>
      <c r="J16" s="77" t="n"/>
      <c r="K16" s="349" t="inlineStr">
        <is>
          <t>主变</t>
        </is>
      </c>
      <c r="L16" s="350" t="n"/>
      <c r="M16" s="350" t="n"/>
      <c r="N16" s="350" t="n"/>
      <c r="O16" s="350" t="n"/>
      <c r="P16" s="350" t="n"/>
      <c r="Q16" s="350" t="n"/>
      <c r="R16" s="350" t="n"/>
      <c r="S16" s="351" t="n"/>
    </row>
    <row r="17" ht="18" customHeight="1" s="291">
      <c r="A17" s="24" t="n">
        <v>44470</v>
      </c>
      <c r="B17" s="295" t="n">
        <v>120.48</v>
      </c>
      <c r="C17" s="295" t="n">
        <v>28745</v>
      </c>
      <c r="D17" s="295" t="n">
        <v>924821.38</v>
      </c>
      <c r="E17" s="295" t="n">
        <v>5690.559999999999</v>
      </c>
      <c r="F17" s="295" t="n">
        <v>49569.25</v>
      </c>
      <c r="G17" s="295" t="n"/>
      <c r="H17" s="295">
        <f>SUM(C17:G17)</f>
        <v/>
      </c>
      <c r="J17" s="77" t="n"/>
      <c r="K17" s="72" t="inlineStr">
        <is>
          <t>#2 C相</t>
        </is>
      </c>
      <c r="L17" s="71" t="inlineStr">
        <is>
          <t>直流偏磁(中性点）</t>
        </is>
      </c>
      <c r="M17" s="70" t="n">
        <v>1</v>
      </c>
      <c r="N17" s="70" t="inlineStr">
        <is>
          <t>套</t>
        </is>
      </c>
      <c r="O17" s="344" t="n">
        <v>4</v>
      </c>
      <c r="P17" s="344">
        <f>M17*O17</f>
        <v/>
      </c>
      <c r="Q17" s="345">
        <f>0.3*P17</f>
        <v/>
      </c>
      <c r="R17" s="345" t="inlineStr">
        <is>
          <t>5月中旬</t>
        </is>
      </c>
      <c r="S17" s="124" t="inlineStr">
        <is>
          <t>iCGM2020（每套包含一个直流偏磁传感器+一个数采）</t>
        </is>
      </c>
    </row>
    <row r="18" ht="18" customHeight="1" s="291">
      <c r="A18" s="26" t="n">
        <v>44501</v>
      </c>
      <c r="B18" s="296" t="n"/>
      <c r="C18" s="296" t="n"/>
      <c r="D18" s="296" t="n">
        <v>333874.89</v>
      </c>
      <c r="E18" s="296" t="n">
        <v>18778.51</v>
      </c>
      <c r="F18" s="296" t="n">
        <v>29395.82</v>
      </c>
      <c r="G18" s="296" t="n">
        <v>248</v>
      </c>
      <c r="H18" s="296">
        <f>SUM(C18:G18)</f>
        <v/>
      </c>
      <c r="J18" s="77" t="n"/>
      <c r="K18" s="72" t="inlineStr">
        <is>
          <t>#2 A、B、C相</t>
        </is>
      </c>
      <c r="L18" s="71" t="inlineStr">
        <is>
          <t>超声局放</t>
        </is>
      </c>
      <c r="M18" s="70" t="n">
        <v>3</v>
      </c>
      <c r="N18" s="70" t="inlineStr">
        <is>
          <t>套</t>
        </is>
      </c>
      <c r="O18" s="344" t="n">
        <v>42</v>
      </c>
      <c r="P18" s="344">
        <f>M18*O18</f>
        <v/>
      </c>
      <c r="Q18" s="345">
        <f>0.3*P18</f>
        <v/>
      </c>
      <c r="R18" s="345" t="inlineStr">
        <is>
          <t>5月中旬</t>
        </is>
      </c>
      <c r="S18" s="124" t="inlineStr">
        <is>
          <t>SH III系列（8通道超声）</t>
        </is>
      </c>
    </row>
    <row r="19" ht="18" customHeight="1" s="291">
      <c r="A19" s="24" t="n">
        <v>44531</v>
      </c>
      <c r="B19" s="295" t="n"/>
      <c r="C19" s="295" t="n"/>
      <c r="D19" s="295" t="n"/>
      <c r="E19" s="295" t="n"/>
      <c r="F19" s="295" t="n"/>
      <c r="G19" s="295" t="n"/>
      <c r="H19" s="295">
        <f>SUM(C19:G19)</f>
        <v/>
      </c>
      <c r="J19" s="77" t="n"/>
      <c r="K19" s="72" t="inlineStr">
        <is>
          <t>#2 A、B、C相</t>
        </is>
      </c>
      <c r="L19" s="71" t="inlineStr">
        <is>
          <t>转发服务器及交换机</t>
        </is>
      </c>
      <c r="M19" s="70" t="n">
        <v>1</v>
      </c>
      <c r="N19" s="70" t="inlineStr">
        <is>
          <t>套</t>
        </is>
      </c>
      <c r="O19" s="344" t="n">
        <v>2.5</v>
      </c>
      <c r="P19" s="344">
        <f>M19*O19</f>
        <v/>
      </c>
      <c r="Q19" s="345">
        <f>0.3*P19</f>
        <v/>
      </c>
      <c r="R19" s="345" t="inlineStr">
        <is>
          <t>5月中旬</t>
        </is>
      </c>
      <c r="S19" s="124" t="n"/>
    </row>
    <row r="20" ht="18" customHeight="1" s="291">
      <c r="A20" s="26" t="n">
        <v>44562</v>
      </c>
      <c r="B20" s="296" t="n"/>
      <c r="C20" s="296" t="n"/>
      <c r="D20" s="296" t="n"/>
      <c r="E20" s="296" t="n"/>
      <c r="F20" s="296" t="n"/>
      <c r="G20" s="296" t="n"/>
      <c r="H20" s="296">
        <f>SUM(C20:G20)</f>
        <v/>
      </c>
      <c r="J20" s="77" t="n"/>
      <c r="K20" s="72" t="inlineStr">
        <is>
          <t>#2 A、B、C相</t>
        </is>
      </c>
      <c r="L20" s="71" t="inlineStr">
        <is>
          <t>智能组件柜</t>
        </is>
      </c>
      <c r="M20" s="70" t="n">
        <v>1</v>
      </c>
      <c r="N20" s="70" t="inlineStr">
        <is>
          <t>套</t>
        </is>
      </c>
      <c r="O20" s="344" t="n">
        <v>1</v>
      </c>
      <c r="P20" s="344">
        <f>M20*O20</f>
        <v/>
      </c>
      <c r="Q20" s="345">
        <f>0.3*P20</f>
        <v/>
      </c>
      <c r="R20" s="345" t="inlineStr">
        <is>
          <t>5月中旬</t>
        </is>
      </c>
      <c r="S20" s="124" t="inlineStr">
        <is>
          <t>定制</t>
        </is>
      </c>
    </row>
    <row r="21" ht="18" customHeight="1" s="291">
      <c r="A21" s="24" t="n">
        <v>44593</v>
      </c>
      <c r="B21" s="295" t="n"/>
      <c r="C21" s="295" t="n"/>
      <c r="D21" s="295" t="n"/>
      <c r="E21" s="295" t="n"/>
      <c r="F21" s="295" t="n"/>
      <c r="G21" s="295" t="n"/>
      <c r="H21" s="295">
        <f>SUM(C21:G21)</f>
        <v/>
      </c>
      <c r="J21" s="77" t="n"/>
      <c r="K21" s="349" t="inlineStr">
        <is>
          <t>平台服务器资源</t>
        </is>
      </c>
      <c r="L21" s="350" t="n"/>
      <c r="M21" s="350" t="n"/>
      <c r="N21" s="350" t="n"/>
      <c r="O21" s="350" t="n"/>
      <c r="P21" s="350" t="n"/>
      <c r="Q21" s="350" t="n"/>
      <c r="R21" s="350" t="n"/>
      <c r="S21" s="351" t="n"/>
    </row>
    <row r="22" ht="18" customHeight="1" s="291">
      <c r="A22" s="26" t="n">
        <v>44621</v>
      </c>
      <c r="B22" s="296" t="n"/>
      <c r="C22" s="296" t="n"/>
      <c r="D22" s="296" t="n"/>
      <c r="E22" s="296" t="n"/>
      <c r="F22" s="296" t="n"/>
      <c r="G22" s="296" t="n"/>
      <c r="H22" s="296">
        <f>SUM(C22:G22)</f>
        <v/>
      </c>
      <c r="I22" s="33" t="inlineStr">
        <is>
          <t>合同结束</t>
        </is>
      </c>
      <c r="J22" s="77" t="n"/>
      <c r="K22" s="352" t="inlineStr">
        <is>
          <t>服务器（512G内存）</t>
        </is>
      </c>
      <c r="L22" s="347" t="n"/>
      <c r="M22" s="84" t="n">
        <v>4</v>
      </c>
      <c r="N22" s="84" t="inlineStr">
        <is>
          <t>台</t>
        </is>
      </c>
      <c r="O22" s="353" t="n">
        <v>11.5</v>
      </c>
      <c r="P22" s="344">
        <f>M22*O22</f>
        <v/>
      </c>
      <c r="Q22" s="354">
        <f>0.3*P22</f>
        <v/>
      </c>
      <c r="R22" s="354" t="inlineStr">
        <is>
          <t>3月底</t>
        </is>
      </c>
      <c r="S22" s="126" t="inlineStr">
        <is>
          <t>H3C R6700G3</t>
        </is>
      </c>
    </row>
    <row r="23" ht="18" customHeight="1" s="291">
      <c r="A23" s="24" t="n">
        <v>44652</v>
      </c>
      <c r="B23" s="295" t="n"/>
      <c r="C23" s="295" t="n"/>
      <c r="D23" s="295" t="n"/>
      <c r="E23" s="295" t="n"/>
      <c r="F23" s="295" t="n"/>
      <c r="G23" s="295" t="n"/>
      <c r="H23" s="295">
        <f>SUM(C23:G23)</f>
        <v/>
      </c>
      <c r="J23" s="77" t="n"/>
      <c r="K23" s="352" t="inlineStr">
        <is>
          <t>光纤交换机</t>
        </is>
      </c>
      <c r="L23" s="347" t="n"/>
      <c r="M23" s="84" t="n">
        <v>2</v>
      </c>
      <c r="N23" s="84" t="inlineStr">
        <is>
          <t>台</t>
        </is>
      </c>
      <c r="O23" s="353" t="n">
        <v>22</v>
      </c>
      <c r="P23" s="344">
        <f>M23*O23</f>
        <v/>
      </c>
      <c r="Q23" s="354">
        <f>0.3*P23</f>
        <v/>
      </c>
      <c r="R23" s="354" t="inlineStr">
        <is>
          <t>3月底</t>
        </is>
      </c>
      <c r="S23" s="126" t="inlineStr">
        <is>
          <t>H3C CN6600B</t>
        </is>
      </c>
    </row>
    <row r="24" ht="18" customHeight="1" s="291">
      <c r="A24" s="26" t="n">
        <v>44682</v>
      </c>
      <c r="B24" s="296" t="n"/>
      <c r="C24" s="296" t="n"/>
      <c r="D24" s="296" t="n"/>
      <c r="E24" s="296" t="n"/>
      <c r="F24" s="296" t="n"/>
      <c r="G24" s="296" t="n"/>
      <c r="H24" s="296">
        <f>SUM(C24:G24)</f>
        <v/>
      </c>
      <c r="J24" s="77" t="n"/>
      <c r="K24" s="352" t="inlineStr">
        <is>
          <t>存储</t>
        </is>
      </c>
      <c r="L24" s="347" t="n"/>
      <c r="M24" s="84" t="n">
        <v>2</v>
      </c>
      <c r="N24" s="84" t="inlineStr">
        <is>
          <t>台</t>
        </is>
      </c>
      <c r="O24" s="353" t="n">
        <v>26.5</v>
      </c>
      <c r="P24" s="344">
        <f>M24*O24</f>
        <v/>
      </c>
      <c r="Q24" s="354">
        <f>0.3*P24</f>
        <v/>
      </c>
      <c r="R24" s="354" t="inlineStr">
        <is>
          <t>3月底</t>
        </is>
      </c>
      <c r="S24" s="126" t="inlineStr">
        <is>
          <t>宏杉MS3000G2-AF</t>
        </is>
      </c>
    </row>
    <row r="25" ht="18" customHeight="1" s="291">
      <c r="A25" s="24" t="n">
        <v>44713</v>
      </c>
      <c r="B25" s="295" t="n"/>
      <c r="C25" s="295" t="n"/>
      <c r="D25" s="295" t="n"/>
      <c r="E25" s="295" t="n"/>
      <c r="F25" s="295" t="n"/>
      <c r="G25" s="295" t="n"/>
      <c r="H25" s="295">
        <f>SUM(C25:G25)</f>
        <v/>
      </c>
      <c r="J25" s="77" t="n"/>
      <c r="K25" s="355" t="inlineStr">
        <is>
          <t>存储光纤卡</t>
        </is>
      </c>
      <c r="L25" s="347" t="n"/>
      <c r="M25" s="84" t="n">
        <v>2</v>
      </c>
      <c r="N25" s="84" t="inlineStr">
        <is>
          <t>台</t>
        </is>
      </c>
      <c r="O25" s="353" t="n">
        <v>1.6</v>
      </c>
      <c r="P25" s="344">
        <f>M25*O25</f>
        <v/>
      </c>
      <c r="Q25" s="354">
        <f>0.3*P25</f>
        <v/>
      </c>
      <c r="R25" s="354" t="inlineStr">
        <is>
          <t>3月底</t>
        </is>
      </c>
      <c r="S25" s="126" t="inlineStr">
        <is>
          <t>4*16Gbps FC-4xSFP+光模块-IO 模块（宏杉MS3000G2-AF存储用）</t>
        </is>
      </c>
    </row>
    <row r="26" ht="18" customHeight="1" s="291">
      <c r="A26" s="26" t="n">
        <v>44743</v>
      </c>
      <c r="B26" s="296" t="n"/>
      <c r="C26" s="296" t="n"/>
      <c r="D26" s="296" t="n"/>
      <c r="E26" s="296" t="n"/>
      <c r="F26" s="296" t="n"/>
      <c r="G26" s="296" t="n"/>
      <c r="H26" s="296">
        <f>SUM(C26:G26)</f>
        <v/>
      </c>
      <c r="J26" s="77" t="n"/>
      <c r="K26" s="352" t="n"/>
      <c r="L26" s="347" t="n"/>
      <c r="M26" s="84" t="n"/>
      <c r="N26" s="84" t="n"/>
      <c r="O26" s="353" t="n"/>
      <c r="P26" s="356" t="n"/>
      <c r="Q26" s="357" t="n"/>
      <c r="R26" s="354" t="n"/>
      <c r="S26" s="126" t="n"/>
    </row>
    <row r="27" ht="18" customHeight="1" s="291">
      <c r="A27" s="24" t="n">
        <v>44774</v>
      </c>
      <c r="B27" s="295" t="n"/>
      <c r="C27" s="295" t="n"/>
      <c r="D27" s="295" t="n"/>
      <c r="E27" s="295" t="n"/>
      <c r="F27" s="295" t="n"/>
      <c r="G27" s="295" t="n"/>
      <c r="H27" s="295">
        <f>SUM(C27:G27)</f>
        <v/>
      </c>
      <c r="J27" s="77" t="n"/>
      <c r="K27" s="349" t="inlineStr">
        <is>
          <t>无线网络设备费用</t>
        </is>
      </c>
      <c r="L27" s="350" t="n"/>
      <c r="M27" s="350" t="n"/>
      <c r="N27" s="350" t="n"/>
      <c r="O27" s="350" t="n"/>
      <c r="P27" s="350" t="n"/>
      <c r="Q27" s="350" t="n"/>
      <c r="R27" s="350" t="n"/>
      <c r="S27" s="351" t="n"/>
    </row>
    <row r="28" ht="18" customHeight="1" s="291">
      <c r="A28" s="26" t="n">
        <v>44805</v>
      </c>
      <c r="B28" s="296" t="n"/>
      <c r="C28" s="296" t="n"/>
      <c r="D28" s="296" t="n"/>
      <c r="E28" s="296" t="n"/>
      <c r="F28" s="296" t="n"/>
      <c r="G28" s="296" t="n"/>
      <c r="H28" s="296">
        <f>SUM(C28:G28)</f>
        <v/>
      </c>
      <c r="J28" s="77" t="n"/>
      <c r="K28" s="352" t="inlineStr">
        <is>
          <t>IOT接入交换机改造IOT汇聚设备</t>
        </is>
      </c>
      <c r="L28" s="347" t="n"/>
      <c r="M28" s="87" t="n">
        <v>1</v>
      </c>
      <c r="N28" s="87" t="inlineStr">
        <is>
          <t>台</t>
        </is>
      </c>
      <c r="O28" s="358" t="n">
        <v>0.5</v>
      </c>
      <c r="P28" s="358">
        <f>M28*O28</f>
        <v/>
      </c>
      <c r="Q28" s="358">
        <f>0.3*P28</f>
        <v/>
      </c>
      <c r="R28" s="359" t="inlineStr">
        <is>
          <t>3月底</t>
        </is>
      </c>
      <c r="S28" s="129" t="inlineStr">
        <is>
          <t>Andteck 8口</t>
        </is>
      </c>
    </row>
    <row r="29" ht="18" customHeight="1" s="291">
      <c r="A29" s="24" t="n">
        <v>44835</v>
      </c>
      <c r="B29" s="295" t="n"/>
      <c r="C29" s="295" t="n"/>
      <c r="D29" s="295" t="n"/>
      <c r="E29" s="295" t="n"/>
      <c r="F29" s="295" t="n"/>
      <c r="G29" s="295" t="n"/>
      <c r="H29" s="295">
        <f>SUM(C29:G29)</f>
        <v/>
      </c>
      <c r="J29" s="77" t="n"/>
      <c r="K29" s="352" t="inlineStr">
        <is>
          <t>IoT BS for Zigbee接入子系统</t>
        </is>
      </c>
      <c r="L29" s="347" t="n"/>
      <c r="M29" s="87" t="n">
        <v>4</v>
      </c>
      <c r="N29" s="87" t="inlineStr">
        <is>
          <t>套</t>
        </is>
      </c>
      <c r="O29" s="358" t="n">
        <v>0.45</v>
      </c>
      <c r="P29" s="358">
        <f>M29*O29</f>
        <v/>
      </c>
      <c r="Q29" s="360">
        <f>0.3*P29</f>
        <v/>
      </c>
      <c r="R29" s="361" t="inlineStr">
        <is>
          <t>3月底</t>
        </is>
      </c>
      <c r="S29" s="131" t="inlineStr">
        <is>
          <t>IoT BS for ZigBee BS 1601-Z ；
改装套件IoT Aux ；
天线QB24V5A ；Ant_MNT Andteck</t>
        </is>
      </c>
    </row>
    <row r="30" ht="18" customHeight="1" s="291" thickBot="1">
      <c r="A30" s="26" t="n">
        <v>44866</v>
      </c>
      <c r="B30" s="296" t="n"/>
      <c r="C30" s="296" t="n"/>
      <c r="D30" s="296" t="n"/>
      <c r="E30" s="296" t="n"/>
      <c r="F30" s="296" t="n"/>
      <c r="G30" s="296" t="n"/>
      <c r="H30" s="296">
        <f>SUM(C30:G30)</f>
        <v/>
      </c>
      <c r="J30" s="77" t="n"/>
      <c r="K30" s="362" t="inlineStr">
        <is>
          <t>ADW NPP远程接入子系统V1.0</t>
        </is>
      </c>
      <c r="L30" s="347" t="n"/>
      <c r="M30" s="87" t="n">
        <v>7</v>
      </c>
      <c r="N30" s="87" t="inlineStr">
        <is>
          <t>套</t>
        </is>
      </c>
      <c r="O30" s="358" t="n">
        <v>1.955</v>
      </c>
      <c r="P30" s="358">
        <f>M30*O30</f>
        <v/>
      </c>
      <c r="Q30" s="360">
        <f>0.3*P30</f>
        <v/>
      </c>
      <c r="R30" s="363" t="n"/>
      <c r="S30" s="132" t="inlineStr">
        <is>
          <t>WA-Dual 52 In_E102</t>
        </is>
      </c>
    </row>
    <row r="31" ht="18" customHeight="1" s="291">
      <c r="A31" s="28" t="inlineStr">
        <is>
          <t>合计</t>
        </is>
      </c>
      <c r="B31" s="298">
        <f>SUM(B9:B30)</f>
        <v/>
      </c>
      <c r="C31" s="298">
        <f>SUM(C9:C30)</f>
        <v/>
      </c>
      <c r="D31" s="298">
        <f>SUM(D9:D30)</f>
        <v/>
      </c>
      <c r="E31" s="298">
        <f>SUM(E9:E30)</f>
        <v/>
      </c>
      <c r="F31" s="298">
        <f>SUM(F9:F30)</f>
        <v/>
      </c>
      <c r="G31" s="298">
        <f>SUM(G9:G30)</f>
        <v/>
      </c>
      <c r="H31" s="298">
        <f>SUM(D31:G31)</f>
        <v/>
      </c>
      <c r="J31" s="90" t="n"/>
      <c r="K31" s="364" t="inlineStr">
        <is>
          <t>动力电缆、镀锌钢管、胶水等耗材及附件</t>
        </is>
      </c>
      <c r="L31" s="347" t="n"/>
      <c r="M31" s="365" t="inlineStr">
        <is>
          <t>若干</t>
        </is>
      </c>
      <c r="N31" s="366" t="n"/>
      <c r="O31" s="343" t="n"/>
      <c r="P31" s="353" t="n">
        <v>5</v>
      </c>
      <c r="Q31" s="354">
        <f>0*P31</f>
        <v/>
      </c>
      <c r="R31" s="354" t="inlineStr">
        <is>
          <t>5月底</t>
        </is>
      </c>
      <c r="S31" s="126" t="n"/>
    </row>
    <row r="32" ht="18" customHeight="1" s="291">
      <c r="A32" s="34" t="inlineStr">
        <is>
          <t>预算</t>
        </is>
      </c>
      <c r="B32" s="299">
        <f>M60*8</f>
        <v/>
      </c>
      <c r="C32" s="299">
        <f>(248-30)*10000</f>
        <v/>
      </c>
      <c r="D32" s="300">
        <f>P33*10000/1.13</f>
        <v/>
      </c>
      <c r="E32" s="300">
        <f>P65*10000</f>
        <v/>
      </c>
      <c r="F32" s="300" t="n">
        <v>300000</v>
      </c>
      <c r="G32" s="300" t="n">
        <v>30000</v>
      </c>
      <c r="H32" s="299">
        <f>SUM(C32:G32)</f>
        <v/>
      </c>
      <c r="J32" s="90" t="n"/>
      <c r="K32" s="364" t="inlineStr">
        <is>
          <t>安装施工费用</t>
        </is>
      </c>
      <c r="L32" s="347" t="n"/>
      <c r="M32" s="365" t="n"/>
      <c r="N32" s="366" t="n"/>
      <c r="O32" s="343" t="n"/>
      <c r="P32" s="353" t="n">
        <v>8</v>
      </c>
      <c r="Q32" s="354">
        <f>0*P32</f>
        <v/>
      </c>
      <c r="R32" s="354" t="inlineStr">
        <is>
          <t>6月底</t>
        </is>
      </c>
      <c r="S32" s="126" t="n"/>
    </row>
    <row r="33" ht="18" customHeight="1" s="291" thickBot="1">
      <c r="A33" s="35" t="inlineStr">
        <is>
          <t>预算消耗%</t>
        </is>
      </c>
      <c r="B33" s="38">
        <f>B31/B32</f>
        <v/>
      </c>
      <c r="C33" s="38">
        <f>C31/C32</f>
        <v/>
      </c>
      <c r="D33" s="38">
        <f>D31/D32</f>
        <v/>
      </c>
      <c r="E33" s="38">
        <f>E31/E32</f>
        <v/>
      </c>
      <c r="F33" s="38">
        <f>F31/F32</f>
        <v/>
      </c>
      <c r="G33" s="38">
        <f>G31/G32</f>
        <v/>
      </c>
      <c r="H33" s="38">
        <f>H31/H32</f>
        <v/>
      </c>
      <c r="J33" s="91" t="n"/>
      <c r="K33" s="257" t="inlineStr">
        <is>
          <t>合计</t>
        </is>
      </c>
      <c r="L33" s="367" t="n"/>
      <c r="M33" s="367" t="n"/>
      <c r="N33" s="367" t="n"/>
      <c r="O33" s="368" t="n"/>
      <c r="P33" s="369">
        <f>SUM(P4:P32)</f>
        <v/>
      </c>
      <c r="Q33" s="370">
        <f>SUM(Q4:Q32)</f>
        <v/>
      </c>
      <c r="R33" s="371" t="inlineStr">
        <is>
          <t>硬件报价费用：728.3+26=754.3</t>
        </is>
      </c>
      <c r="S33" s="372" t="n"/>
      <c r="T33" s="0">
        <f>P33/1.13</f>
        <v/>
      </c>
    </row>
    <row r="34" ht="18" customHeight="1" s="291">
      <c r="J34" s="373" t="n">
        <v>2</v>
      </c>
      <c r="K34" s="374" t="inlineStr">
        <is>
          <t>开发费用</t>
        </is>
      </c>
      <c r="L34" s="347" t="n"/>
      <c r="M34" s="375" t="inlineStr">
        <is>
          <t>工时/人天</t>
        </is>
      </c>
      <c r="N34" s="376" t="n"/>
      <c r="O34" s="377" t="inlineStr">
        <is>
          <t>投入比例（从3月开始）</t>
        </is>
      </c>
      <c r="P34" s="378" t="inlineStr">
        <is>
          <t>人工成本/万</t>
        </is>
      </c>
      <c r="Q34" s="379" t="n"/>
      <c r="R34" s="380" t="n"/>
      <c r="S34" s="135" t="inlineStr">
        <is>
          <t>备注</t>
        </is>
      </c>
    </row>
    <row r="35" ht="16.5" customHeight="1" s="291">
      <c r="A35" s="12" t="inlineStr">
        <is>
          <t>以上费用不包括以下预付款：</t>
        </is>
      </c>
      <c r="B35" s="43" t="n"/>
      <c r="C35" s="43" t="n"/>
      <c r="D35" s="43" t="n"/>
      <c r="E35" s="302" t="n"/>
      <c r="F35" s="302" t="n"/>
      <c r="G35" s="302" t="n"/>
      <c r="H35" s="302" t="n"/>
      <c r="J35" s="381" t="n"/>
      <c r="K35" s="382" t="inlineStr">
        <is>
          <t>蔡一彪P7</t>
        </is>
      </c>
      <c r="L35" s="347" t="n"/>
      <c r="M35" s="106">
        <f>200*O35</f>
        <v/>
      </c>
      <c r="N35" s="343" t="n"/>
      <c r="O35" s="383" t="n">
        <v>0.6</v>
      </c>
      <c r="P35" s="384">
        <f>0.2*M35</f>
        <v/>
      </c>
      <c r="Q35" s="385" t="n"/>
      <c r="R35" s="385" t="n"/>
      <c r="S35" s="386" t="inlineStr">
        <is>
          <t>软件报价费用：332.7</t>
        </is>
      </c>
    </row>
    <row r="36" ht="14.5" customHeight="1" s="291">
      <c r="A36" s="62" t="inlineStr">
        <is>
          <t>日期</t>
        </is>
      </c>
      <c r="B36" s="199" t="inlineStr">
        <is>
          <t>摘要</t>
        </is>
      </c>
      <c r="C36" s="303" t="n"/>
      <c r="D36" s="303" t="n"/>
      <c r="E36" s="303" t="n"/>
      <c r="F36" s="303" t="n"/>
      <c r="G36" s="304" t="n"/>
      <c r="H36" s="305" t="inlineStr">
        <is>
          <t>预付金额</t>
        </is>
      </c>
      <c r="J36" s="381" t="n"/>
      <c r="K36" s="382" t="inlineStr">
        <is>
          <t>赵彤P9</t>
        </is>
      </c>
      <c r="L36" s="347" t="n"/>
      <c r="M36" s="106">
        <f>200*O36</f>
        <v/>
      </c>
      <c r="N36" s="343" t="n"/>
      <c r="O36" s="383" t="n">
        <v>0.3</v>
      </c>
      <c r="P36" s="384">
        <f>0.2*M36</f>
        <v/>
      </c>
      <c r="Q36" s="387" t="n"/>
      <c r="R36" s="387" t="n"/>
      <c r="S36" s="381" t="n"/>
    </row>
    <row r="37">
      <c r="A37" s="52" t="inlineStr">
        <is>
          <t>202108</t>
        </is>
      </c>
      <c r="B37" s="59" t="inlineStr">
        <is>
          <t>支付NYH202104001采购电池-武汉孚安特_2021.08.20_-</t>
        </is>
      </c>
      <c r="C37" s="197" t="n"/>
      <c r="D37" s="59" t="n"/>
      <c r="E37" s="59" t="n"/>
      <c r="F37" s="59" t="n"/>
      <c r="G37" s="59" t="n"/>
      <c r="H37" s="306" t="n">
        <v>700</v>
      </c>
      <c r="J37" s="381" t="n"/>
      <c r="K37" s="382" t="inlineStr">
        <is>
          <t>毛贤峰P9</t>
        </is>
      </c>
      <c r="L37" s="347" t="n"/>
      <c r="M37" s="106">
        <f>200*O37</f>
        <v/>
      </c>
      <c r="N37" s="343" t="n"/>
      <c r="O37" s="383" t="n">
        <v>0.1</v>
      </c>
      <c r="P37" s="384">
        <f>0.2*M37</f>
        <v/>
      </c>
      <c r="Q37" s="387" t="n"/>
      <c r="R37" s="387" t="n"/>
      <c r="S37" s="381" t="n"/>
    </row>
    <row r="38" ht="18" customFormat="1" customHeight="1" s="5">
      <c r="A38" s="52" t="inlineStr">
        <is>
          <t>202103</t>
        </is>
      </c>
      <c r="B38" s="59" t="inlineStr">
        <is>
          <t>支付NYH202104001三门三期采购透平油在线监测装置预付款-广研检测_2021.03.26_-</t>
        </is>
      </c>
      <c r="C38" s="198" t="n"/>
      <c r="D38" s="59" t="n"/>
      <c r="E38" s="59" t="n"/>
      <c r="F38" s="59" t="n"/>
      <c r="G38" s="59" t="n"/>
      <c r="H38" s="306" t="n">
        <v>42600</v>
      </c>
      <c r="J38" s="381" t="n"/>
      <c r="K38" s="382" t="inlineStr">
        <is>
          <t>卢奕P8</t>
        </is>
      </c>
      <c r="L38" s="347" t="n"/>
      <c r="M38" s="106">
        <f>200*O38</f>
        <v/>
      </c>
      <c r="N38" s="343" t="n"/>
      <c r="O38" s="383" t="n">
        <v>0.5</v>
      </c>
      <c r="P38" s="384">
        <f>0.2*M38</f>
        <v/>
      </c>
      <c r="Q38" s="387" t="n"/>
      <c r="R38" s="387" t="n"/>
      <c r="S38" s="381" t="n"/>
    </row>
    <row r="39" ht="18" customFormat="1" customHeight="1" s="5">
      <c r="A39" s="52" t="inlineStr">
        <is>
          <t>202107</t>
        </is>
      </c>
      <c r="B39" s="59" t="inlineStr">
        <is>
          <t>支付NYH202104001三门三期采购透平油在线监测装置进度款-广研检测_2021.03.26_-</t>
        </is>
      </c>
      <c r="C39" s="198" t="n"/>
      <c r="D39" s="59" t="n"/>
      <c r="E39" s="59" t="n"/>
      <c r="F39" s="59" t="n"/>
      <c r="G39" s="59" t="n"/>
      <c r="H39" s="306" t="n">
        <v>63900</v>
      </c>
      <c r="J39" s="381" t="n"/>
      <c r="K39" s="382" t="inlineStr">
        <is>
          <t>李倩P6</t>
        </is>
      </c>
      <c r="L39" s="347" t="n"/>
      <c r="M39" s="106">
        <f>200*O39</f>
        <v/>
      </c>
      <c r="N39" s="343" t="n"/>
      <c r="O39" s="383" t="n">
        <v>0.3</v>
      </c>
      <c r="P39" s="384">
        <f>M39*0.2</f>
        <v/>
      </c>
      <c r="Q39" s="387" t="n"/>
      <c r="R39" s="387" t="n"/>
      <c r="S39" s="381" t="n"/>
    </row>
    <row r="40" ht="18" customFormat="1" customHeight="1" s="5">
      <c r="A40" s="52" t="inlineStr">
        <is>
          <t>202104</t>
        </is>
      </c>
      <c r="B40" s="59" t="inlineStr">
        <is>
          <t>支付NYH202104001采购温控开关-斯泰格_-</t>
        </is>
      </c>
      <c r="C40" s="198" t="n"/>
      <c r="D40" s="59" t="n"/>
      <c r="E40" s="59" t="n"/>
      <c r="F40" s="59" t="n"/>
      <c r="G40" s="59" t="n"/>
      <c r="H40" s="306" t="n">
        <v>500</v>
      </c>
      <c r="J40" s="381" t="n"/>
      <c r="K40" s="382" t="inlineStr">
        <is>
          <t>潘凡P5</t>
        </is>
      </c>
      <c r="L40" s="347" t="n"/>
      <c r="M40" s="106">
        <f>200*O40</f>
        <v/>
      </c>
      <c r="N40" s="343" t="n"/>
      <c r="O40" s="383" t="n">
        <v>0.4</v>
      </c>
      <c r="P40" s="384">
        <f>0.15*M40</f>
        <v/>
      </c>
      <c r="Q40" s="387" t="n"/>
      <c r="R40" s="387" t="n"/>
      <c r="S40" s="381" t="n"/>
    </row>
    <row r="41" ht="18" customFormat="1" customHeight="1" s="5">
      <c r="A41" s="52" t="inlineStr">
        <is>
          <t>202105</t>
        </is>
      </c>
      <c r="B41" s="59" t="inlineStr">
        <is>
          <t>支付NYH202104001采购传感器磁座-东莞市亿凯磁业_2021.05.11_-</t>
        </is>
      </c>
      <c r="C41" s="198" t="n"/>
      <c r="D41" s="59" t="n"/>
      <c r="E41" s="59" t="n"/>
      <c r="F41" s="59" t="n"/>
      <c r="G41" s="59" t="n"/>
      <c r="H41" s="306" t="n">
        <v>1900</v>
      </c>
      <c r="J41" s="381" t="n"/>
      <c r="K41" s="382" t="inlineStr">
        <is>
          <t>段腾飞P6</t>
        </is>
      </c>
      <c r="L41" s="347" t="n"/>
      <c r="M41" s="106">
        <f>200*O41</f>
        <v/>
      </c>
      <c r="N41" s="343" t="n"/>
      <c r="O41" s="383" t="n">
        <v>0.4</v>
      </c>
      <c r="P41" s="384">
        <f>M41*0.2</f>
        <v/>
      </c>
      <c r="Q41" s="387" t="n"/>
      <c r="R41" s="387" t="n"/>
      <c r="S41" s="381" t="n"/>
    </row>
    <row r="42" ht="18" customFormat="1" customHeight="1" s="5">
      <c r="A42" s="52" t="inlineStr">
        <is>
          <t>202104</t>
        </is>
      </c>
      <c r="B42" s="59" t="inlineStr">
        <is>
          <t>*支付NYH202104001采购智能无线振动（高频）监测装置-TB-JS-SB-202104001_2021.04.15_-</t>
        </is>
      </c>
      <c r="C42" s="198" t="n"/>
      <c r="D42" s="59" t="n"/>
      <c r="E42" s="59" t="n"/>
      <c r="F42" s="59" t="n"/>
      <c r="G42" s="59" t="n"/>
      <c r="H42" s="306" t="n">
        <v>1650</v>
      </c>
      <c r="J42" s="381" t="n"/>
      <c r="K42" s="382" t="inlineStr">
        <is>
          <t>杨雨P6</t>
        </is>
      </c>
      <c r="L42" s="347" t="n"/>
      <c r="M42" s="106">
        <f>200*O42</f>
        <v/>
      </c>
      <c r="N42" s="343" t="n"/>
      <c r="O42" s="383" t="n">
        <v>0.1</v>
      </c>
      <c r="P42" s="384">
        <f>0.2*M42</f>
        <v/>
      </c>
      <c r="Q42" s="387" t="n"/>
      <c r="R42" s="387" t="n"/>
      <c r="S42" s="381" t="n"/>
    </row>
    <row r="43" ht="18" customFormat="1" customHeight="1" s="5">
      <c r="A43" s="52" t="inlineStr">
        <is>
          <t>202104</t>
        </is>
      </c>
      <c r="B43" s="59" t="inlineStr">
        <is>
          <t>*支付淘宝采购VGA长线/鼠标键盘套装/KVM切换器-TB-JS-SB-202104002/03/04_2021.04.23_-</t>
        </is>
      </c>
      <c r="C43" s="198" t="n"/>
      <c r="D43" s="59" t="n"/>
      <c r="E43" s="59" t="n"/>
      <c r="F43" s="59" t="n"/>
      <c r="G43" s="59" t="n"/>
      <c r="H43" s="306" t="n">
        <v>452.9</v>
      </c>
      <c r="J43" s="381" t="n"/>
      <c r="K43" s="382" t="inlineStr">
        <is>
          <t>毛立峰P4</t>
        </is>
      </c>
      <c r="L43" s="347" t="n"/>
      <c r="M43" s="106">
        <f>200*O43</f>
        <v/>
      </c>
      <c r="N43" s="343" t="n"/>
      <c r="O43" s="383" t="n">
        <v>0.25</v>
      </c>
      <c r="P43" s="384">
        <f>0.15*M43</f>
        <v/>
      </c>
      <c r="Q43" s="387" t="n"/>
      <c r="R43" s="387" t="n"/>
      <c r="S43" s="381" t="n"/>
    </row>
    <row r="44">
      <c r="A44" s="52" t="inlineStr">
        <is>
          <t>202105</t>
        </is>
      </c>
      <c r="B44" s="59" t="inlineStr">
        <is>
          <t>支付NYH202104001项目京东采购610米网线-JD-JS-SB-202104001_2021.05.07_-</t>
        </is>
      </c>
      <c r="C44" s="197" t="n"/>
      <c r="D44" s="59" t="n"/>
      <c r="E44" s="59" t="n"/>
      <c r="F44" s="59" t="n"/>
      <c r="G44" s="59" t="n"/>
      <c r="H44" s="306" t="n">
        <v>1398</v>
      </c>
      <c r="J44" s="381" t="n"/>
      <c r="K44" s="255" t="inlineStr">
        <is>
          <t>陈志成P5</t>
        </is>
      </c>
      <c r="L44" s="137" t="n"/>
      <c r="M44" s="388">
        <f>200*O44</f>
        <v/>
      </c>
      <c r="N44" s="343" t="n"/>
      <c r="O44" s="389" t="n">
        <v>0.4</v>
      </c>
      <c r="P44" s="390">
        <f>0.15*M44</f>
        <v/>
      </c>
      <c r="Q44" s="391" t="n"/>
      <c r="R44" s="387" t="n"/>
      <c r="S44" s="381" t="n"/>
    </row>
    <row r="45">
      <c r="A45" s="52" t="inlineStr">
        <is>
          <t>202105</t>
        </is>
      </c>
      <c r="B45" s="59" t="inlineStr">
        <is>
          <t>支付淘宝采购三门三期电器产品-TB-JS-SB-202105001_2021.05.07_-</t>
        </is>
      </c>
      <c r="C45" s="197" t="n"/>
      <c r="D45" s="59" t="n"/>
      <c r="E45" s="59" t="n"/>
      <c r="F45" s="59" t="n"/>
      <c r="G45" s="59" t="n"/>
      <c r="H45" s="306" t="n">
        <v>693.67</v>
      </c>
      <c r="J45" s="381" t="n"/>
      <c r="K45" s="392" t="inlineStr">
        <is>
          <t>秦少峰P6</t>
        </is>
      </c>
      <c r="L45" s="347" t="n"/>
      <c r="M45" s="388">
        <f>200*O45</f>
        <v/>
      </c>
      <c r="N45" s="343" t="n"/>
      <c r="O45" s="389" t="n">
        <v>0.15</v>
      </c>
      <c r="P45" s="390">
        <f>0.2*M45</f>
        <v/>
      </c>
      <c r="Q45" s="391" t="n"/>
      <c r="R45" s="387" t="n"/>
      <c r="S45" s="381" t="n"/>
    </row>
    <row r="46">
      <c r="A46" s="52" t="inlineStr">
        <is>
          <t>202105</t>
        </is>
      </c>
      <c r="B46" s="59" t="inlineStr">
        <is>
          <t>支付NYH202104001淘宝采购变压器-TB-JS-SB-202105002_2021.05.11_-</t>
        </is>
      </c>
      <c r="C46" s="197" t="n"/>
      <c r="D46" s="59" t="n"/>
      <c r="E46" s="59" t="n"/>
      <c r="F46" s="59" t="n"/>
      <c r="G46" s="59" t="n"/>
      <c r="H46" s="306" t="n">
        <v>260</v>
      </c>
      <c r="J46" s="381" t="n"/>
      <c r="K46" s="382" t="inlineStr">
        <is>
          <t>苏修武P6</t>
        </is>
      </c>
      <c r="L46" s="347" t="n"/>
      <c r="M46" s="106">
        <f>200*O46</f>
        <v/>
      </c>
      <c r="N46" s="343" t="n"/>
      <c r="O46" s="383" t="n">
        <v>0.2</v>
      </c>
      <c r="P46" s="384">
        <f>0.2*M46</f>
        <v/>
      </c>
      <c r="Q46" s="387" t="n"/>
      <c r="R46" s="387" t="n"/>
      <c r="S46" s="381" t="n"/>
    </row>
    <row r="47">
      <c r="A47" s="52" t="inlineStr">
        <is>
          <t>202105</t>
        </is>
      </c>
      <c r="B47" s="59" t="inlineStr">
        <is>
          <t>支付NYH202104001淘宝采购激光刻字标牌TB-JS-SB-202105003_2021.05.21_-</t>
        </is>
      </c>
      <c r="C47" s="197" t="n"/>
      <c r="D47" s="59" t="n"/>
      <c r="E47" s="59" t="n"/>
      <c r="F47" s="59" t="n"/>
      <c r="G47" s="59" t="n"/>
      <c r="H47" s="306" t="n">
        <v>2800</v>
      </c>
      <c r="J47" s="381" t="n"/>
      <c r="K47" s="382" t="inlineStr">
        <is>
          <t>何健武P7</t>
        </is>
      </c>
      <c r="L47" s="347" t="n"/>
      <c r="M47" s="106">
        <f>200*O47</f>
        <v/>
      </c>
      <c r="N47" s="343" t="n"/>
      <c r="O47" s="383" t="n">
        <v>0.1</v>
      </c>
      <c r="P47" s="384">
        <f>0.2*M47</f>
        <v/>
      </c>
      <c r="Q47" s="387" t="n"/>
      <c r="R47" s="387" t="n"/>
      <c r="S47" s="381" t="n"/>
    </row>
    <row r="48">
      <c r="A48" s="52" t="inlineStr">
        <is>
          <t>202106</t>
        </is>
      </c>
      <c r="B48" s="59" t="inlineStr">
        <is>
          <t>支付NYH202104001项目淘宝采购胶水-TB-JS-SB-202106001_2021.06.24_-</t>
        </is>
      </c>
      <c r="C48" s="197" t="n"/>
      <c r="D48" s="59" t="n"/>
      <c r="E48" s="59" t="n"/>
      <c r="F48" s="59" t="n"/>
      <c r="G48" s="59" t="n"/>
      <c r="H48" s="306" t="n">
        <v>356</v>
      </c>
      <c r="J48" s="381" t="n"/>
      <c r="K48" s="392" t="inlineStr">
        <is>
          <t>钱泽浩P5</t>
        </is>
      </c>
      <c r="L48" s="347" t="n"/>
      <c r="M48" s="388">
        <f>200*O48</f>
        <v/>
      </c>
      <c r="N48" s="343" t="n"/>
      <c r="O48" s="389" t="n">
        <v>0.15</v>
      </c>
      <c r="P48" s="390">
        <f>0.15*M48</f>
        <v/>
      </c>
      <c r="Q48" s="391" t="n"/>
      <c r="R48" s="387" t="n"/>
      <c r="S48" s="381" t="n"/>
    </row>
    <row r="49">
      <c r="A49" s="52" t="inlineStr">
        <is>
          <t>202108</t>
        </is>
      </c>
      <c r="B49" s="59" t="inlineStr">
        <is>
          <t>支付NYH202104001淘宝采购胶水2瓶-TB-JS-SB-202108001_2021.08.17_-</t>
        </is>
      </c>
      <c r="C49" s="197" t="n"/>
      <c r="D49" s="59" t="n"/>
      <c r="E49" s="59" t="n"/>
      <c r="F49" s="59" t="n"/>
      <c r="G49" s="59" t="n"/>
      <c r="H49" s="306" t="n">
        <v>370</v>
      </c>
      <c r="J49" s="381" t="n"/>
      <c r="K49" s="382" t="inlineStr">
        <is>
          <t>谭一锋P6</t>
        </is>
      </c>
      <c r="L49" s="347" t="n"/>
      <c r="M49" s="106">
        <f>200*O49</f>
        <v/>
      </c>
      <c r="N49" s="343" t="n"/>
      <c r="O49" s="383" t="n">
        <v>0.15</v>
      </c>
      <c r="P49" s="384">
        <f>0.2*M49</f>
        <v/>
      </c>
      <c r="Q49" s="387" t="n"/>
      <c r="R49" s="387" t="n"/>
      <c r="S49" s="381" t="n"/>
    </row>
    <row r="50">
      <c r="A50" s="52" t="inlineStr">
        <is>
          <t>202108</t>
        </is>
      </c>
      <c r="B50" s="59" t="inlineStr">
        <is>
          <t>支付NYH202104001淘宝采购爱普全新存储器-TB-JS-SB-202108004_2021.08.24_-</t>
        </is>
      </c>
      <c r="C50" s="197" t="n"/>
      <c r="D50" s="59" t="n"/>
      <c r="E50" s="59" t="n"/>
      <c r="F50" s="59" t="n"/>
      <c r="G50" s="59" t="n"/>
      <c r="H50" s="306" t="n">
        <v>75</v>
      </c>
      <c r="J50" s="381" t="n"/>
      <c r="K50" s="382" t="inlineStr">
        <is>
          <t>何俊奇P6</t>
        </is>
      </c>
      <c r="L50" s="347" t="n"/>
      <c r="M50" s="106">
        <f>200*O50</f>
        <v/>
      </c>
      <c r="N50" s="343" t="n"/>
      <c r="O50" s="383" t="n">
        <v>0.3</v>
      </c>
      <c r="P50" s="384">
        <f>M50*0.2</f>
        <v/>
      </c>
      <c r="Q50" s="387" t="n"/>
      <c r="R50" s="387" t="n"/>
      <c r="S50" s="381" t="n"/>
    </row>
    <row r="51">
      <c r="A51" s="52" t="n"/>
      <c r="B51" s="226" t="n"/>
      <c r="C51" s="303" t="n"/>
      <c r="D51" s="303" t="n"/>
      <c r="E51" s="303" t="n"/>
      <c r="F51" s="303" t="n"/>
      <c r="G51" s="304" t="n"/>
      <c r="H51" s="306" t="n"/>
      <c r="J51" s="381" t="n"/>
      <c r="K51" s="382" t="inlineStr">
        <is>
          <t>胡宏光P7</t>
        </is>
      </c>
      <c r="L51" s="347" t="n"/>
      <c r="M51" s="106">
        <f>200*O51</f>
        <v/>
      </c>
      <c r="N51" s="343" t="n"/>
      <c r="O51" s="383" t="n">
        <v>0.2</v>
      </c>
      <c r="P51" s="384">
        <f>0.2*M51</f>
        <v/>
      </c>
      <c r="Q51" s="387" t="n"/>
      <c r="R51" s="387" t="n"/>
      <c r="S51" s="381" t="n"/>
    </row>
    <row r="52">
      <c r="A52" s="52" t="n"/>
      <c r="B52" s="226" t="n"/>
      <c r="C52" s="303" t="n"/>
      <c r="D52" s="303" t="n"/>
      <c r="E52" s="303" t="n"/>
      <c r="F52" s="303" t="n"/>
      <c r="G52" s="304" t="n"/>
      <c r="H52" s="306" t="n"/>
      <c r="J52" s="381" t="n"/>
      <c r="K52" s="382" t="inlineStr">
        <is>
          <t>黄崇表P6</t>
        </is>
      </c>
      <c r="L52" s="347" t="n"/>
      <c r="M52" s="106">
        <f>200*O52</f>
        <v/>
      </c>
      <c r="N52" s="343" t="n"/>
      <c r="O52" s="383" t="n">
        <v>0.5</v>
      </c>
      <c r="P52" s="384">
        <f>M52*0.2</f>
        <v/>
      </c>
      <c r="Q52" s="387" t="n"/>
      <c r="R52" s="387" t="n"/>
      <c r="S52" s="381" t="n"/>
    </row>
    <row r="53">
      <c r="A53" s="52" t="n"/>
      <c r="B53" s="226" t="n"/>
      <c r="C53" s="303" t="n"/>
      <c r="D53" s="303" t="n"/>
      <c r="E53" s="303" t="n"/>
      <c r="F53" s="303" t="n"/>
      <c r="G53" s="304" t="n"/>
      <c r="H53" s="306" t="n"/>
      <c r="J53" s="381" t="n"/>
      <c r="K53" s="382" t="inlineStr">
        <is>
          <t>张彪P5</t>
        </is>
      </c>
      <c r="L53" s="347" t="n"/>
      <c r="M53" s="106">
        <f>200*O53</f>
        <v/>
      </c>
      <c r="N53" s="343" t="n"/>
      <c r="O53" s="383" t="n">
        <v>0.5</v>
      </c>
      <c r="P53" s="384">
        <f>M53*0.15</f>
        <v/>
      </c>
      <c r="Q53" s="387" t="n"/>
      <c r="R53" s="387" t="n"/>
      <c r="S53" s="381" t="n"/>
    </row>
    <row r="54">
      <c r="A54" s="52" t="n"/>
      <c r="B54" s="226" t="n"/>
      <c r="C54" s="303" t="n"/>
      <c r="D54" s="303" t="n"/>
      <c r="E54" s="303" t="n"/>
      <c r="F54" s="303" t="n"/>
      <c r="G54" s="304" t="n"/>
      <c r="H54" s="306" t="n"/>
      <c r="J54" s="381" t="n"/>
      <c r="K54" s="382" t="inlineStr">
        <is>
          <t>刘剑锋P5</t>
        </is>
      </c>
      <c r="L54" s="347" t="n"/>
      <c r="M54" s="106">
        <f>200*O54</f>
        <v/>
      </c>
      <c r="N54" s="343" t="n"/>
      <c r="O54" s="383" t="n">
        <v>0.5</v>
      </c>
      <c r="P54" s="384">
        <f>0.15*M54</f>
        <v/>
      </c>
      <c r="Q54" s="387" t="n"/>
      <c r="R54" s="387" t="n"/>
      <c r="S54" s="381" t="n"/>
    </row>
    <row r="55">
      <c r="A55" s="52" t="n"/>
      <c r="B55" s="226" t="n"/>
      <c r="C55" s="303" t="n"/>
      <c r="D55" s="303" t="n"/>
      <c r="E55" s="303" t="n"/>
      <c r="F55" s="303" t="n"/>
      <c r="G55" s="304" t="n"/>
      <c r="H55" s="306" t="n"/>
      <c r="J55" s="381" t="n"/>
      <c r="K55" s="382" t="inlineStr">
        <is>
          <t>李超凡P5</t>
        </is>
      </c>
      <c r="L55" s="347" t="n"/>
      <c r="M55" s="106">
        <f>200*O55</f>
        <v/>
      </c>
      <c r="N55" s="343" t="n"/>
      <c r="O55" s="383" t="n">
        <v>0.5</v>
      </c>
      <c r="P55" s="384">
        <f>0.15*M55</f>
        <v/>
      </c>
      <c r="Q55" s="387" t="n"/>
      <c r="R55" s="387" t="n"/>
      <c r="S55" s="381" t="n"/>
    </row>
    <row r="56">
      <c r="A56" s="52" t="n"/>
      <c r="B56" s="226" t="n"/>
      <c r="C56" s="303" t="n"/>
      <c r="D56" s="303" t="n"/>
      <c r="E56" s="303" t="n"/>
      <c r="F56" s="303" t="n"/>
      <c r="G56" s="304" t="n"/>
      <c r="H56" s="306" t="n"/>
      <c r="J56" s="381" t="n"/>
      <c r="K56" s="382" t="inlineStr">
        <is>
          <t>张佩祎P5</t>
        </is>
      </c>
      <c r="L56" s="347" t="n"/>
      <c r="M56" s="106">
        <f>200*O56</f>
        <v/>
      </c>
      <c r="N56" s="343" t="n"/>
      <c r="O56" s="383" t="n">
        <v>0.2</v>
      </c>
      <c r="P56" s="384">
        <f>0.15*M56</f>
        <v/>
      </c>
      <c r="Q56" s="387" t="n"/>
      <c r="R56" s="387" t="n"/>
      <c r="S56" s="381" t="n"/>
    </row>
    <row r="57" ht="14.5" customHeight="1" s="291">
      <c r="A57" s="52" t="n"/>
      <c r="B57" s="226" t="n"/>
      <c r="C57" s="303" t="n"/>
      <c r="D57" s="303" t="n"/>
      <c r="E57" s="303" t="n"/>
      <c r="F57" s="303" t="n"/>
      <c r="G57" s="304" t="n"/>
      <c r="H57" s="393" t="n"/>
      <c r="J57" s="381" t="n"/>
      <c r="K57" s="382" t="inlineStr">
        <is>
          <t>魏伟P5</t>
        </is>
      </c>
      <c r="L57" s="347" t="n"/>
      <c r="M57" s="106">
        <f>200*O57</f>
        <v/>
      </c>
      <c r="N57" s="343" t="n"/>
      <c r="O57" s="383" t="n">
        <v>0.1</v>
      </c>
      <c r="P57" s="384">
        <f>M57*0.15</f>
        <v/>
      </c>
      <c r="Q57" s="387" t="n"/>
      <c r="R57" s="387" t="n"/>
      <c r="S57" s="381" t="n"/>
    </row>
    <row r="58" ht="14.5" customHeight="1" s="291">
      <c r="A58" s="52" t="n"/>
      <c r="B58" s="226" t="n"/>
      <c r="C58" s="303" t="n"/>
      <c r="D58" s="303" t="n"/>
      <c r="E58" s="303" t="n"/>
      <c r="F58" s="303" t="n"/>
      <c r="G58" s="304" t="n"/>
      <c r="H58" s="393" t="n"/>
      <c r="J58" s="381" t="n"/>
      <c r="K58" s="382" t="inlineStr">
        <is>
          <t>张浩P5</t>
        </is>
      </c>
      <c r="L58" s="347" t="n"/>
      <c r="M58" s="106">
        <f>200*O58</f>
        <v/>
      </c>
      <c r="N58" s="343" t="n"/>
      <c r="O58" s="383" t="n">
        <v>0.1</v>
      </c>
      <c r="P58" s="384">
        <f>0.15*M58</f>
        <v/>
      </c>
      <c r="Q58" s="387" t="n"/>
      <c r="R58" s="387" t="n"/>
      <c r="S58" s="381" t="n"/>
    </row>
    <row r="59" ht="14.5" customHeight="1" s="291">
      <c r="A59" s="165" t="n"/>
      <c r="B59" s="394" t="inlineStr">
        <is>
          <t>合计</t>
        </is>
      </c>
      <c r="C59" s="395" t="n"/>
      <c r="D59" s="395" t="n"/>
      <c r="E59" s="395" t="n"/>
      <c r="F59" s="395" t="n"/>
      <c r="G59" s="396" t="n"/>
      <c r="H59" s="397">
        <f>SUM(H37:H58)</f>
        <v/>
      </c>
      <c r="J59" s="381" t="n"/>
      <c r="K59" s="382" t="inlineStr">
        <is>
          <t>金鹏飞P5</t>
        </is>
      </c>
      <c r="L59" s="347" t="n"/>
      <c r="M59" s="106">
        <f>200*O59</f>
        <v/>
      </c>
      <c r="N59" s="343" t="n"/>
      <c r="O59" s="383" t="n">
        <v>0.1</v>
      </c>
      <c r="P59" s="384">
        <f>M59*0.15</f>
        <v/>
      </c>
      <c r="Q59" s="387" t="n"/>
      <c r="R59" s="387" t="n"/>
      <c r="S59" s="381" t="n"/>
    </row>
    <row r="60" ht="14.5" customHeight="1" s="291" thickBot="1">
      <c r="J60" s="398" t="n"/>
      <c r="K60" s="399" t="inlineStr">
        <is>
          <t>合计</t>
        </is>
      </c>
      <c r="L60" s="368" t="n"/>
      <c r="M60" s="400">
        <f>SUM(M35:N59)</f>
        <v/>
      </c>
      <c r="N60" s="368" t="n"/>
      <c r="O60" s="401">
        <f>SUM(O35:O59)</f>
        <v/>
      </c>
      <c r="P60" s="402" t="n">
        <v>248</v>
      </c>
      <c r="Q60" s="403" t="n"/>
      <c r="R60" s="404" t="n"/>
      <c r="S60" s="381" t="n"/>
    </row>
    <row r="61">
      <c r="J61" s="373" t="n">
        <v>4</v>
      </c>
      <c r="K61" s="405" t="inlineStr">
        <is>
          <t>驻场开发及差旅费用</t>
        </is>
      </c>
      <c r="L61" s="406" t="n"/>
      <c r="M61" s="406" t="n"/>
      <c r="N61" s="406" t="n"/>
      <c r="O61" s="406" t="n"/>
      <c r="P61" s="407" t="n"/>
      <c r="Q61" s="408" t="n"/>
      <c r="R61" s="408" t="n"/>
      <c r="S61" s="381" t="n"/>
    </row>
    <row r="62">
      <c r="J62" s="381" t="n"/>
      <c r="K62" s="409" t="n"/>
      <c r="L62" s="347" t="n"/>
      <c r="M62" s="106" t="inlineStr">
        <is>
          <t>人数</t>
        </is>
      </c>
      <c r="N62" s="106" t="inlineStr">
        <is>
          <t>天（次）数</t>
        </is>
      </c>
      <c r="O62" s="410" t="inlineStr">
        <is>
          <t>标准（￥/天/人）</t>
        </is>
      </c>
      <c r="P62" s="411" t="n"/>
      <c r="Q62" s="412" t="n"/>
      <c r="R62" s="412" t="n"/>
      <c r="S62" s="381" t="n"/>
    </row>
    <row r="63">
      <c r="J63" s="381" t="n"/>
      <c r="K63" s="374" t="inlineStr">
        <is>
          <t>开发驻场补助</t>
        </is>
      </c>
      <c r="L63" s="347" t="n"/>
      <c r="M63" s="110" t="n">
        <v>3</v>
      </c>
      <c r="N63" s="110" t="n">
        <v>150</v>
      </c>
      <c r="O63" s="413" t="n">
        <v>0.01</v>
      </c>
      <c r="P63" s="414">
        <f>M63*N63*O63</f>
        <v/>
      </c>
      <c r="Q63" s="415" t="n"/>
      <c r="R63" s="415" t="n"/>
      <c r="S63" s="381" t="n"/>
    </row>
    <row r="64" ht="14.5" customHeight="1" s="291" thickBot="1">
      <c r="J64" s="381" t="n"/>
      <c r="K64" s="416" t="inlineStr">
        <is>
          <t>差旅费用</t>
        </is>
      </c>
      <c r="L64" s="368" t="n"/>
      <c r="M64" s="114" t="n">
        <v>3</v>
      </c>
      <c r="N64" s="115" t="n">
        <v>150</v>
      </c>
      <c r="O64" s="417" t="n">
        <v>0.05</v>
      </c>
      <c r="P64" s="418">
        <f>M64*N64*O64</f>
        <v/>
      </c>
      <c r="Q64" s="415" t="n"/>
      <c r="R64" s="415" t="n"/>
      <c r="S64" s="381" t="n"/>
    </row>
    <row r="65" ht="14.5" customHeight="1" s="291" thickBot="1">
      <c r="J65" s="398" t="n"/>
      <c r="K65" s="419" t="inlineStr">
        <is>
          <t>合计</t>
        </is>
      </c>
      <c r="L65" s="334" t="n"/>
      <c r="M65" s="334" t="n"/>
      <c r="N65" s="334" t="n"/>
      <c r="O65" s="335" t="n"/>
      <c r="P65" s="420">
        <f>P63+P64</f>
        <v/>
      </c>
      <c r="Q65" s="421" t="n"/>
      <c r="R65" s="421" t="n"/>
      <c r="S65" s="381" t="n"/>
    </row>
    <row r="66">
      <c r="J66" s="373" t="n">
        <v>5</v>
      </c>
      <c r="K66" s="405" t="inlineStr">
        <is>
          <t>团建及业务费用</t>
        </is>
      </c>
      <c r="L66" s="406" t="n"/>
      <c r="M66" s="406" t="n"/>
      <c r="N66" s="406" t="n"/>
      <c r="O66" s="406" t="n"/>
      <c r="P66" s="407" t="n"/>
      <c r="Q66" s="408" t="n"/>
      <c r="R66" s="408" t="n"/>
      <c r="S66" s="381" t="n"/>
    </row>
    <row r="67">
      <c r="J67" s="381" t="n"/>
      <c r="K67" s="409" t="n"/>
      <c r="L67" s="347" t="n"/>
      <c r="M67" s="106" t="n"/>
      <c r="N67" s="106" t="n"/>
      <c r="O67" s="410" t="n"/>
      <c r="P67" s="411" t="n"/>
      <c r="Q67" s="412" t="n"/>
      <c r="R67" s="412" t="n"/>
      <c r="S67" s="381" t="n"/>
    </row>
    <row r="68">
      <c r="J68" s="381" t="n"/>
      <c r="K68" s="374" t="n"/>
      <c r="L68" s="350" t="n"/>
      <c r="M68" s="347" t="n"/>
      <c r="N68" s="110" t="n"/>
      <c r="O68" s="413" t="n"/>
      <c r="P68" s="411" t="n">
        <v>3</v>
      </c>
      <c r="Q68" s="412" t="n"/>
      <c r="R68" s="412" t="n"/>
      <c r="S68" s="381" t="n"/>
    </row>
    <row r="69" ht="14.5" customHeight="1" s="291" thickBot="1">
      <c r="J69" s="381" t="n"/>
      <c r="K69" s="416" t="n"/>
      <c r="L69" s="368" t="n"/>
      <c r="M69" s="114" t="n"/>
      <c r="N69" s="114" t="n"/>
      <c r="O69" s="417" t="n"/>
      <c r="P69" s="418" t="n"/>
      <c r="Q69" s="415" t="n"/>
      <c r="R69" s="415" t="n"/>
      <c r="S69" s="381" t="n"/>
    </row>
    <row r="70" ht="14.5" customHeight="1" s="291" thickBot="1">
      <c r="J70" s="398" t="n"/>
      <c r="K70" s="419" t="inlineStr">
        <is>
          <t>合计</t>
        </is>
      </c>
      <c r="L70" s="334" t="n"/>
      <c r="M70" s="334" t="n"/>
      <c r="N70" s="334" t="n"/>
      <c r="O70" s="335" t="n"/>
      <c r="P70" s="420">
        <f>P68+P69</f>
        <v/>
      </c>
      <c r="Q70" s="421" t="n"/>
      <c r="R70" s="421" t="n"/>
      <c r="S70" s="398" t="n"/>
      <c r="T70" s="0">
        <f>332.7+T33</f>
        <v/>
      </c>
    </row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08">
    <mergeCell ref="M31:O31"/>
    <mergeCell ref="K32:L32"/>
    <mergeCell ref="M32:O32"/>
    <mergeCell ref="K27:S27"/>
    <mergeCell ref="R29:R30"/>
    <mergeCell ref="K15:L15"/>
    <mergeCell ref="K37:L37"/>
    <mergeCell ref="M37:N37"/>
    <mergeCell ref="K26:L26"/>
    <mergeCell ref="K28:L28"/>
    <mergeCell ref="K29:L29"/>
    <mergeCell ref="K30:L30"/>
    <mergeCell ref="K25:L25"/>
    <mergeCell ref="K31:L31"/>
    <mergeCell ref="R33:S33"/>
    <mergeCell ref="K34:L34"/>
    <mergeCell ref="M34:N34"/>
    <mergeCell ref="S35:S70"/>
    <mergeCell ref="K45:L45"/>
    <mergeCell ref="K61:P61"/>
    <mergeCell ref="K62:L62"/>
    <mergeCell ref="K65:O65"/>
    <mergeCell ref="K52:L52"/>
    <mergeCell ref="M52:N52"/>
    <mergeCell ref="K33:O33"/>
    <mergeCell ref="K35:L35"/>
    <mergeCell ref="M35:N35"/>
    <mergeCell ref="K36:L36"/>
    <mergeCell ref="M36:N36"/>
    <mergeCell ref="K38:L38"/>
    <mergeCell ref="J1:O1"/>
    <mergeCell ref="K2:S2"/>
    <mergeCell ref="K4:L4"/>
    <mergeCell ref="K5:L5"/>
    <mergeCell ref="K6:L6"/>
    <mergeCell ref="K7:L7"/>
    <mergeCell ref="K22:L22"/>
    <mergeCell ref="K23:L23"/>
    <mergeCell ref="K24:L24"/>
    <mergeCell ref="K16:S16"/>
    <mergeCell ref="K21:S21"/>
    <mergeCell ref="K12:L12"/>
    <mergeCell ref="K13:L13"/>
    <mergeCell ref="K8:L8"/>
    <mergeCell ref="K9:L9"/>
    <mergeCell ref="K10:L10"/>
    <mergeCell ref="K11:L11"/>
    <mergeCell ref="M38:N38"/>
    <mergeCell ref="J66:J70"/>
    <mergeCell ref="K66:P66"/>
    <mergeCell ref="K67:L67"/>
    <mergeCell ref="K68:M68"/>
    <mergeCell ref="K63:L63"/>
    <mergeCell ref="K64:L64"/>
    <mergeCell ref="K58:L58"/>
    <mergeCell ref="M58:N58"/>
    <mergeCell ref="K59:L59"/>
    <mergeCell ref="M59:N59"/>
    <mergeCell ref="K60:L60"/>
    <mergeCell ref="M60:N60"/>
    <mergeCell ref="J34:J60"/>
    <mergeCell ref="J61:J65"/>
    <mergeCell ref="K50:L50"/>
    <mergeCell ref="M50:N50"/>
    <mergeCell ref="K51:L51"/>
    <mergeCell ref="M51:N51"/>
    <mergeCell ref="K48:L48"/>
    <mergeCell ref="K39:L39"/>
    <mergeCell ref="M39:N39"/>
    <mergeCell ref="K40:L40"/>
    <mergeCell ref="M40:N40"/>
    <mergeCell ref="K41:L41"/>
    <mergeCell ref="M41:N41"/>
    <mergeCell ref="K42:L42"/>
    <mergeCell ref="M42:N42"/>
    <mergeCell ref="K57:L57"/>
    <mergeCell ref="M57:N57"/>
    <mergeCell ref="M43:N43"/>
    <mergeCell ref="M44:N44"/>
    <mergeCell ref="K46:L46"/>
    <mergeCell ref="M46:N46"/>
    <mergeCell ref="K47:L47"/>
    <mergeCell ref="K69:L69"/>
    <mergeCell ref="K70:O70"/>
    <mergeCell ref="K55:L55"/>
    <mergeCell ref="M55:N55"/>
    <mergeCell ref="M48:N48"/>
    <mergeCell ref="K43:L43"/>
    <mergeCell ref="K56:L56"/>
    <mergeCell ref="M56:N56"/>
    <mergeCell ref="M47:N47"/>
    <mergeCell ref="K53:L53"/>
    <mergeCell ref="M53:N53"/>
    <mergeCell ref="K54:L54"/>
    <mergeCell ref="M54:N54"/>
    <mergeCell ref="K49:L49"/>
    <mergeCell ref="M49:N49"/>
    <mergeCell ref="M45:N45"/>
    <mergeCell ref="B59:G59"/>
    <mergeCell ref="B51:G51"/>
    <mergeCell ref="B52:G52"/>
    <mergeCell ref="B36:G36"/>
    <mergeCell ref="B53:G53"/>
    <mergeCell ref="B54:G54"/>
    <mergeCell ref="B55:G55"/>
    <mergeCell ref="B56:G56"/>
    <mergeCell ref="B57:G57"/>
    <mergeCell ref="B58:G58"/>
  </mergeCells>
  <pageMargins left="0.7" right="0.7" top="0.75" bottom="0.75" header="0.3" footer="0.3"/>
  <pageSetup orientation="portrait" paperSize="9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I99"/>
  <sheetViews>
    <sheetView showGridLines="0" workbookViewId="0">
      <selection activeCell="D17" sqref="D17"/>
    </sheetView>
  </sheetViews>
  <sheetFormatPr baseColWidth="8" defaultRowHeight="14"/>
  <cols>
    <col width="10.33203125" customWidth="1" style="291" min="1" max="1"/>
    <col width="10.5" bestFit="1" customWidth="1" style="291" min="2" max="2"/>
    <col width="11.5" customWidth="1" style="291" min="3" max="3"/>
    <col width="16" customWidth="1" style="291" min="4" max="4"/>
    <col width="9.83203125" customWidth="1" style="291" min="5" max="5"/>
    <col width="11.58203125" bestFit="1" customWidth="1" style="291" min="6" max="6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一体化检测平台</t>
        </is>
      </c>
      <c r="E1" s="10" t="n"/>
      <c r="I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RD202102</t>
        </is>
      </c>
      <c r="E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韩雪超</t>
        </is>
      </c>
      <c r="E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4510000</v>
      </c>
      <c r="E5" s="5" t="n"/>
      <c r="F5" s="5" t="n"/>
    </row>
    <row r="6" ht="20.15" customHeight="1" s="291">
      <c r="A6" s="5" t="n"/>
      <c r="B6" s="5" t="n"/>
      <c r="C6" s="5" t="n"/>
      <c r="D6" s="5" t="n"/>
      <c r="E6" s="3" t="n"/>
      <c r="F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3" t="inlineStr">
        <is>
          <t>小计</t>
        </is>
      </c>
    </row>
    <row r="8" ht="20.15" customHeight="1" s="291">
      <c r="A8" s="24" t="n">
        <v>44349</v>
      </c>
      <c r="B8" s="295" t="n"/>
      <c r="C8" s="295" t="n"/>
      <c r="D8" s="295" t="n"/>
      <c r="E8" s="295" t="n"/>
      <c r="F8" s="295" t="n"/>
    </row>
    <row r="9" ht="20.15" customHeight="1" s="291">
      <c r="A9" s="26" t="n">
        <v>44381</v>
      </c>
      <c r="B9" s="296" t="n"/>
      <c r="C9" s="296" t="n"/>
      <c r="D9" s="296" t="n">
        <v>0</v>
      </c>
      <c r="E9" s="296" t="n"/>
      <c r="F9" s="296" t="n"/>
    </row>
    <row r="10" ht="20.15" customHeight="1" s="291">
      <c r="A10" s="24" t="n">
        <v>44413</v>
      </c>
      <c r="B10" s="295" t="n"/>
      <c r="C10" s="295" t="n"/>
      <c r="D10" s="295" t="n"/>
      <c r="E10" s="295" t="n">
        <v>948.36</v>
      </c>
      <c r="F10" s="295" t="n"/>
    </row>
    <row r="11" ht="20.15" customHeight="1" s="291">
      <c r="A11" s="26" t="n">
        <v>44445</v>
      </c>
      <c r="B11" s="296" t="n"/>
      <c r="C11" s="296" t="n"/>
      <c r="D11" s="296" t="n"/>
      <c r="E11" s="296" t="n"/>
      <c r="F11" s="296" t="n"/>
    </row>
    <row r="12" ht="20.15" customHeight="1" s="291">
      <c r="A12" s="24" t="n">
        <v>44477</v>
      </c>
      <c r="B12" s="295" t="n"/>
      <c r="C12" s="295" t="n"/>
      <c r="D12" s="295" t="n"/>
      <c r="E12" s="295" t="n"/>
      <c r="F12" s="295" t="n"/>
    </row>
    <row r="13" ht="20.15" customHeight="1" s="291">
      <c r="A13" s="26" t="n">
        <v>44509</v>
      </c>
      <c r="B13" s="296" t="n"/>
      <c r="C13" s="296" t="n"/>
      <c r="D13" s="296" t="n"/>
      <c r="E13" s="296" t="n"/>
      <c r="F13" s="296" t="n"/>
    </row>
    <row r="14" ht="20.15" customHeight="1" s="291">
      <c r="A14" s="24" t="n">
        <v>44541</v>
      </c>
      <c r="B14" s="295" t="n"/>
      <c r="C14" s="295" t="n"/>
      <c r="D14" s="295" t="n"/>
      <c r="E14" s="295" t="n"/>
      <c r="F14" s="295" t="n"/>
    </row>
    <row r="15" ht="20.15" customHeight="1" s="291">
      <c r="A15" s="26" t="n">
        <v>44573</v>
      </c>
      <c r="B15" s="296" t="n"/>
      <c r="C15" s="296" t="n"/>
      <c r="D15" s="296" t="n"/>
      <c r="E15" s="296" t="n"/>
      <c r="F15" s="296" t="n"/>
    </row>
    <row r="16" ht="20.15" customHeight="1" s="291">
      <c r="A16" s="24" t="n">
        <v>44605</v>
      </c>
      <c r="B16" s="295" t="n"/>
      <c r="C16" s="295" t="n"/>
      <c r="D16" s="295" t="n"/>
      <c r="E16" s="295" t="n"/>
      <c r="F16" s="295" t="n"/>
    </row>
    <row r="17" ht="20.15" customHeight="1" s="291">
      <c r="A17" s="26" t="n">
        <v>44637</v>
      </c>
      <c r="B17" s="296" t="n"/>
      <c r="C17" s="296" t="n"/>
      <c r="D17" s="296" t="n"/>
      <c r="E17" s="296" t="n"/>
      <c r="F17" s="296" t="n"/>
    </row>
    <row r="18" ht="20.15" customHeight="1" s="291">
      <c r="A18" s="24" t="n">
        <v>44669</v>
      </c>
      <c r="B18" s="295" t="n"/>
      <c r="C18" s="295" t="n"/>
      <c r="D18" s="295" t="n"/>
      <c r="E18" s="295" t="n"/>
      <c r="F18" s="295" t="n"/>
    </row>
    <row r="19" ht="20.15" customHeight="1" s="291">
      <c r="A19" s="26" t="n">
        <v>44701</v>
      </c>
      <c r="B19" s="296" t="n"/>
      <c r="C19" s="296" t="n"/>
      <c r="D19" s="296" t="n"/>
      <c r="E19" s="296" t="n"/>
      <c r="F19" s="296" t="n"/>
    </row>
    <row r="20" ht="20.15" customHeight="1" s="291">
      <c r="A20" s="24" t="n">
        <v>44733</v>
      </c>
      <c r="B20" s="295" t="n"/>
      <c r="C20" s="295" t="n"/>
      <c r="D20" s="295" t="n"/>
      <c r="E20" s="295" t="n"/>
      <c r="F20" s="295" t="n"/>
    </row>
    <row r="21" ht="20.15" customHeight="1" s="291">
      <c r="A21" s="26" t="n">
        <v>44765</v>
      </c>
      <c r="B21" s="296" t="n"/>
      <c r="C21" s="296" t="n"/>
      <c r="D21" s="296" t="n"/>
      <c r="E21" s="296" t="n"/>
      <c r="F21" s="296" t="n"/>
    </row>
    <row r="22" ht="20.15" customHeight="1" s="291">
      <c r="A22" s="24" t="n">
        <v>44797</v>
      </c>
      <c r="B22" s="295" t="n"/>
      <c r="C22" s="295" t="n"/>
      <c r="D22" s="295" t="n"/>
      <c r="E22" s="295" t="n"/>
      <c r="F22" s="295" t="n"/>
    </row>
    <row r="23" ht="14.5" customHeight="1" s="291">
      <c r="A23" s="26" t="n">
        <v>44829</v>
      </c>
      <c r="B23" s="296" t="n"/>
      <c r="C23" s="296" t="n"/>
      <c r="D23" s="296" t="n"/>
      <c r="E23" s="296" t="n"/>
      <c r="F23" s="296" t="n"/>
    </row>
    <row r="24" ht="14.5" customHeight="1" s="291">
      <c r="A24" s="24" t="n">
        <v>44861</v>
      </c>
      <c r="B24" s="295" t="n"/>
      <c r="C24" s="295" t="n"/>
      <c r="D24" s="295" t="n"/>
      <c r="E24" s="295" t="n"/>
      <c r="F24" s="295" t="n"/>
    </row>
    <row r="25" ht="14.5" customHeight="1" s="291">
      <c r="A25" s="26" t="n">
        <v>44893</v>
      </c>
      <c r="B25" s="296" t="n"/>
      <c r="C25" s="296" t="n"/>
      <c r="D25" s="296" t="n"/>
      <c r="E25" s="296" t="n"/>
      <c r="F25" s="296" t="n"/>
    </row>
    <row r="26" ht="14.5" customHeight="1" s="291">
      <c r="A26" s="24" t="n">
        <v>44925</v>
      </c>
      <c r="B26" s="295" t="n"/>
      <c r="C26" s="295" t="n"/>
      <c r="D26" s="295" t="n"/>
      <c r="E26" s="295" t="n"/>
      <c r="F26" s="295" t="n"/>
    </row>
    <row r="27" ht="14.5" customHeight="1" s="291">
      <c r="A27" s="26" t="n">
        <v>44957</v>
      </c>
      <c r="B27" s="296" t="n"/>
      <c r="C27" s="296" t="n"/>
      <c r="D27" s="296" t="n"/>
      <c r="E27" s="296" t="n"/>
      <c r="F27" s="296" t="n"/>
    </row>
    <row r="28" ht="14.5" customHeight="1" s="291">
      <c r="A28" s="24" t="n">
        <v>44989</v>
      </c>
      <c r="B28" s="295" t="n"/>
      <c r="C28" s="295" t="n"/>
      <c r="D28" s="295" t="n"/>
      <c r="E28" s="295" t="n"/>
      <c r="F28" s="295" t="n"/>
    </row>
    <row r="29" ht="14.5" customHeight="1" s="291">
      <c r="A29" s="26" t="n">
        <v>45021</v>
      </c>
      <c r="B29" s="296" t="n"/>
      <c r="C29" s="296" t="n"/>
      <c r="D29" s="296" t="n"/>
      <c r="E29" s="296" t="n"/>
      <c r="F29" s="296" t="n"/>
    </row>
    <row r="30" ht="14.5" customHeight="1" s="291">
      <c r="A30" s="24" t="n">
        <v>45053</v>
      </c>
      <c r="B30" s="295" t="n"/>
      <c r="C30" s="295" t="n"/>
      <c r="D30" s="295" t="n"/>
      <c r="E30" s="295" t="n"/>
      <c r="F30" s="295" t="n"/>
    </row>
    <row r="31" ht="14.5" customHeight="1" s="291">
      <c r="A31" s="26" t="n">
        <v>45085</v>
      </c>
      <c r="B31" s="296" t="n"/>
      <c r="C31" s="296" t="n"/>
      <c r="D31" s="296" t="n"/>
      <c r="E31" s="296" t="n"/>
      <c r="F31" s="296" t="n"/>
    </row>
    <row r="32" ht="14.5" customHeight="1" s="291">
      <c r="A32" s="24" t="n">
        <v>45117</v>
      </c>
      <c r="B32" s="295" t="n"/>
      <c r="C32" s="295" t="n"/>
      <c r="D32" s="295" t="n"/>
      <c r="E32" s="295" t="n"/>
      <c r="F32" s="295" t="n"/>
    </row>
    <row r="33" ht="14.5" customHeight="1" s="291">
      <c r="A33" s="28" t="inlineStr">
        <is>
          <t>合计</t>
        </is>
      </c>
      <c r="B33" s="298">
        <f>SUM(B8:B32)</f>
        <v/>
      </c>
      <c r="C33" s="298">
        <f>SUM(C8:C32)</f>
        <v/>
      </c>
      <c r="D33" s="298">
        <f>SUM(D8:D32)</f>
        <v/>
      </c>
      <c r="E33" s="298">
        <f>SUM(E8:E32)</f>
        <v/>
      </c>
      <c r="F33" s="298">
        <f>SUM(F8:F32)</f>
        <v/>
      </c>
    </row>
    <row r="34" ht="14.5" customHeight="1" s="291">
      <c r="A34" s="34" t="inlineStr">
        <is>
          <t>预算</t>
        </is>
      </c>
      <c r="B34" s="299">
        <f>2205*8</f>
        <v/>
      </c>
      <c r="C34" s="299" t="n">
        <v>4410000</v>
      </c>
      <c r="D34" s="300" t="n">
        <v>100000</v>
      </c>
      <c r="E34" s="300" t="n"/>
      <c r="F34" s="299">
        <f>SUM(C34:E34)</f>
        <v/>
      </c>
    </row>
    <row r="35" ht="14.5" customHeight="1" s="291">
      <c r="A35" s="35" t="inlineStr">
        <is>
          <t>预算消耗%</t>
        </is>
      </c>
      <c r="B35" s="41">
        <f>B33/B34</f>
        <v/>
      </c>
      <c r="C35" s="41">
        <f>C33/C34</f>
        <v/>
      </c>
      <c r="D35" s="38">
        <f>D33/D34</f>
        <v/>
      </c>
      <c r="E35" s="38">
        <f>E33/E34</f>
        <v/>
      </c>
      <c r="F35" s="38">
        <f>F33/F34</f>
        <v/>
      </c>
    </row>
    <row r="36"/>
    <row r="37" ht="16.5" customHeight="1" s="291">
      <c r="A37" s="12" t="inlineStr">
        <is>
          <t>以上费用不包括以下预付款：</t>
        </is>
      </c>
      <c r="B37" s="43" t="n"/>
      <c r="C37" s="43" t="n"/>
      <c r="D37" s="43" t="n"/>
      <c r="E37" s="302" t="n"/>
      <c r="F37" s="302" t="n"/>
    </row>
    <row r="38" ht="14.5" customHeight="1" s="291">
      <c r="A38" s="62" t="inlineStr">
        <is>
          <t>日期</t>
        </is>
      </c>
      <c r="B38" s="199" t="inlineStr">
        <is>
          <t>摘要</t>
        </is>
      </c>
      <c r="C38" s="303" t="n"/>
      <c r="D38" s="303" t="n"/>
      <c r="E38" s="304" t="n"/>
      <c r="F38" s="305" t="inlineStr">
        <is>
          <t>预付金额</t>
        </is>
      </c>
    </row>
    <row r="39">
      <c r="A39" s="59" t="n"/>
      <c r="B39" s="140" t="n"/>
      <c r="C39" s="140" t="n"/>
      <c r="D39" s="226" t="n"/>
      <c r="E39" s="226" t="n"/>
      <c r="F39" s="306" t="n"/>
    </row>
    <row r="40">
      <c r="A40" s="59" t="n"/>
      <c r="B40" s="140" t="n"/>
      <c r="C40" s="140" t="n"/>
      <c r="D40" s="59" t="n"/>
      <c r="E40" s="59" t="n"/>
      <c r="F40" s="306" t="n"/>
    </row>
    <row r="41">
      <c r="A41" s="59" t="n"/>
      <c r="B41" s="140" t="n"/>
      <c r="C41" s="140" t="n"/>
      <c r="D41" s="59" t="n"/>
      <c r="E41" s="59" t="n"/>
      <c r="F41" s="306" t="n"/>
    </row>
    <row r="42">
      <c r="A42" s="59" t="n"/>
      <c r="B42" s="140" t="n"/>
      <c r="C42" s="140" t="n"/>
      <c r="D42" s="59" t="n"/>
      <c r="E42" s="59" t="n"/>
      <c r="F42" s="306" t="n"/>
    </row>
    <row r="43">
      <c r="A43" s="59" t="n"/>
      <c r="B43" s="140" t="n"/>
      <c r="C43" s="140" t="n"/>
      <c r="D43" s="59" t="n"/>
      <c r="E43" s="59" t="n"/>
      <c r="F43" s="306" t="n"/>
    </row>
    <row r="44">
      <c r="A44" s="59" t="n"/>
      <c r="B44" s="140" t="n"/>
      <c r="C44" s="140" t="n"/>
      <c r="D44" s="59" t="n"/>
      <c r="E44" s="59" t="n"/>
      <c r="F44" s="306" t="n"/>
    </row>
    <row r="45">
      <c r="A45" s="59" t="n"/>
      <c r="B45" s="140" t="n"/>
      <c r="C45" s="140" t="n"/>
      <c r="D45" s="59" t="n"/>
      <c r="E45" s="59" t="n"/>
      <c r="F45" s="306" t="n"/>
    </row>
    <row r="46">
      <c r="A46" s="59" t="n"/>
      <c r="B46" s="140" t="n"/>
      <c r="C46" s="140" t="n"/>
      <c r="D46" s="61" t="n"/>
      <c r="E46" s="61" t="n"/>
      <c r="F46" s="311" t="n"/>
    </row>
    <row r="47">
      <c r="A47" s="59" t="n"/>
      <c r="B47" s="140" t="n"/>
      <c r="C47" s="140" t="n"/>
      <c r="D47" s="59" t="n"/>
      <c r="E47" s="59" t="n"/>
      <c r="F47" s="311" t="n"/>
    </row>
    <row r="48" ht="14.5" customHeight="1" s="291">
      <c r="A48" s="30" t="n"/>
      <c r="B48" s="140" t="n"/>
      <c r="C48" s="140" t="n"/>
      <c r="D48" s="59" t="n"/>
      <c r="E48" s="59" t="n"/>
      <c r="F48" s="309" t="n"/>
    </row>
    <row r="49" ht="14.5" customHeight="1" s="291">
      <c r="A49" s="57" t="n"/>
      <c r="B49" s="199" t="inlineStr">
        <is>
          <t>合计</t>
        </is>
      </c>
      <c r="C49" s="303" t="n"/>
      <c r="D49" s="303" t="n"/>
      <c r="E49" s="304" t="n"/>
      <c r="F49" s="310">
        <f>SUM(F39:F48)</f>
        <v/>
      </c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38:E38"/>
    <mergeCell ref="B49:E4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J1" sqref="J1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3" customWidth="1" style="291" min="4" max="4"/>
    <col width="8.83203125" customWidth="1" style="291" min="5" max="5"/>
    <col width="9.58203125" bestFit="1" customWidth="1" style="291" min="6" max="6"/>
    <col width="11.58203125" bestFit="1" customWidth="1" style="312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民用版无线振动传感器开发项目</t>
        </is>
      </c>
      <c r="E1" s="10" t="n"/>
      <c r="F1" s="43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RD202103</t>
        </is>
      </c>
      <c r="E2" s="43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苏修武</t>
        </is>
      </c>
      <c r="E3" s="43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320000</v>
      </c>
      <c r="E5" s="5" t="n"/>
      <c r="F5" s="5" t="n"/>
      <c r="G5" s="313" t="n"/>
    </row>
    <row r="6" ht="20.15" customHeight="1" s="291">
      <c r="A6" s="5" t="n"/>
      <c r="B6" s="5" t="n"/>
      <c r="C6" s="5" t="n"/>
      <c r="D6" s="5" t="n"/>
      <c r="E6" s="3" t="n"/>
      <c r="F6" s="3" t="n"/>
      <c r="G6" s="313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2" t="inlineStr">
        <is>
          <t>外包费</t>
        </is>
      </c>
      <c r="G7" s="314" t="inlineStr">
        <is>
          <t>小计</t>
        </is>
      </c>
    </row>
    <row r="8" ht="20.15" customHeight="1" s="291">
      <c r="A8" s="24" t="n">
        <v>44410</v>
      </c>
      <c r="B8" s="295" t="n"/>
      <c r="C8" s="295" t="n"/>
      <c r="D8" s="295" t="n"/>
      <c r="E8" s="295" t="n"/>
      <c r="F8" s="295" t="n">
        <v>1062</v>
      </c>
      <c r="G8" s="295" t="n"/>
    </row>
    <row r="9" ht="20.15" customHeight="1" s="291">
      <c r="A9" s="26" t="n">
        <v>44443</v>
      </c>
      <c r="B9" s="296" t="n"/>
      <c r="C9" s="296" t="n"/>
      <c r="D9" s="296" t="n"/>
      <c r="E9" s="296" t="n"/>
      <c r="F9" s="296" t="n">
        <v>4822.75</v>
      </c>
      <c r="G9" s="296" t="n"/>
    </row>
    <row r="10" ht="20.15" customHeight="1" s="291">
      <c r="A10" s="24" t="n">
        <v>44476</v>
      </c>
      <c r="B10" s="295" t="n"/>
      <c r="C10" s="295" t="n"/>
      <c r="D10" s="295" t="n"/>
      <c r="E10" s="295" t="n"/>
      <c r="F10" s="295" t="n">
        <v>5228.75</v>
      </c>
      <c r="G10" s="295" t="n"/>
    </row>
    <row r="11" ht="20.15" customHeight="1" s="291">
      <c r="A11" s="26" t="n">
        <v>44509</v>
      </c>
      <c r="B11" s="296" t="n"/>
      <c r="C11" s="296" t="n"/>
      <c r="D11" s="296" t="n"/>
      <c r="E11" s="296" t="n"/>
      <c r="F11" s="296" t="n">
        <v>497.66</v>
      </c>
      <c r="G11" s="296" t="n"/>
    </row>
    <row r="12" ht="20.15" customHeight="1" s="291">
      <c r="A12" s="24" t="n">
        <v>44542</v>
      </c>
      <c r="B12" s="295" t="n"/>
      <c r="C12" s="295" t="n"/>
      <c r="D12" s="295" t="n"/>
      <c r="E12" s="295" t="n"/>
      <c r="F12" s="295" t="n"/>
      <c r="G12" s="295" t="n"/>
    </row>
    <row r="13" ht="20.15" customHeight="1" s="291">
      <c r="A13" s="26" t="n">
        <v>44575</v>
      </c>
      <c r="B13" s="296" t="n"/>
      <c r="C13" s="296" t="n"/>
      <c r="D13" s="296" t="n"/>
      <c r="E13" s="296" t="n"/>
      <c r="F13" s="296" t="n"/>
      <c r="G13" s="296" t="n"/>
    </row>
    <row r="14" ht="20.15" customHeight="1" s="291">
      <c r="A14" s="24" t="n">
        <v>44608</v>
      </c>
      <c r="B14" s="295" t="n"/>
      <c r="C14" s="295" t="n"/>
      <c r="D14" s="295" t="n"/>
      <c r="E14" s="295" t="n"/>
      <c r="F14" s="295" t="n"/>
      <c r="G14" s="295" t="n"/>
    </row>
    <row r="15" ht="20.15" customHeight="1" s="291">
      <c r="A15" s="26" t="n">
        <v>44641</v>
      </c>
      <c r="B15" s="296" t="n"/>
      <c r="C15" s="296" t="n"/>
      <c r="D15" s="296" t="n"/>
      <c r="E15" s="296" t="n"/>
      <c r="F15" s="296" t="n"/>
      <c r="G15" s="296" t="n"/>
    </row>
    <row r="16" ht="20.15" customHeight="1" s="291">
      <c r="A16" s="24" t="n">
        <v>44674</v>
      </c>
      <c r="B16" s="295" t="n"/>
      <c r="C16" s="295" t="n"/>
      <c r="D16" s="295" t="n"/>
      <c r="E16" s="295" t="n"/>
      <c r="F16" s="295" t="n"/>
      <c r="G16" s="295" t="n"/>
    </row>
    <row r="17" ht="20.15" customHeight="1" s="291">
      <c r="A17" s="26" t="n">
        <v>44707</v>
      </c>
      <c r="B17" s="296" t="n"/>
      <c r="C17" s="296" t="n"/>
      <c r="D17" s="296" t="n"/>
      <c r="E17" s="296" t="n"/>
      <c r="F17" s="296" t="n"/>
      <c r="G17" s="296" t="n"/>
    </row>
    <row r="18" ht="20.15" customHeight="1" s="291">
      <c r="A18" s="24" t="n">
        <v>44740</v>
      </c>
      <c r="B18" s="295" t="n"/>
      <c r="C18" s="295" t="n"/>
      <c r="D18" s="295" t="n"/>
      <c r="E18" s="295" t="n"/>
      <c r="F18" s="295" t="n"/>
      <c r="G18" s="295" t="n"/>
    </row>
    <row r="19" ht="20.15" customHeight="1" s="291">
      <c r="A19" s="26" t="n">
        <v>44773</v>
      </c>
      <c r="B19" s="296" t="n"/>
      <c r="C19" s="296" t="n"/>
      <c r="D19" s="296" t="n"/>
      <c r="E19" s="296" t="n"/>
      <c r="F19" s="296" t="n"/>
      <c r="G19" s="296" t="n"/>
    </row>
    <row r="20" ht="20.15" customHeight="1" s="291">
      <c r="A20" s="24" t="n">
        <v>44806</v>
      </c>
      <c r="B20" s="295" t="n"/>
      <c r="C20" s="295" t="n"/>
      <c r="D20" s="295" t="n"/>
      <c r="E20" s="295" t="n"/>
      <c r="F20" s="295" t="n"/>
      <c r="G20" s="295" t="n"/>
    </row>
    <row r="21" ht="20.15" customHeight="1" s="291">
      <c r="A21" s="26" t="n">
        <v>44839</v>
      </c>
      <c r="B21" s="296" t="n"/>
      <c r="C21" s="296" t="n"/>
      <c r="D21" s="296" t="n"/>
      <c r="E21" s="296" t="n"/>
      <c r="F21" s="296" t="n"/>
      <c r="G21" s="296" t="n"/>
    </row>
    <row r="22" ht="20.15" customHeight="1" s="291">
      <c r="A22" s="24" t="n">
        <v>44872</v>
      </c>
      <c r="B22" s="295" t="n"/>
      <c r="C22" s="295" t="n"/>
      <c r="D22" s="295" t="n"/>
      <c r="E22" s="295" t="n"/>
      <c r="F22" s="295" t="n"/>
      <c r="G22" s="295" t="n"/>
    </row>
    <row r="23" ht="14.5" customHeight="1" s="291">
      <c r="A23" s="26" t="n">
        <v>44905</v>
      </c>
      <c r="B23" s="296" t="n"/>
      <c r="C23" s="296" t="n"/>
      <c r="D23" s="296" t="n"/>
      <c r="E23" s="296" t="n"/>
      <c r="F23" s="296" t="n"/>
      <c r="G23" s="296" t="n"/>
    </row>
    <row r="24" ht="14.5" customHeight="1" s="291">
      <c r="A24" s="24" t="n">
        <v>44938</v>
      </c>
      <c r="B24" s="295" t="n"/>
      <c r="C24" s="295" t="n"/>
      <c r="D24" s="295" t="n"/>
      <c r="E24" s="295" t="n"/>
      <c r="F24" s="295" t="n"/>
      <c r="G24" s="295" t="n"/>
    </row>
    <row r="25" ht="14.5" customHeight="1" s="291">
      <c r="A25" s="28" t="inlineStr">
        <is>
          <t>合计</t>
        </is>
      </c>
      <c r="B25" s="298">
        <f>SUM(B8:B24)</f>
        <v/>
      </c>
      <c r="C25" s="298">
        <f>SUM(C8:C24)</f>
        <v/>
      </c>
      <c r="D25" s="298">
        <f>SUM(D8:D24)</f>
        <v/>
      </c>
      <c r="E25" s="298">
        <f>SUM(E8:E24)</f>
        <v/>
      </c>
      <c r="F25" s="298">
        <f>SUM(F8:F24)</f>
        <v/>
      </c>
      <c r="G25" s="298">
        <f>SUM(G8:G24)</f>
        <v/>
      </c>
    </row>
    <row r="26" ht="14.5" customHeight="1" s="291">
      <c r="A26" s="34" t="inlineStr">
        <is>
          <t>预算</t>
        </is>
      </c>
      <c r="B26" s="299">
        <f>80*8</f>
        <v/>
      </c>
      <c r="C26" s="299" t="n">
        <v>120000</v>
      </c>
      <c r="D26" s="300">
        <f>130000+60000</f>
        <v/>
      </c>
      <c r="E26" s="300" t="n">
        <v>10000</v>
      </c>
      <c r="F26" s="300" t="n"/>
      <c r="G26" s="299">
        <f>SUM(D26:F26)</f>
        <v/>
      </c>
    </row>
    <row r="27" ht="14.5" customHeight="1" s="291">
      <c r="A27" s="35" t="inlineStr">
        <is>
          <t>预算消耗%</t>
        </is>
      </c>
      <c r="B27" s="41">
        <f>B25/B26</f>
        <v/>
      </c>
      <c r="C27" s="41">
        <f>C25/C26</f>
        <v/>
      </c>
      <c r="D27" s="41">
        <f>D25/D26</f>
        <v/>
      </c>
      <c r="E27" s="41">
        <f>E25/E26</f>
        <v/>
      </c>
      <c r="F27" s="38" t="n"/>
      <c r="G27" s="196">
        <f>G25/G26</f>
        <v/>
      </c>
    </row>
    <row r="28"/>
    <row r="29" ht="16.5" customHeight="1" s="291">
      <c r="A29" s="12" t="inlineStr">
        <is>
          <t>以上费用不包括以下预付款：</t>
        </is>
      </c>
      <c r="B29" s="43" t="n"/>
      <c r="C29" s="43" t="n"/>
      <c r="D29" s="43" t="n"/>
      <c r="E29" s="302" t="n"/>
      <c r="F29" s="302" t="n"/>
      <c r="G29" s="315" t="n"/>
    </row>
    <row r="30" ht="14.5" customHeight="1" s="291">
      <c r="A30" s="62" t="inlineStr">
        <is>
          <t>日期</t>
        </is>
      </c>
      <c r="B30" s="199" t="inlineStr">
        <is>
          <t>摘要</t>
        </is>
      </c>
      <c r="C30" s="303" t="n"/>
      <c r="D30" s="303" t="n"/>
      <c r="E30" s="304" t="n"/>
      <c r="F30" s="199" t="n"/>
      <c r="G30" s="305" t="inlineStr">
        <is>
          <t>预付金额</t>
        </is>
      </c>
    </row>
    <row r="31">
      <c r="A31" s="59" t="inlineStr">
        <is>
          <t>202110</t>
        </is>
      </c>
      <c r="B31" s="59" t="inlineStr">
        <is>
          <t>*支付RD202103采购线路板_2021.10.27_-</t>
        </is>
      </c>
      <c r="C31" s="192" t="n"/>
      <c r="D31" s="226" t="n"/>
      <c r="E31" s="226" t="n"/>
      <c r="F31" s="226" t="n"/>
      <c r="G31" s="306" t="n">
        <v>619</v>
      </c>
    </row>
    <row r="32">
      <c r="A32" s="59" t="inlineStr">
        <is>
          <t>202110</t>
        </is>
      </c>
      <c r="B32" s="59" t="inlineStr">
        <is>
          <t>*支付RD202103SMT委托加工_2021.10.27_-</t>
        </is>
      </c>
      <c r="C32" s="192" t="n"/>
      <c r="D32" s="59" t="n"/>
      <c r="E32" s="59" t="n"/>
      <c r="F32" s="59" t="n"/>
      <c r="G32" s="306" t="n">
        <v>2196</v>
      </c>
    </row>
    <row r="33">
      <c r="A33" s="59" t="inlineStr">
        <is>
          <t>202110</t>
        </is>
      </c>
      <c r="B33" s="59" t="inlineStr">
        <is>
          <t>*支付RD202103采购电子元器件_2021.10.25_-</t>
        </is>
      </c>
      <c r="C33" s="192" t="n"/>
      <c r="D33" s="59" t="n"/>
      <c r="E33" s="59" t="n"/>
      <c r="F33" s="59" t="n"/>
      <c r="G33" s="306" t="n">
        <v>297.19</v>
      </c>
    </row>
    <row r="34">
      <c r="A34" s="59" t="n"/>
      <c r="B34" s="140" t="n"/>
      <c r="C34" s="140" t="n"/>
      <c r="D34" s="59" t="n"/>
      <c r="E34" s="59" t="n"/>
      <c r="F34" s="59" t="n"/>
      <c r="G34" s="306" t="n"/>
    </row>
    <row r="35">
      <c r="A35" s="59" t="n"/>
      <c r="B35" s="140" t="n"/>
      <c r="C35" s="140" t="n"/>
      <c r="D35" s="59" t="n"/>
      <c r="E35" s="59" t="n"/>
      <c r="F35" s="59" t="n"/>
      <c r="G35" s="306" t="n"/>
    </row>
    <row r="36">
      <c r="A36" s="59" t="n"/>
      <c r="B36" s="140" t="n"/>
      <c r="C36" s="140" t="n"/>
      <c r="D36" s="59" t="n"/>
      <c r="E36" s="59" t="n"/>
      <c r="F36" s="59" t="n"/>
      <c r="G36" s="306" t="n"/>
    </row>
    <row r="37">
      <c r="A37" s="59" t="n"/>
      <c r="B37" s="140" t="n"/>
      <c r="C37" s="140" t="n"/>
      <c r="D37" s="59" t="n"/>
      <c r="E37" s="59" t="n"/>
      <c r="F37" s="59" t="n"/>
      <c r="G37" s="306" t="n"/>
    </row>
    <row r="38">
      <c r="A38" s="59" t="n"/>
      <c r="B38" s="140" t="n"/>
      <c r="C38" s="140" t="n"/>
      <c r="D38" s="61" t="n"/>
      <c r="E38" s="61" t="n"/>
      <c r="F38" s="61" t="n"/>
      <c r="G38" s="311" t="n"/>
    </row>
    <row r="39">
      <c r="A39" s="59" t="n"/>
      <c r="B39" s="140" t="n"/>
      <c r="C39" s="140" t="n"/>
      <c r="D39" s="59" t="n"/>
      <c r="E39" s="59" t="n"/>
      <c r="F39" s="59" t="n"/>
      <c r="G39" s="311" t="n"/>
    </row>
    <row r="40" ht="14.5" customHeight="1" s="291">
      <c r="A40" s="30" t="n"/>
      <c r="B40" s="140" t="n"/>
      <c r="C40" s="140" t="n"/>
      <c r="D40" s="59" t="n"/>
      <c r="E40" s="59" t="n"/>
      <c r="F40" s="59" t="n"/>
      <c r="G40" s="309" t="n"/>
    </row>
    <row r="41" ht="14.5" customHeight="1" s="291">
      <c r="A41" s="57" t="n"/>
      <c r="B41" s="199" t="inlineStr">
        <is>
          <t>合计</t>
        </is>
      </c>
      <c r="C41" s="303" t="n"/>
      <c r="D41" s="303" t="n"/>
      <c r="E41" s="304" t="n"/>
      <c r="F41" s="199" t="n"/>
      <c r="G41" s="310">
        <f>SUM(G31:G40)</f>
        <v/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30:E30"/>
    <mergeCell ref="B41:E41"/>
  </mergeCells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F10" sqref="F10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4"/>
    <col width="8" bestFit="1" customWidth="1" style="291" min="5" max="5"/>
    <col width="12.75" customWidth="1" style="291" min="6" max="6"/>
    <col width="11.58203125" bestFit="1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核电无线振动传感器V2版开发项目</t>
        </is>
      </c>
      <c r="E1" s="10" t="n"/>
      <c r="F1" s="43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RD202104</t>
        </is>
      </c>
      <c r="E2" s="43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苏修武</t>
        </is>
      </c>
      <c r="E3" s="43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460000</v>
      </c>
      <c r="E5" s="5" t="n"/>
      <c r="F5" s="5" t="n"/>
      <c r="G5" s="5" t="n"/>
    </row>
    <row r="6" ht="20.15" customHeight="1" s="291">
      <c r="A6" s="5" t="n"/>
      <c r="B6" s="5" t="n"/>
      <c r="C6" s="5" t="n"/>
      <c r="D6" s="5" t="n"/>
      <c r="E6" s="3" t="n"/>
      <c r="F6" s="3" t="n"/>
      <c r="G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2" t="inlineStr">
        <is>
          <t>外包费</t>
        </is>
      </c>
      <c r="G7" s="23" t="inlineStr">
        <is>
          <t>小计</t>
        </is>
      </c>
    </row>
    <row r="8" ht="20.15" customHeight="1" s="291">
      <c r="A8" s="24" t="n">
        <v>44410</v>
      </c>
      <c r="B8" s="295" t="n"/>
      <c r="C8" s="295" t="n"/>
      <c r="D8" s="295" t="n"/>
      <c r="E8" s="295" t="n"/>
      <c r="F8" s="295" t="n">
        <v>849.6</v>
      </c>
      <c r="G8" s="295" t="n"/>
    </row>
    <row r="9" ht="20.15" customHeight="1" s="291">
      <c r="A9" s="26" t="n">
        <v>44443</v>
      </c>
      <c r="B9" s="296" t="n"/>
      <c r="C9" s="296" t="n"/>
      <c r="D9" s="296" t="n"/>
      <c r="E9" s="296" t="n"/>
      <c r="F9" s="296" t="n">
        <v>2531.94</v>
      </c>
      <c r="G9" s="296" t="n"/>
    </row>
    <row r="10" ht="20.15" customHeight="1" s="291">
      <c r="A10" s="24" t="n">
        <v>44476</v>
      </c>
      <c r="B10" s="295" t="n"/>
      <c r="C10" s="295" t="n"/>
      <c r="D10" s="295" t="n"/>
      <c r="E10" s="295" t="n"/>
      <c r="F10" s="295" t="n">
        <v>5183.46</v>
      </c>
      <c r="G10" s="295" t="n"/>
    </row>
    <row r="11" ht="20.15" customHeight="1" s="291">
      <c r="A11" s="26" t="n">
        <v>44509</v>
      </c>
      <c r="B11" s="296" t="n"/>
      <c r="C11" s="296" t="n"/>
      <c r="D11" s="296" t="n"/>
      <c r="E11" s="296" t="n"/>
      <c r="F11" s="296" t="n">
        <v>3792.81</v>
      </c>
      <c r="G11" s="296" t="n"/>
    </row>
    <row r="12" ht="20.15" customHeight="1" s="291">
      <c r="A12" s="24" t="n">
        <v>44542</v>
      </c>
      <c r="B12" s="295" t="n"/>
      <c r="C12" s="295" t="n"/>
      <c r="D12" s="295" t="n"/>
      <c r="E12" s="295" t="n"/>
      <c r="F12" s="295" t="n"/>
      <c r="G12" s="295" t="n"/>
    </row>
    <row r="13" ht="20.15" customHeight="1" s="291">
      <c r="A13" s="26" t="n">
        <v>44575</v>
      </c>
      <c r="B13" s="296" t="n"/>
      <c r="C13" s="296" t="n"/>
      <c r="D13" s="296" t="n"/>
      <c r="E13" s="296" t="n"/>
      <c r="F13" s="296" t="n"/>
      <c r="G13" s="296" t="n"/>
    </row>
    <row r="14" ht="20.15" customHeight="1" s="291">
      <c r="A14" s="24" t="n">
        <v>44608</v>
      </c>
      <c r="B14" s="295" t="n"/>
      <c r="C14" s="295" t="n"/>
      <c r="D14" s="295" t="n"/>
      <c r="E14" s="295" t="n"/>
      <c r="F14" s="295" t="n"/>
      <c r="G14" s="295" t="n"/>
    </row>
    <row r="15" ht="20.15" customHeight="1" s="291">
      <c r="A15" s="26" t="n">
        <v>44641</v>
      </c>
      <c r="B15" s="296" t="n"/>
      <c r="C15" s="296" t="n"/>
      <c r="D15" s="296" t="n"/>
      <c r="E15" s="296" t="n"/>
      <c r="F15" s="296" t="n"/>
      <c r="G15" s="296" t="n"/>
    </row>
    <row r="16" ht="20.15" customHeight="1" s="291">
      <c r="A16" s="24" t="n">
        <v>44674</v>
      </c>
      <c r="B16" s="295" t="n"/>
      <c r="C16" s="295" t="n"/>
      <c r="D16" s="295" t="n"/>
      <c r="E16" s="295" t="n"/>
      <c r="F16" s="295" t="n"/>
      <c r="G16" s="295" t="n"/>
    </row>
    <row r="17" ht="20.15" customHeight="1" s="291">
      <c r="A17" s="26" t="n">
        <v>44707</v>
      </c>
      <c r="B17" s="296" t="n"/>
      <c r="C17" s="296" t="n"/>
      <c r="D17" s="296" t="n"/>
      <c r="E17" s="296" t="n"/>
      <c r="F17" s="296" t="n"/>
      <c r="G17" s="296" t="n"/>
    </row>
    <row r="18" ht="20.15" customHeight="1" s="291">
      <c r="A18" s="24" t="n">
        <v>44740</v>
      </c>
      <c r="B18" s="295" t="n"/>
      <c r="C18" s="295" t="n"/>
      <c r="D18" s="295" t="n"/>
      <c r="E18" s="295" t="n"/>
      <c r="F18" s="295" t="n"/>
      <c r="G18" s="295" t="n"/>
    </row>
    <row r="19" ht="20.15" customHeight="1" s="291">
      <c r="A19" s="26" t="n">
        <v>44773</v>
      </c>
      <c r="B19" s="296" t="n"/>
      <c r="C19" s="296" t="n"/>
      <c r="D19" s="296" t="n"/>
      <c r="E19" s="296" t="n"/>
      <c r="F19" s="296" t="n"/>
      <c r="G19" s="296" t="n"/>
    </row>
    <row r="20" ht="20.15" customHeight="1" s="291">
      <c r="A20" s="24" t="n">
        <v>44806</v>
      </c>
      <c r="B20" s="295" t="n"/>
      <c r="C20" s="295" t="n"/>
      <c r="D20" s="295" t="n"/>
      <c r="E20" s="295" t="n"/>
      <c r="F20" s="295" t="n"/>
      <c r="G20" s="295" t="n"/>
    </row>
    <row r="21" ht="20.15" customHeight="1" s="291">
      <c r="A21" s="26" t="n">
        <v>44839</v>
      </c>
      <c r="B21" s="296" t="n"/>
      <c r="C21" s="296" t="n"/>
      <c r="D21" s="296" t="n"/>
      <c r="E21" s="296" t="n"/>
      <c r="F21" s="296" t="n"/>
      <c r="G21" s="296" t="n"/>
    </row>
    <row r="22" ht="20.15" customHeight="1" s="291">
      <c r="A22" s="24" t="n">
        <v>44872</v>
      </c>
      <c r="B22" s="295" t="n"/>
      <c r="C22" s="295" t="n"/>
      <c r="D22" s="295" t="n"/>
      <c r="E22" s="295" t="n"/>
      <c r="F22" s="295" t="n"/>
      <c r="G22" s="295" t="n"/>
    </row>
    <row r="23" ht="14.5" customHeight="1" s="291">
      <c r="A23" s="26" t="n">
        <v>44905</v>
      </c>
      <c r="B23" s="296" t="n"/>
      <c r="C23" s="296" t="n"/>
      <c r="D23" s="296" t="n"/>
      <c r="E23" s="296" t="n"/>
      <c r="F23" s="296" t="n"/>
      <c r="G23" s="296" t="n"/>
    </row>
    <row r="24" ht="14.5" customHeight="1" s="291">
      <c r="A24" s="28" t="inlineStr">
        <is>
          <t>合计</t>
        </is>
      </c>
      <c r="B24" s="298">
        <f>SUM(B8:B23)</f>
        <v/>
      </c>
      <c r="C24" s="298" t="n"/>
      <c r="D24" s="298">
        <f>SUM(D8:D23)</f>
        <v/>
      </c>
      <c r="E24" s="298">
        <f>SUM(E8:E23)</f>
        <v/>
      </c>
      <c r="F24" s="298">
        <f>SUM(F8:F23)</f>
        <v/>
      </c>
      <c r="G24" s="298">
        <f>SUM(G8:G23)</f>
        <v/>
      </c>
    </row>
    <row r="25" ht="14.5" customHeight="1" s="291">
      <c r="A25" s="34" t="inlineStr">
        <is>
          <t>预算</t>
        </is>
      </c>
      <c r="B25" s="299">
        <f>150*8</f>
        <v/>
      </c>
      <c r="C25" s="299" t="n">
        <v>225000</v>
      </c>
      <c r="D25" s="300">
        <f>150000+75000</f>
        <v/>
      </c>
      <c r="E25" s="300" t="n">
        <v>10000</v>
      </c>
      <c r="F25" s="300" t="n"/>
      <c r="G25" s="299">
        <f>SUM(C25:F25)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41">
        <f>E24/E25</f>
        <v/>
      </c>
      <c r="F26" s="41" t="n"/>
      <c r="G26" s="38">
        <f>G24/G25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302" t="n"/>
      <c r="F28" s="302" t="n"/>
      <c r="G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4" t="n"/>
      <c r="F29" s="199" t="n"/>
      <c r="G29" s="305" t="inlineStr">
        <is>
          <t>预付金额</t>
        </is>
      </c>
    </row>
    <row r="30">
      <c r="A30" s="59" t="inlineStr">
        <is>
          <t>202109</t>
        </is>
      </c>
      <c r="B30" s="59" t="inlineStr">
        <is>
          <t>支付RD202104采购PCB贴片_2021.09.03_-</t>
        </is>
      </c>
      <c r="D30" s="226" t="n"/>
      <c r="E30" s="226" t="n"/>
      <c r="F30" s="226" t="n"/>
      <c r="G30" s="306" t="n">
        <v>575</v>
      </c>
    </row>
    <row r="31">
      <c r="A31" s="59" t="inlineStr">
        <is>
          <t>202109</t>
        </is>
      </c>
      <c r="B31" s="59" t="inlineStr">
        <is>
          <t>支付RD202104采购线路板-深圳捷多邦_2021.04.02_-</t>
        </is>
      </c>
      <c r="D31" s="226" t="n"/>
      <c r="E31" s="226" t="n"/>
      <c r="F31" s="226" t="n"/>
      <c r="G31" s="306" t="n">
        <v>85</v>
      </c>
    </row>
    <row r="32">
      <c r="A32" s="59" t="inlineStr">
        <is>
          <t>202109</t>
        </is>
      </c>
      <c r="B32" s="59" t="inlineStr">
        <is>
          <t>支付RD202104采购线路板_2021.09.15_-</t>
        </is>
      </c>
      <c r="D32" s="226" t="n"/>
      <c r="E32" s="226" t="n"/>
      <c r="F32" s="226" t="n"/>
      <c r="G32" s="306" t="n">
        <v>77</v>
      </c>
    </row>
    <row r="33">
      <c r="A33" s="59" t="inlineStr">
        <is>
          <t>202109</t>
        </is>
      </c>
      <c r="B33" s="59" t="inlineStr">
        <is>
          <t>支付RD202104采购线路板-深圳捷多邦_2021.09.26_-</t>
        </is>
      </c>
      <c r="D33" s="226" t="n"/>
      <c r="E33" s="226" t="n"/>
      <c r="F33" s="226" t="n"/>
      <c r="G33" s="306" t="n">
        <v>557</v>
      </c>
    </row>
    <row r="34">
      <c r="A34" s="59" t="inlineStr">
        <is>
          <t>202110</t>
        </is>
      </c>
      <c r="B34" s="59" t="inlineStr">
        <is>
          <t>*支付RD202104线路板采购款_2021.10.09_-</t>
        </is>
      </c>
      <c r="D34" s="226" t="n"/>
      <c r="E34" s="226" t="n"/>
      <c r="F34" s="226" t="n"/>
      <c r="G34" s="306" t="n">
        <v>468</v>
      </c>
    </row>
    <row r="35">
      <c r="A35" s="59" t="inlineStr">
        <is>
          <t>202110</t>
        </is>
      </c>
      <c r="B35" s="59" t="inlineStr">
        <is>
          <t>*支付RD202104采购线路板_2021.10.14_-</t>
        </is>
      </c>
      <c r="D35" s="226" t="n"/>
      <c r="E35" s="226" t="n"/>
      <c r="F35" s="226" t="n"/>
      <c r="G35" s="306" t="n">
        <v>291</v>
      </c>
    </row>
    <row r="36">
      <c r="A36" s="59" t="inlineStr">
        <is>
          <t>202110</t>
        </is>
      </c>
      <c r="B36" s="59" t="inlineStr">
        <is>
          <t>*支付RD202104采购线路板_2021.10.22_-</t>
        </is>
      </c>
      <c r="D36" s="226" t="n"/>
      <c r="E36" s="226" t="n"/>
      <c r="F36" s="226" t="n"/>
      <c r="G36" s="306" t="n">
        <v>240</v>
      </c>
    </row>
    <row r="37">
      <c r="A37" s="59" t="inlineStr">
        <is>
          <t>202109</t>
        </is>
      </c>
      <c r="B37" s="59" t="inlineStr">
        <is>
          <t>支付RD202104采购PCB制版_2021.09.03_-</t>
        </is>
      </c>
      <c r="D37" s="226" t="n"/>
      <c r="E37" s="226" t="n"/>
      <c r="F37" s="226" t="n"/>
      <c r="G37" s="306" t="n">
        <v>1220</v>
      </c>
    </row>
    <row r="38">
      <c r="A38" s="59" t="inlineStr">
        <is>
          <t>202109</t>
        </is>
      </c>
      <c r="B38" s="59" t="inlineStr">
        <is>
          <t>支付RD202104采购SMT加工-深圳捷创电子科技有限公司_2021.09.24_-</t>
        </is>
      </c>
      <c r="D38" s="226" t="n"/>
      <c r="E38" s="226" t="n"/>
      <c r="F38" s="226" t="n"/>
      <c r="G38" s="306" t="n">
        <v>1243</v>
      </c>
    </row>
    <row r="39">
      <c r="A39" s="59" t="inlineStr">
        <is>
          <t>202110</t>
        </is>
      </c>
      <c r="B39" s="59" t="inlineStr">
        <is>
          <t>*支付RD202104SMT委托加工款_2021.10.08_-</t>
        </is>
      </c>
      <c r="D39" s="226" t="n"/>
      <c r="E39" s="226" t="n"/>
      <c r="F39" s="226" t="n"/>
      <c r="G39" s="306" t="n">
        <v>565</v>
      </c>
    </row>
    <row r="40">
      <c r="A40" s="59" t="inlineStr">
        <is>
          <t>202109</t>
        </is>
      </c>
      <c r="B40" s="59" t="inlineStr">
        <is>
          <t>支付RD202104采购电子元器件-昴氏_2021.09.24_-</t>
        </is>
      </c>
      <c r="D40" s="226" t="n"/>
      <c r="E40" s="226" t="n"/>
      <c r="F40" s="226" t="n"/>
      <c r="G40" s="306" t="n">
        <v>498.11</v>
      </c>
    </row>
    <row r="41">
      <c r="A41" s="59" t="inlineStr">
        <is>
          <t>202109</t>
        </is>
      </c>
      <c r="B41" s="59" t="inlineStr">
        <is>
          <t>支付RD202104采购STM32L431CCU6芯片-深圳市华夏新世纪科技有限公司_2021.09.24_-</t>
        </is>
      </c>
      <c r="D41" s="59" t="n"/>
      <c r="E41" s="59" t="n"/>
      <c r="F41" s="59" t="n"/>
      <c r="G41" s="306" t="n">
        <v>950</v>
      </c>
    </row>
    <row r="42">
      <c r="A42" s="59" t="inlineStr">
        <is>
          <t>202110</t>
        </is>
      </c>
      <c r="B42" s="59" t="inlineStr">
        <is>
          <t>*支付RD202104采购灌封胶_2021.10.28_-</t>
        </is>
      </c>
      <c r="D42" s="59" t="n"/>
      <c r="E42" s="59" t="n"/>
      <c r="F42" s="59" t="n"/>
      <c r="G42" s="306" t="n">
        <v>156</v>
      </c>
    </row>
    <row r="43">
      <c r="A43" s="59" t="inlineStr">
        <is>
          <t>202110</t>
        </is>
      </c>
      <c r="B43" s="59" t="inlineStr">
        <is>
          <t>*支付RD202104SMT委托加工_2021.10.22_-</t>
        </is>
      </c>
      <c r="D43" s="59" t="n"/>
      <c r="E43" s="59" t="n"/>
      <c r="F43" s="59" t="n"/>
      <c r="G43" s="306" t="n">
        <v>339</v>
      </c>
    </row>
    <row r="44">
      <c r="A44" s="59" t="inlineStr">
        <is>
          <t>202110</t>
        </is>
      </c>
      <c r="B44" s="59" t="inlineStr">
        <is>
          <t>*支付RD202104采购组合式抽屉零件盒-20211011_2021.10.28_-</t>
        </is>
      </c>
      <c r="D44" s="59" t="n"/>
      <c r="E44" s="59" t="n"/>
      <c r="F44" s="59" t="n"/>
      <c r="G44" s="306" t="n">
        <v>414</v>
      </c>
    </row>
    <row r="45">
      <c r="A45" s="59" t="inlineStr">
        <is>
          <t>202110</t>
        </is>
      </c>
      <c r="B45" s="59" t="inlineStr">
        <is>
          <t>*支付RD202104淘宝采购硫化硅橡胶-20211012_2021.10.29_-</t>
        </is>
      </c>
      <c r="D45" s="59" t="n"/>
      <c r="E45" s="59" t="n"/>
      <c r="F45" s="59" t="n"/>
      <c r="G45" s="306" t="n">
        <v>70</v>
      </c>
    </row>
    <row r="46">
      <c r="A46" s="59" t="inlineStr">
        <is>
          <t>202109</t>
        </is>
      </c>
      <c r="B46" s="59" t="inlineStr">
        <is>
          <t>*支付RD202104项目淘宝采购虎钳-TB-JS-SB-202109004_2021.09.16_-</t>
        </is>
      </c>
      <c r="D46" s="59" t="n"/>
      <c r="E46" s="59" t="n"/>
      <c r="F46" s="59" t="n"/>
      <c r="G46" s="306" t="n">
        <v>511.9</v>
      </c>
    </row>
    <row r="47">
      <c r="A47" s="59" t="inlineStr">
        <is>
          <t>202109</t>
        </is>
      </c>
      <c r="B47" s="59" t="inlineStr">
        <is>
          <t>*支付RD202104采购ADS127L11芯片-TI官网_2021.09.24_-</t>
        </is>
      </c>
      <c r="D47" s="59" t="n"/>
      <c r="E47" s="59" t="n"/>
      <c r="F47" s="59" t="n"/>
      <c r="G47" s="306" t="n">
        <v>1448.21</v>
      </c>
    </row>
    <row r="48">
      <c r="A48" s="59" t="inlineStr">
        <is>
          <t>202109</t>
        </is>
      </c>
      <c r="B48" s="59" t="inlineStr">
        <is>
          <t>*支付RD202104项目采购物料-TB-JS-SB-202109009_2021.09.27_-</t>
        </is>
      </c>
      <c r="D48" s="59" t="n"/>
      <c r="E48" s="59" t="n"/>
      <c r="F48" s="59" t="n"/>
      <c r="G48" s="306" t="n">
        <v>17.28</v>
      </c>
    </row>
    <row r="49">
      <c r="A49" s="59" t="n"/>
      <c r="B49" s="59" t="n"/>
      <c r="C49" s="59" t="n"/>
      <c r="D49" s="59" t="n"/>
      <c r="E49" s="59" t="n"/>
      <c r="F49" s="59" t="n"/>
      <c r="G49" s="306" t="n"/>
    </row>
    <row r="50">
      <c r="A50" s="59" t="n"/>
      <c r="B50" s="59" t="n"/>
      <c r="C50" s="59" t="n"/>
      <c r="D50" s="59" t="n"/>
      <c r="E50" s="59" t="n"/>
      <c r="F50" s="59" t="n"/>
      <c r="G50" s="306" t="n"/>
    </row>
    <row r="51">
      <c r="A51" s="59" t="n"/>
      <c r="B51" s="59" t="n"/>
      <c r="C51" s="59" t="n"/>
      <c r="D51" s="61" t="n"/>
      <c r="E51" s="61" t="n"/>
      <c r="F51" s="61" t="n"/>
      <c r="G51" s="311" t="n"/>
    </row>
    <row r="52">
      <c r="A52" s="59" t="n"/>
      <c r="B52" s="140" t="n"/>
      <c r="C52" s="140" t="n"/>
      <c r="D52" s="59" t="n"/>
      <c r="E52" s="59" t="n"/>
      <c r="F52" s="59" t="n"/>
      <c r="G52" s="311" t="n"/>
    </row>
    <row r="53" ht="14.5" customHeight="1" s="291">
      <c r="A53" s="30" t="n"/>
      <c r="B53" s="140" t="n"/>
      <c r="C53" s="140" t="n"/>
      <c r="D53" s="59" t="n"/>
      <c r="E53" s="59" t="n"/>
      <c r="F53" s="59" t="n"/>
      <c r="G53" s="309" t="n"/>
    </row>
    <row r="54" ht="14.5" customHeight="1" s="291">
      <c r="A54" s="57" t="n"/>
      <c r="B54" s="199" t="inlineStr">
        <is>
          <t>合计</t>
        </is>
      </c>
      <c r="C54" s="303" t="n"/>
      <c r="D54" s="303" t="n"/>
      <c r="E54" s="304" t="n"/>
      <c r="F54" s="199" t="n"/>
      <c r="G54" s="310">
        <f>SUM(G30:G53)</f>
        <v/>
      </c>
    </row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E29"/>
    <mergeCell ref="B54:E54"/>
  </mergeCells>
  <pageMargins left="0.7" right="0.7" top="0.75" bottom="0.75" header="0.3" footer="0.3"/>
  <drawing xmlns:r="http://schemas.openxmlformats.org/officeDocument/2006/relationships" r:id="rId1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E9" sqref="E9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5"/>
    <col width="8" bestFit="1" customWidth="1" style="291" min="6" max="6"/>
    <col width="11.58203125" bestFit="1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三通道无线数采开发项目</t>
        </is>
      </c>
      <c r="E1" s="292" t="n"/>
      <c r="F1" s="10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RD202105</t>
        </is>
      </c>
      <c r="E2" s="316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张浩</t>
        </is>
      </c>
      <c r="E3" s="316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630000</v>
      </c>
      <c r="E5" s="294" t="n"/>
      <c r="F5" s="5" t="n"/>
      <c r="G5" s="5" t="n"/>
    </row>
    <row r="6" ht="20.15" customHeight="1" s="291">
      <c r="A6" s="5" t="n"/>
      <c r="B6" s="5" t="n"/>
      <c r="C6" s="5" t="n"/>
      <c r="D6" s="5" t="n"/>
      <c r="E6" s="5" t="n"/>
      <c r="F6" s="3" t="n"/>
      <c r="G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3" t="inlineStr">
        <is>
          <t>外包费</t>
        </is>
      </c>
      <c r="F7" s="22" t="inlineStr">
        <is>
          <t>差旅费</t>
        </is>
      </c>
      <c r="G7" s="23" t="inlineStr">
        <is>
          <t>小计</t>
        </is>
      </c>
    </row>
    <row r="8" ht="20.15" customHeight="1" s="291">
      <c r="A8" s="24" t="n">
        <v>44441</v>
      </c>
      <c r="B8" s="295" t="n"/>
      <c r="C8" s="295" t="n"/>
      <c r="D8" s="295" t="n"/>
      <c r="E8" s="295" t="n"/>
      <c r="F8" s="295" t="n"/>
      <c r="G8" s="295" t="n"/>
    </row>
    <row r="9" ht="20.15" customHeight="1" s="291">
      <c r="A9" s="26" t="n">
        <v>44473</v>
      </c>
      <c r="B9" s="296" t="n"/>
      <c r="C9" s="296" t="n"/>
      <c r="D9" s="296" t="n"/>
      <c r="E9" s="296" t="n">
        <v>392.16</v>
      </c>
      <c r="F9" s="296" t="n"/>
      <c r="G9" s="296" t="n"/>
    </row>
    <row r="10" ht="20.15" customHeight="1" s="291">
      <c r="A10" s="24" t="n">
        <v>44505</v>
      </c>
      <c r="B10" s="295" t="n"/>
      <c r="C10" s="295" t="n"/>
      <c r="D10" s="295" t="n"/>
      <c r="E10" s="295" t="n"/>
      <c r="F10" s="295" t="n"/>
      <c r="G10" s="295" t="n"/>
    </row>
    <row r="11" ht="20.15" customHeight="1" s="291">
      <c r="A11" s="26" t="n">
        <v>44537</v>
      </c>
      <c r="B11" s="296" t="n"/>
      <c r="C11" s="296" t="n"/>
      <c r="D11" s="296" t="n"/>
      <c r="E11" s="296" t="n"/>
      <c r="F11" s="296" t="n"/>
      <c r="G11" s="296" t="n"/>
    </row>
    <row r="12" ht="20.15" customHeight="1" s="291">
      <c r="A12" s="24" t="n">
        <v>44569</v>
      </c>
      <c r="B12" s="295" t="n"/>
      <c r="C12" s="295" t="n"/>
      <c r="D12" s="295" t="n"/>
      <c r="E12" s="295" t="n"/>
      <c r="F12" s="295" t="n"/>
      <c r="G12" s="295" t="n"/>
    </row>
    <row r="13" ht="20.15" customHeight="1" s="291">
      <c r="A13" s="26" t="n">
        <v>44601</v>
      </c>
      <c r="B13" s="296" t="n"/>
      <c r="C13" s="296" t="n"/>
      <c r="D13" s="296" t="n"/>
      <c r="E13" s="296" t="n"/>
      <c r="F13" s="296" t="n"/>
      <c r="G13" s="296" t="n"/>
    </row>
    <row r="14" ht="20.15" customHeight="1" s="291">
      <c r="A14" s="24" t="n">
        <v>44633</v>
      </c>
      <c r="B14" s="295" t="n"/>
      <c r="C14" s="295" t="n"/>
      <c r="D14" s="295" t="n"/>
      <c r="E14" s="295" t="n"/>
      <c r="F14" s="295" t="n"/>
      <c r="G14" s="295" t="n"/>
    </row>
    <row r="15" ht="20.15" customHeight="1" s="291">
      <c r="A15" s="26" t="n">
        <v>44665</v>
      </c>
      <c r="B15" s="296" t="n"/>
      <c r="C15" s="296" t="n"/>
      <c r="D15" s="296" t="n"/>
      <c r="E15" s="296" t="n"/>
      <c r="F15" s="296" t="n"/>
      <c r="G15" s="296" t="n"/>
    </row>
    <row r="16" ht="20.15" customHeight="1" s="291">
      <c r="A16" s="24" t="n">
        <v>44697</v>
      </c>
      <c r="B16" s="295" t="n"/>
      <c r="C16" s="295" t="n"/>
      <c r="D16" s="295" t="n"/>
      <c r="E16" s="295" t="n"/>
      <c r="F16" s="295" t="n"/>
      <c r="G16" s="295" t="n"/>
    </row>
    <row r="17" ht="20.15" customHeight="1" s="291">
      <c r="A17" s="26" t="n">
        <v>44729</v>
      </c>
      <c r="B17" s="296" t="n"/>
      <c r="C17" s="296" t="n"/>
      <c r="D17" s="296" t="n"/>
      <c r="E17" s="296" t="n"/>
      <c r="F17" s="296" t="n"/>
      <c r="G17" s="296" t="n"/>
    </row>
    <row r="18" ht="20.15" customHeight="1" s="291">
      <c r="A18" s="24" t="n">
        <v>44761</v>
      </c>
      <c r="B18" s="295" t="n"/>
      <c r="C18" s="295" t="n"/>
      <c r="D18" s="295" t="n"/>
      <c r="E18" s="295" t="n"/>
      <c r="F18" s="295" t="n"/>
      <c r="G18" s="295" t="n"/>
    </row>
    <row r="19" ht="20.15" customHeight="1" s="291">
      <c r="A19" s="26" t="n">
        <v>44793</v>
      </c>
      <c r="B19" s="296" t="n"/>
      <c r="C19" s="296" t="n"/>
      <c r="D19" s="296" t="n"/>
      <c r="E19" s="296" t="n"/>
      <c r="F19" s="296" t="n"/>
      <c r="G19" s="296" t="n"/>
    </row>
    <row r="20" ht="20.15" customHeight="1" s="291">
      <c r="A20" s="24" t="n">
        <v>44825</v>
      </c>
      <c r="B20" s="295" t="n"/>
      <c r="C20" s="295" t="n"/>
      <c r="D20" s="295" t="n"/>
      <c r="E20" s="295" t="n"/>
      <c r="F20" s="295" t="n"/>
      <c r="G20" s="295" t="n"/>
    </row>
    <row r="21" ht="20.15" customHeight="1" s="291">
      <c r="A21" s="26" t="n">
        <v>44857</v>
      </c>
      <c r="B21" s="296" t="n"/>
      <c r="C21" s="296" t="n"/>
      <c r="D21" s="296" t="n"/>
      <c r="E21" s="296" t="n"/>
      <c r="F21" s="296" t="n"/>
      <c r="G21" s="296" t="n"/>
    </row>
    <row r="22" ht="20.15" customHeight="1" s="291">
      <c r="A22" s="24" t="n">
        <v>44889</v>
      </c>
      <c r="B22" s="295" t="n"/>
      <c r="C22" s="295" t="n"/>
      <c r="D22" s="295" t="n"/>
      <c r="E22" s="295" t="n"/>
      <c r="F22" s="295" t="n"/>
      <c r="G22" s="295" t="n"/>
    </row>
    <row r="23" ht="14.5" customHeight="1" s="291">
      <c r="A23" s="26" t="n">
        <v>44921</v>
      </c>
      <c r="B23" s="296" t="n"/>
      <c r="C23" s="296" t="n"/>
      <c r="D23" s="296" t="n"/>
      <c r="E23" s="296" t="n"/>
      <c r="F23" s="296" t="n"/>
      <c r="G23" s="296" t="n"/>
    </row>
    <row r="24" ht="14.5" customHeight="1" s="291">
      <c r="A24" s="28" t="inlineStr">
        <is>
          <t>合计</t>
        </is>
      </c>
      <c r="B24" s="298">
        <f>SUM(B8:B23)</f>
        <v/>
      </c>
      <c r="C24" s="298">
        <f>SUM(C8:C23)</f>
        <v/>
      </c>
      <c r="D24" s="298">
        <f>SUM(D8:D23)</f>
        <v/>
      </c>
      <c r="E24" s="298">
        <f>SUM(E8:E23)</f>
        <v/>
      </c>
      <c r="F24" s="298">
        <f>SUM(F8:F23)</f>
        <v/>
      </c>
      <c r="G24" s="298">
        <f>SUM(G8:G23)</f>
        <v/>
      </c>
    </row>
    <row r="25" ht="14.5" customHeight="1" s="291">
      <c r="A25" s="34" t="inlineStr">
        <is>
          <t>预算</t>
        </is>
      </c>
      <c r="B25" s="299">
        <f>140*8</f>
        <v/>
      </c>
      <c r="C25" s="299" t="n">
        <v>210000</v>
      </c>
      <c r="D25" s="300">
        <f>300000+50000+60000</f>
        <v/>
      </c>
      <c r="E25" s="300" t="n"/>
      <c r="F25" s="300" t="n">
        <v>10000</v>
      </c>
      <c r="G25" s="299">
        <f>SUM(C25:F25)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41" t="n"/>
      <c r="F26" s="38">
        <f>F24/F25</f>
        <v/>
      </c>
      <c r="G26" s="38">
        <f>G24/G25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43" t="n"/>
      <c r="F28" s="302" t="n"/>
      <c r="G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3" t="n"/>
      <c r="F29" s="304" t="n"/>
      <c r="G29" s="305" t="inlineStr">
        <is>
          <t>预付金额</t>
        </is>
      </c>
    </row>
    <row r="30">
      <c r="A30" s="59" t="inlineStr">
        <is>
          <t>202110</t>
        </is>
      </c>
      <c r="B30" s="59" t="inlineStr">
        <is>
          <t>*支付RD202105采购电子元器件_2021.10.14_-</t>
        </is>
      </c>
      <c r="C30" s="192" t="n"/>
      <c r="D30" s="226" t="n"/>
      <c r="E30" s="226" t="n"/>
      <c r="F30" s="226" t="n"/>
      <c r="G30" s="306" t="n">
        <v>848.53</v>
      </c>
    </row>
    <row r="31">
      <c r="A31" s="59" t="inlineStr">
        <is>
          <t>202109</t>
        </is>
      </c>
      <c r="B31" s="59" t="inlineStr">
        <is>
          <t>支付RD202105采购电池-武汉孚安特_2021.09.18_-</t>
        </is>
      </c>
      <c r="C31" s="192" t="n"/>
      <c r="D31" s="226" t="n"/>
      <c r="E31" s="226" t="n"/>
      <c r="F31" s="226" t="n"/>
      <c r="G31" s="306" t="n">
        <v>1050</v>
      </c>
    </row>
    <row r="32">
      <c r="A32" s="59" t="inlineStr">
        <is>
          <t>202110</t>
        </is>
      </c>
      <c r="B32" s="59" t="inlineStr">
        <is>
          <t>*支付RD202105采购刻板贴片_2021.10.22_-</t>
        </is>
      </c>
      <c r="C32" s="192" t="n"/>
      <c r="D32" s="226" t="n"/>
      <c r="E32" s="226" t="n"/>
      <c r="F32" s="226" t="n"/>
      <c r="G32" s="306" t="n">
        <v>15590</v>
      </c>
    </row>
    <row r="33">
      <c r="A33" s="59" t="inlineStr">
        <is>
          <t>202109</t>
        </is>
      </c>
      <c r="B33" s="59" t="inlineStr">
        <is>
          <t>支付RD202105采购LabVIEW FPGA开发软件_2021.09.01_-</t>
        </is>
      </c>
      <c r="C33" s="192" t="n"/>
      <c r="D33" s="226" t="n"/>
      <c r="E33" s="226" t="n"/>
      <c r="F33" s="226" t="n"/>
      <c r="G33" s="306" t="n">
        <v>13000</v>
      </c>
    </row>
    <row r="34">
      <c r="A34" s="59" t="inlineStr">
        <is>
          <t>202110</t>
        </is>
      </c>
      <c r="B34" s="59" t="inlineStr">
        <is>
          <t>*支付RD202105采购无线三通道数采开模样品加工_-</t>
        </is>
      </c>
      <c r="C34" s="192" t="n"/>
      <c r="D34" s="226" t="n"/>
      <c r="E34" s="226" t="n"/>
      <c r="F34" s="226" t="n"/>
      <c r="G34" s="306" t="n">
        <v>6631</v>
      </c>
    </row>
    <row r="35">
      <c r="A35" s="59" t="inlineStr">
        <is>
          <t>202110</t>
        </is>
      </c>
      <c r="B35" s="59" t="inlineStr">
        <is>
          <t>*支付RD202105采购电子元器件_2021.10.22_-</t>
        </is>
      </c>
      <c r="C35" s="192" t="n"/>
      <c r="D35" s="226" t="n"/>
      <c r="E35" s="226" t="n"/>
      <c r="F35" s="226" t="n"/>
      <c r="G35" s="306" t="n">
        <v>13526.6</v>
      </c>
    </row>
    <row r="36">
      <c r="A36" s="59" t="inlineStr">
        <is>
          <t>202110</t>
        </is>
      </c>
      <c r="B36" s="59" t="inlineStr">
        <is>
          <t>*支付RD202105采购WIFI通信板PCB制版_2021.10.29_-</t>
        </is>
      </c>
      <c r="C36" s="192" t="n"/>
      <c r="D36" s="226" t="n"/>
      <c r="E36" s="226" t="n"/>
      <c r="F36" s="226" t="n"/>
      <c r="G36" s="306" t="n">
        <v>96.89</v>
      </c>
    </row>
    <row r="37">
      <c r="A37" s="59" t="inlineStr">
        <is>
          <t>202110</t>
        </is>
      </c>
      <c r="B37" s="59" t="inlineStr">
        <is>
          <t>*支付RD202105采购电子元器件-深圳市立创_2021.10.14_-</t>
        </is>
      </c>
      <c r="C37" s="192" t="n"/>
      <c r="D37" s="59" t="n"/>
      <c r="E37" s="59" t="n"/>
      <c r="F37" s="59" t="n"/>
      <c r="G37" s="306" t="n">
        <v>123.44</v>
      </c>
    </row>
    <row r="38">
      <c r="A38" s="59" t="inlineStr">
        <is>
          <t>202110</t>
        </is>
      </c>
      <c r="B38" s="59" t="inlineStr">
        <is>
          <t>*支付RD202105淘宝采购物料-20211009_2021.10.28_-</t>
        </is>
      </c>
      <c r="C38" s="192" t="n"/>
      <c r="D38" s="59" t="n"/>
      <c r="E38" s="59" t="n"/>
      <c r="F38" s="59" t="n"/>
      <c r="G38" s="306" t="n">
        <v>1820.06</v>
      </c>
    </row>
    <row r="39">
      <c r="A39" s="59" t="inlineStr">
        <is>
          <t>202110</t>
        </is>
      </c>
      <c r="B39" s="59" t="inlineStr">
        <is>
          <t>*支付RD202105淘宝采购航空接头-20211010_2021.10.28_-</t>
        </is>
      </c>
      <c r="C39" s="192" t="n"/>
      <c r="D39" s="59" t="n"/>
      <c r="E39" s="59" t="n"/>
      <c r="F39" s="59" t="n"/>
      <c r="G39" s="306" t="n">
        <v>615</v>
      </c>
    </row>
    <row r="40">
      <c r="A40" s="59" t="inlineStr">
        <is>
          <t>202109</t>
        </is>
      </c>
      <c r="B40" s="59" t="inlineStr">
        <is>
          <t>*支付RD202105淘宝采购电器-TB-JS-SB-202109003_2021.09.14_-</t>
        </is>
      </c>
      <c r="C40" s="192" t="n"/>
      <c r="D40" s="59" t="n"/>
      <c r="E40" s="59" t="n"/>
      <c r="F40" s="59" t="n"/>
      <c r="G40" s="306" t="n">
        <v>249.91</v>
      </c>
    </row>
    <row r="41">
      <c r="A41" s="59" t="n"/>
      <c r="B41" s="140" t="n"/>
      <c r="C41" s="140" t="n"/>
      <c r="D41" s="59" t="n"/>
      <c r="E41" s="59" t="n"/>
      <c r="F41" s="59" t="n"/>
      <c r="G41" s="306" t="n"/>
    </row>
    <row r="42">
      <c r="A42" s="59" t="n"/>
      <c r="B42" s="140" t="n"/>
      <c r="C42" s="140" t="n"/>
      <c r="D42" s="59" t="n"/>
      <c r="E42" s="59" t="n"/>
      <c r="F42" s="59" t="n"/>
      <c r="G42" s="306" t="n"/>
    </row>
    <row r="43">
      <c r="A43" s="59" t="n"/>
      <c r="B43" s="140" t="n"/>
      <c r="C43" s="140" t="n"/>
      <c r="D43" s="61" t="n"/>
      <c r="E43" s="61" t="n"/>
      <c r="F43" s="61" t="n"/>
      <c r="G43" s="311" t="n"/>
    </row>
    <row r="44">
      <c r="A44" s="59" t="n"/>
      <c r="B44" s="140" t="n"/>
      <c r="C44" s="140" t="n"/>
      <c r="D44" s="59" t="n"/>
      <c r="E44" s="59" t="n"/>
      <c r="F44" s="59" t="n"/>
      <c r="G44" s="311" t="n"/>
    </row>
    <row r="45" ht="14.5" customHeight="1" s="291">
      <c r="A45" s="30" t="n"/>
      <c r="B45" s="140" t="n"/>
      <c r="C45" s="140" t="n"/>
      <c r="D45" s="59" t="n"/>
      <c r="E45" s="59" t="n"/>
      <c r="F45" s="59" t="n"/>
      <c r="G45" s="309" t="n"/>
    </row>
    <row r="46" ht="14.5" customHeight="1" s="291">
      <c r="A46" s="57" t="n"/>
      <c r="B46" s="199" t="inlineStr">
        <is>
          <t>合计</t>
        </is>
      </c>
      <c r="C46" s="303" t="n"/>
      <c r="D46" s="303" t="n"/>
      <c r="E46" s="303" t="n"/>
      <c r="F46" s="304" t="n"/>
      <c r="G46" s="310">
        <f>SUM(G30:G45)</f>
        <v/>
      </c>
    </row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F29"/>
    <mergeCell ref="B46:F46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I99"/>
  <sheetViews>
    <sheetView workbookViewId="0">
      <selection activeCell="B8" sqref="B8:C10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4"/>
    <col width="8" bestFit="1" customWidth="1" style="291" min="5" max="5"/>
    <col width="12.08203125" bestFit="1" customWidth="1" style="291" min="6" max="6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电池储能电站安全与健康在线监测系统</t>
        </is>
      </c>
      <c r="E1" s="10" t="n"/>
      <c r="I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RD202106Y</t>
        </is>
      </c>
      <c r="E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赵彤</t>
        </is>
      </c>
      <c r="E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/>
      <c r="E5" s="5" t="n"/>
      <c r="F5" s="5" t="n"/>
    </row>
    <row r="6" ht="20.15" customHeight="1" s="291">
      <c r="A6" s="5" t="n"/>
      <c r="B6" s="5" t="n"/>
      <c r="C6" s="5" t="n"/>
      <c r="D6" s="5" t="n"/>
      <c r="E6" s="3" t="n"/>
      <c r="F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2" t="inlineStr">
        <is>
          <t>差旅费</t>
        </is>
      </c>
      <c r="F7" s="23" t="inlineStr">
        <is>
          <t>小计</t>
        </is>
      </c>
    </row>
    <row r="8" ht="20.15" customHeight="1" s="291">
      <c r="A8" s="24" t="n">
        <v>44441</v>
      </c>
      <c r="B8" s="295" t="n"/>
      <c r="C8" s="295" t="n"/>
      <c r="D8" s="295" t="n"/>
      <c r="E8" s="295" t="n"/>
      <c r="F8" s="295" t="n"/>
    </row>
    <row r="9" ht="20.15" customHeight="1" s="291">
      <c r="A9" s="26" t="n">
        <v>44473</v>
      </c>
      <c r="B9" s="296" t="n"/>
      <c r="C9" s="296" t="n"/>
      <c r="D9" s="296" t="n"/>
      <c r="E9" s="296" t="n"/>
      <c r="F9" s="296" t="n"/>
    </row>
    <row r="10" ht="20.15" customHeight="1" s="291">
      <c r="A10" s="24" t="n">
        <v>44505</v>
      </c>
      <c r="B10" s="295" t="n"/>
      <c r="C10" s="295" t="n"/>
      <c r="D10" s="295" t="n"/>
      <c r="E10" s="295" t="n"/>
      <c r="F10" s="295" t="n"/>
    </row>
    <row r="11" ht="20.15" customHeight="1" s="291">
      <c r="A11" s="26" t="n">
        <v>44537</v>
      </c>
      <c r="B11" s="296" t="n"/>
      <c r="C11" s="296" t="n"/>
      <c r="D11" s="296" t="n"/>
      <c r="E11" s="296" t="n"/>
      <c r="F11" s="296" t="n"/>
    </row>
    <row r="12" ht="20.15" customHeight="1" s="291">
      <c r="A12" s="24" t="n">
        <v>44569</v>
      </c>
      <c r="B12" s="295" t="n"/>
      <c r="C12" s="295" t="n"/>
      <c r="D12" s="295" t="n"/>
      <c r="E12" s="295" t="n"/>
      <c r="F12" s="295" t="n"/>
    </row>
    <row r="13" ht="20.15" customHeight="1" s="291">
      <c r="A13" s="26" t="n">
        <v>44601</v>
      </c>
      <c r="B13" s="296" t="n"/>
      <c r="C13" s="296" t="n"/>
      <c r="D13" s="296" t="n"/>
      <c r="E13" s="296" t="n"/>
      <c r="F13" s="296" t="n"/>
    </row>
    <row r="14" ht="20.15" customHeight="1" s="291">
      <c r="A14" s="24" t="n">
        <v>44633</v>
      </c>
      <c r="B14" s="295" t="n"/>
      <c r="C14" s="295" t="n"/>
      <c r="D14" s="295" t="n"/>
      <c r="E14" s="295" t="n"/>
      <c r="F14" s="295" t="n"/>
    </row>
    <row r="15" ht="20.15" customHeight="1" s="291">
      <c r="A15" s="26" t="n">
        <v>44665</v>
      </c>
      <c r="B15" s="296" t="n"/>
      <c r="C15" s="296" t="n"/>
      <c r="D15" s="296" t="n"/>
      <c r="E15" s="296" t="n"/>
      <c r="F15" s="296" t="n"/>
    </row>
    <row r="16" ht="20.15" customHeight="1" s="291">
      <c r="A16" s="24" t="n">
        <v>44697</v>
      </c>
      <c r="B16" s="295" t="n"/>
      <c r="C16" s="295" t="n"/>
      <c r="D16" s="295" t="n"/>
      <c r="E16" s="295" t="n"/>
      <c r="F16" s="295" t="n"/>
    </row>
    <row r="17" ht="20.15" customHeight="1" s="291">
      <c r="A17" s="26" t="n">
        <v>44729</v>
      </c>
      <c r="B17" s="296" t="n"/>
      <c r="C17" s="296" t="n"/>
      <c r="D17" s="296" t="n"/>
      <c r="E17" s="296" t="n"/>
      <c r="F17" s="296" t="n"/>
    </row>
    <row r="18" ht="20.15" customHeight="1" s="291">
      <c r="A18" s="24" t="n">
        <v>44761</v>
      </c>
      <c r="B18" s="295" t="n"/>
      <c r="C18" s="295" t="n"/>
      <c r="D18" s="295" t="n"/>
      <c r="E18" s="295" t="n"/>
      <c r="F18" s="295" t="n"/>
    </row>
    <row r="19" ht="20.15" customHeight="1" s="291">
      <c r="A19" s="26" t="n">
        <v>44793</v>
      </c>
      <c r="B19" s="296" t="n"/>
      <c r="C19" s="296" t="n"/>
      <c r="D19" s="296" t="n"/>
      <c r="E19" s="296" t="n"/>
      <c r="F19" s="296" t="n"/>
    </row>
    <row r="20" ht="20.15" customHeight="1" s="291">
      <c r="A20" s="24" t="n">
        <v>44825</v>
      </c>
      <c r="B20" s="295" t="n"/>
      <c r="C20" s="295" t="n"/>
      <c r="D20" s="295" t="n"/>
      <c r="E20" s="295" t="n"/>
      <c r="F20" s="295" t="n"/>
    </row>
    <row r="21" ht="20.15" customHeight="1" s="291">
      <c r="A21" s="26" t="n">
        <v>44857</v>
      </c>
      <c r="B21" s="296" t="n"/>
      <c r="C21" s="296" t="n"/>
      <c r="D21" s="296" t="n"/>
      <c r="E21" s="296" t="n"/>
      <c r="F21" s="296" t="n"/>
    </row>
    <row r="22" ht="20.15" customHeight="1" s="291">
      <c r="A22" s="24" t="n">
        <v>44889</v>
      </c>
      <c r="B22" s="295" t="n"/>
      <c r="C22" s="295" t="n"/>
      <c r="D22" s="295" t="n"/>
      <c r="E22" s="295" t="n"/>
      <c r="F22" s="295" t="n"/>
    </row>
    <row r="23" ht="14.5" customHeight="1" s="291">
      <c r="A23" s="26" t="n">
        <v>44921</v>
      </c>
      <c r="B23" s="296" t="n"/>
      <c r="C23" s="296" t="n"/>
      <c r="D23" s="296" t="n"/>
      <c r="E23" s="296" t="n"/>
      <c r="F23" s="296" t="n"/>
    </row>
    <row r="24" ht="14.5" customHeight="1" s="291">
      <c r="A24" s="28" t="inlineStr">
        <is>
          <t>合计</t>
        </is>
      </c>
      <c r="B24" s="298">
        <f>SUM(B8:B23)</f>
        <v/>
      </c>
      <c r="C24" s="298">
        <f>SUM(C8:C23)</f>
        <v/>
      </c>
      <c r="D24" s="298">
        <f>SUM(D8:D23)</f>
        <v/>
      </c>
      <c r="E24" s="298">
        <f>SUM(E8:E23)</f>
        <v/>
      </c>
      <c r="F24" s="298">
        <f>SUM(F8:F23)</f>
        <v/>
      </c>
    </row>
    <row r="25" ht="14.5" customHeight="1" s="291">
      <c r="A25" s="34" t="inlineStr">
        <is>
          <t>预算</t>
        </is>
      </c>
      <c r="B25" s="299">
        <f>490*8</f>
        <v/>
      </c>
      <c r="C25" s="299" t="n">
        <v>980000</v>
      </c>
      <c r="D25" s="300" t="n">
        <v>1150000</v>
      </c>
      <c r="E25" s="300" t="n"/>
      <c r="F25" s="299">
        <f>SUM(C25:E25)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38" t="n"/>
      <c r="F26" s="38">
        <f>F24/F25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302" t="n"/>
      <c r="F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4" t="n"/>
      <c r="F29" s="305" t="inlineStr">
        <is>
          <t>预付金额</t>
        </is>
      </c>
    </row>
    <row r="30">
      <c r="A30" s="59" t="n"/>
      <c r="B30" s="140" t="n"/>
      <c r="C30" s="140" t="n"/>
      <c r="D30" s="226" t="n"/>
      <c r="E30" s="226" t="n"/>
      <c r="F30" s="306" t="n"/>
    </row>
    <row r="31">
      <c r="A31" s="59" t="n"/>
      <c r="B31" s="140" t="n"/>
      <c r="C31" s="140" t="n"/>
      <c r="D31" s="59" t="n"/>
      <c r="E31" s="59" t="n"/>
      <c r="F31" s="306" t="n"/>
    </row>
    <row r="32">
      <c r="A32" s="59" t="n"/>
      <c r="B32" s="140" t="n"/>
      <c r="C32" s="140" t="n"/>
      <c r="D32" s="59" t="n"/>
      <c r="E32" s="59" t="n"/>
      <c r="F32" s="306" t="n"/>
    </row>
    <row r="33">
      <c r="A33" s="59" t="n"/>
      <c r="B33" s="140" t="n"/>
      <c r="C33" s="140" t="n"/>
      <c r="D33" s="59" t="n"/>
      <c r="E33" s="59" t="n"/>
      <c r="F33" s="306" t="n"/>
    </row>
    <row r="34">
      <c r="A34" s="59" t="n"/>
      <c r="B34" s="140" t="n"/>
      <c r="C34" s="140" t="n"/>
      <c r="D34" s="59" t="n"/>
      <c r="E34" s="59" t="n"/>
      <c r="F34" s="306" t="n"/>
    </row>
    <row r="35">
      <c r="A35" s="59" t="n"/>
      <c r="B35" s="140" t="n"/>
      <c r="C35" s="140" t="n"/>
      <c r="D35" s="59" t="n"/>
      <c r="E35" s="59" t="n"/>
      <c r="F35" s="306" t="n"/>
    </row>
    <row r="36">
      <c r="A36" s="59" t="n"/>
      <c r="B36" s="140" t="n"/>
      <c r="C36" s="140" t="n"/>
      <c r="D36" s="59" t="n"/>
      <c r="E36" s="59" t="n"/>
      <c r="F36" s="306" t="n"/>
    </row>
    <row r="37">
      <c r="A37" s="59" t="n"/>
      <c r="B37" s="140" t="n"/>
      <c r="C37" s="140" t="n"/>
      <c r="D37" s="61" t="n"/>
      <c r="E37" s="61" t="n"/>
      <c r="F37" s="311" t="n"/>
    </row>
    <row r="38">
      <c r="A38" s="59" t="n"/>
      <c r="B38" s="140" t="n"/>
      <c r="C38" s="140" t="n"/>
      <c r="D38" s="59" t="n"/>
      <c r="E38" s="59" t="n"/>
      <c r="F38" s="311" t="n"/>
    </row>
    <row r="39" ht="14.5" customHeight="1" s="291">
      <c r="A39" s="30" t="n"/>
      <c r="B39" s="140" t="n"/>
      <c r="C39" s="140" t="n"/>
      <c r="D39" s="59" t="n"/>
      <c r="E39" s="59" t="n"/>
      <c r="F39" s="309" t="n"/>
    </row>
    <row r="40" ht="14.5" customHeight="1" s="291">
      <c r="A40" s="57" t="n"/>
      <c r="B40" s="199" t="inlineStr">
        <is>
          <t>合计</t>
        </is>
      </c>
      <c r="C40" s="303" t="n"/>
      <c r="D40" s="303" t="n"/>
      <c r="E40" s="304" t="n"/>
      <c r="F40" s="310">
        <f>SUM(F30:F39)</f>
        <v/>
      </c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E29"/>
    <mergeCell ref="B40:E4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J99"/>
  <sheetViews>
    <sheetView showGridLines="0" workbookViewId="0">
      <selection activeCell="E9" sqref="E9"/>
    </sheetView>
  </sheetViews>
  <sheetFormatPr baseColWidth="8" defaultRowHeight="14"/>
  <cols>
    <col width="10.33203125" customWidth="1" style="291" min="1" max="1"/>
    <col width="10.5" bestFit="1" customWidth="1" style="291" min="2" max="2"/>
    <col width="10.5" customWidth="1" style="291" min="3" max="3"/>
    <col width="16" customWidth="1" style="291" min="4" max="5"/>
    <col width="8" bestFit="1" customWidth="1" style="291" min="6" max="6"/>
    <col width="12.08203125" bestFit="1" customWidth="1" style="291" min="7" max="7"/>
  </cols>
  <sheetData>
    <row r="1" ht="20.15" customHeight="1" s="291">
      <c r="A1" s="19" t="inlineStr">
        <is>
          <t>项目名称</t>
        </is>
      </c>
      <c r="B1" s="19" t="n"/>
      <c r="C1" s="19" t="n"/>
      <c r="D1" s="292" t="inlineStr">
        <is>
          <t>复杂电机系统测试平台</t>
        </is>
      </c>
      <c r="E1" s="292" t="n"/>
      <c r="F1" s="10" t="n"/>
      <c r="J1" s="32" t="inlineStr">
        <is>
          <t>预算</t>
        </is>
      </c>
    </row>
    <row r="2" ht="20.15" customHeight="1" s="291">
      <c r="A2" s="19" t="inlineStr">
        <is>
          <t>项目号</t>
        </is>
      </c>
      <c r="B2" s="19" t="n"/>
      <c r="C2" s="19" t="n"/>
      <c r="D2" s="292" t="inlineStr">
        <is>
          <t>RD202107</t>
        </is>
      </c>
      <c r="E2" s="316" t="n"/>
      <c r="F2" s="43" t="n"/>
    </row>
    <row r="3" ht="20.15" customHeight="1" s="291">
      <c r="A3" s="19" t="inlineStr">
        <is>
          <t>项目负责人</t>
        </is>
      </c>
      <c r="B3" s="19" t="n"/>
      <c r="C3" s="19" t="n"/>
      <c r="D3" s="293" t="inlineStr">
        <is>
          <t>陈光濠</t>
        </is>
      </c>
      <c r="E3" s="316" t="n"/>
      <c r="F3" s="43" t="n"/>
    </row>
    <row r="4" ht="20.15" customHeight="1" s="291"/>
    <row r="5" ht="20.15" customHeight="1" s="291">
      <c r="A5" s="9" t="inlineStr">
        <is>
          <t>研发预算</t>
        </is>
      </c>
      <c r="B5" s="5" t="n"/>
      <c r="C5" s="5" t="n"/>
      <c r="D5" s="294" t="n">
        <v>2130000</v>
      </c>
      <c r="E5" s="294" t="n"/>
      <c r="F5" s="5" t="n"/>
      <c r="G5" s="5" t="n"/>
    </row>
    <row r="6" ht="20.15" customHeight="1" s="291">
      <c r="A6" s="5" t="n"/>
      <c r="B6" s="5" t="n"/>
      <c r="C6" s="5" t="n"/>
      <c r="D6" s="5" t="n"/>
      <c r="E6" s="5" t="n"/>
      <c r="F6" s="3" t="n"/>
      <c r="G6" s="5" t="n"/>
    </row>
    <row r="7" ht="20.15" customHeight="1" s="291">
      <c r="A7" s="22" t="inlineStr">
        <is>
          <t>期间</t>
        </is>
      </c>
      <c r="B7" s="22" t="inlineStr">
        <is>
          <t>工时</t>
        </is>
      </c>
      <c r="C7" s="22" t="inlineStr">
        <is>
          <t>人工费用</t>
        </is>
      </c>
      <c r="D7" s="23" t="inlineStr">
        <is>
          <t>采购成本</t>
        </is>
      </c>
      <c r="E7" s="23" t="inlineStr">
        <is>
          <t>外包费</t>
        </is>
      </c>
      <c r="F7" s="22" t="inlineStr">
        <is>
          <t>差旅费</t>
        </is>
      </c>
      <c r="G7" s="23" t="inlineStr">
        <is>
          <t>小计</t>
        </is>
      </c>
    </row>
    <row r="8" ht="20.15" customHeight="1" s="291">
      <c r="A8" s="24" t="n">
        <v>44441</v>
      </c>
      <c r="B8" s="295" t="n"/>
      <c r="C8" s="295" t="n"/>
      <c r="D8" s="295" t="n"/>
      <c r="E8" s="295" t="n"/>
      <c r="F8" s="295" t="n"/>
      <c r="G8" s="295">
        <f>SUM(C8:F8)</f>
        <v/>
      </c>
    </row>
    <row r="9" ht="20.15" customHeight="1" s="291">
      <c r="A9" s="26" t="n">
        <v>44473</v>
      </c>
      <c r="B9" s="296" t="n"/>
      <c r="C9" s="296" t="n"/>
      <c r="D9" s="296" t="n"/>
      <c r="E9" s="296" t="n"/>
      <c r="F9" s="296" t="n">
        <v>390.96</v>
      </c>
      <c r="G9" s="296" t="n"/>
    </row>
    <row r="10" ht="20.15" customHeight="1" s="291">
      <c r="A10" s="24" t="n">
        <v>44505</v>
      </c>
      <c r="B10" s="295" t="n"/>
      <c r="C10" s="295" t="n"/>
      <c r="D10" s="295" t="n"/>
      <c r="E10" s="295" t="n"/>
      <c r="F10" s="295" t="n"/>
      <c r="G10" s="295" t="n"/>
    </row>
    <row r="11" ht="20.15" customHeight="1" s="291">
      <c r="A11" s="26" t="n">
        <v>44537</v>
      </c>
      <c r="B11" s="296" t="n"/>
      <c r="C11" s="296" t="n"/>
      <c r="D11" s="296" t="n"/>
      <c r="E11" s="296" t="n"/>
      <c r="F11" s="296" t="n"/>
      <c r="G11" s="296" t="n"/>
    </row>
    <row r="12" ht="20.15" customHeight="1" s="291">
      <c r="A12" s="24" t="n">
        <v>44569</v>
      </c>
      <c r="B12" s="295" t="n"/>
      <c r="C12" s="295" t="n"/>
      <c r="D12" s="295" t="n"/>
      <c r="E12" s="295" t="n"/>
      <c r="F12" s="295" t="n"/>
      <c r="G12" s="295" t="n"/>
    </row>
    <row r="13" ht="20.15" customHeight="1" s="291">
      <c r="A13" s="26" t="n">
        <v>44601</v>
      </c>
      <c r="B13" s="296" t="n"/>
      <c r="C13" s="296" t="n"/>
      <c r="D13" s="296" t="n"/>
      <c r="E13" s="296" t="n"/>
      <c r="F13" s="296" t="n"/>
      <c r="G13" s="296" t="n"/>
    </row>
    <row r="14" ht="20.15" customHeight="1" s="291">
      <c r="A14" s="24" t="n">
        <v>44633</v>
      </c>
      <c r="B14" s="295" t="n"/>
      <c r="C14" s="295" t="n"/>
      <c r="D14" s="295" t="n"/>
      <c r="E14" s="295" t="n"/>
      <c r="F14" s="295" t="n"/>
      <c r="G14" s="295" t="n"/>
    </row>
    <row r="15" ht="20.15" customHeight="1" s="291">
      <c r="A15" s="26" t="n">
        <v>44665</v>
      </c>
      <c r="B15" s="296" t="n"/>
      <c r="C15" s="296" t="n"/>
      <c r="D15" s="296" t="n"/>
      <c r="E15" s="296" t="n"/>
      <c r="F15" s="296" t="n"/>
      <c r="G15" s="296" t="n"/>
    </row>
    <row r="16" ht="20.15" customHeight="1" s="291">
      <c r="A16" s="24" t="n">
        <v>44697</v>
      </c>
      <c r="B16" s="295" t="n"/>
      <c r="C16" s="295" t="n"/>
      <c r="D16" s="295" t="n"/>
      <c r="E16" s="295" t="n"/>
      <c r="F16" s="295" t="n"/>
      <c r="G16" s="295" t="n"/>
    </row>
    <row r="17" ht="20.15" customHeight="1" s="291">
      <c r="A17" s="26" t="n">
        <v>44729</v>
      </c>
      <c r="B17" s="296" t="n"/>
      <c r="C17" s="296" t="n"/>
      <c r="D17" s="296" t="n"/>
      <c r="E17" s="296" t="n"/>
      <c r="F17" s="296" t="n"/>
      <c r="G17" s="296" t="n"/>
    </row>
    <row r="18" ht="20.15" customHeight="1" s="291">
      <c r="A18" s="24" t="n">
        <v>44761</v>
      </c>
      <c r="B18" s="295" t="n"/>
      <c r="C18" s="295" t="n"/>
      <c r="D18" s="295" t="n"/>
      <c r="E18" s="295" t="n"/>
      <c r="F18" s="295" t="n"/>
      <c r="G18" s="295" t="n"/>
    </row>
    <row r="19" ht="20.15" customHeight="1" s="291">
      <c r="A19" s="26" t="n">
        <v>44793</v>
      </c>
      <c r="B19" s="296" t="n"/>
      <c r="C19" s="296" t="n"/>
      <c r="D19" s="296" t="n"/>
      <c r="E19" s="296" t="n"/>
      <c r="F19" s="296" t="n"/>
      <c r="G19" s="296" t="n"/>
    </row>
    <row r="20" ht="20.15" customHeight="1" s="291">
      <c r="A20" s="24" t="n">
        <v>44825</v>
      </c>
      <c r="B20" s="295" t="n"/>
      <c r="C20" s="295" t="n"/>
      <c r="D20" s="295" t="n"/>
      <c r="E20" s="295" t="n"/>
      <c r="F20" s="295" t="n"/>
      <c r="G20" s="295" t="n"/>
    </row>
    <row r="21" ht="20.15" customHeight="1" s="291">
      <c r="A21" s="26" t="n">
        <v>44857</v>
      </c>
      <c r="B21" s="296" t="n"/>
      <c r="C21" s="296" t="n"/>
      <c r="D21" s="296" t="n"/>
      <c r="E21" s="296" t="n"/>
      <c r="F21" s="296" t="n"/>
      <c r="G21" s="296" t="n"/>
    </row>
    <row r="22" ht="20.15" customHeight="1" s="291">
      <c r="A22" s="24" t="n">
        <v>44889</v>
      </c>
      <c r="B22" s="295" t="n"/>
      <c r="C22" s="295" t="n"/>
      <c r="D22" s="295" t="n"/>
      <c r="E22" s="295" t="n"/>
      <c r="F22" s="295" t="n"/>
      <c r="G22" s="295" t="n"/>
    </row>
    <row r="23" ht="14.5" customHeight="1" s="291">
      <c r="A23" s="26" t="n">
        <v>44921</v>
      </c>
      <c r="B23" s="296" t="n"/>
      <c r="C23" s="296" t="n"/>
      <c r="D23" s="296" t="n"/>
      <c r="E23" s="296" t="n"/>
      <c r="F23" s="296" t="n"/>
      <c r="G23" s="296" t="n"/>
    </row>
    <row r="24" ht="14.5" customHeight="1" s="291">
      <c r="A24" s="28" t="inlineStr">
        <is>
          <t>合计</t>
        </is>
      </c>
      <c r="B24" s="298">
        <f>SUM(B8:B23)</f>
        <v/>
      </c>
      <c r="C24" s="298">
        <f>SUM(C8:C23)</f>
        <v/>
      </c>
      <c r="D24" s="298">
        <f>SUM(D8:D23)</f>
        <v/>
      </c>
      <c r="E24" s="298">
        <f>SUM(E8:E23)</f>
        <v/>
      </c>
      <c r="F24" s="298">
        <f>SUM(F8:F23)</f>
        <v/>
      </c>
      <c r="G24" s="298">
        <f>SUM(G8:G23)</f>
        <v/>
      </c>
    </row>
    <row r="25" ht="14.5" customHeight="1" s="291">
      <c r="A25" s="34" t="inlineStr">
        <is>
          <t>预算</t>
        </is>
      </c>
      <c r="B25" s="299">
        <f>490*8</f>
        <v/>
      </c>
      <c r="C25" s="299" t="n">
        <v>980000</v>
      </c>
      <c r="D25" s="300" t="n">
        <v>1150000</v>
      </c>
      <c r="E25" s="300" t="n"/>
      <c r="F25" s="300" t="n"/>
      <c r="G25" s="299">
        <f>SUM(C25:F25)</f>
        <v/>
      </c>
    </row>
    <row r="26" ht="14.5" customHeight="1" s="291">
      <c r="A26" s="35" t="inlineStr">
        <is>
          <t>预算消耗%</t>
        </is>
      </c>
      <c r="B26" s="41">
        <f>B24/B25</f>
        <v/>
      </c>
      <c r="C26" s="41">
        <f>C24/C25</f>
        <v/>
      </c>
      <c r="D26" s="41">
        <f>D24/D25</f>
        <v/>
      </c>
      <c r="E26" s="41" t="n"/>
      <c r="F26" s="38" t="n"/>
      <c r="G26" s="38">
        <f>G24/G25</f>
        <v/>
      </c>
    </row>
    <row r="27"/>
    <row r="28" ht="16.5" customHeight="1" s="291">
      <c r="A28" s="12" t="inlineStr">
        <is>
          <t>以上费用不包括以下预付款：</t>
        </is>
      </c>
      <c r="B28" s="43" t="n"/>
      <c r="C28" s="43" t="n"/>
      <c r="D28" s="43" t="n"/>
      <c r="E28" s="43" t="n"/>
      <c r="F28" s="302" t="n"/>
      <c r="G28" s="302" t="n"/>
    </row>
    <row r="29" ht="14.5" customHeight="1" s="291">
      <c r="A29" s="62" t="inlineStr">
        <is>
          <t>日期</t>
        </is>
      </c>
      <c r="B29" s="199" t="inlineStr">
        <is>
          <t>摘要</t>
        </is>
      </c>
      <c r="C29" s="303" t="n"/>
      <c r="D29" s="303" t="n"/>
      <c r="E29" s="303" t="n"/>
      <c r="F29" s="304" t="n"/>
      <c r="G29" s="305" t="inlineStr">
        <is>
          <t>预付金额</t>
        </is>
      </c>
    </row>
    <row r="30">
      <c r="A30" s="59" t="n"/>
      <c r="B30" s="140" t="n"/>
      <c r="C30" s="140" t="n"/>
      <c r="D30" s="226" t="n"/>
      <c r="E30" s="226" t="n"/>
      <c r="F30" s="226" t="n"/>
      <c r="G30" s="306" t="n"/>
    </row>
    <row r="31">
      <c r="A31" s="59" t="n"/>
      <c r="B31" s="140" t="n"/>
      <c r="C31" s="140" t="n"/>
      <c r="D31" s="59" t="n"/>
      <c r="E31" s="59" t="n"/>
      <c r="F31" s="59" t="n"/>
      <c r="G31" s="306" t="n"/>
    </row>
    <row r="32">
      <c r="A32" s="59" t="n"/>
      <c r="B32" s="140" t="n"/>
      <c r="C32" s="140" t="n"/>
      <c r="D32" s="59" t="n"/>
      <c r="E32" s="59" t="n"/>
      <c r="F32" s="59" t="n"/>
      <c r="G32" s="306" t="n"/>
    </row>
    <row r="33">
      <c r="A33" s="59" t="n"/>
      <c r="B33" s="140" t="n"/>
      <c r="C33" s="140" t="n"/>
      <c r="D33" s="59" t="n"/>
      <c r="E33" s="59" t="n"/>
      <c r="F33" s="59" t="n"/>
      <c r="G33" s="306" t="n"/>
    </row>
    <row r="34">
      <c r="A34" s="59" t="n"/>
      <c r="B34" s="140" t="n"/>
      <c r="C34" s="140" t="n"/>
      <c r="D34" s="59" t="n"/>
      <c r="E34" s="59" t="n"/>
      <c r="F34" s="59" t="n"/>
      <c r="G34" s="306" t="n"/>
    </row>
    <row r="35">
      <c r="A35" s="59" t="n"/>
      <c r="B35" s="140" t="n"/>
      <c r="C35" s="140" t="n"/>
      <c r="D35" s="59" t="n"/>
      <c r="E35" s="59" t="n"/>
      <c r="F35" s="59" t="n"/>
      <c r="G35" s="306" t="n"/>
    </row>
    <row r="36">
      <c r="A36" s="59" t="n"/>
      <c r="B36" s="140" t="n"/>
      <c r="C36" s="140" t="n"/>
      <c r="D36" s="59" t="n"/>
      <c r="E36" s="59" t="n"/>
      <c r="F36" s="59" t="n"/>
      <c r="G36" s="306" t="n"/>
    </row>
    <row r="37">
      <c r="A37" s="59" t="n"/>
      <c r="B37" s="140" t="n"/>
      <c r="C37" s="140" t="n"/>
      <c r="D37" s="61" t="n"/>
      <c r="E37" s="61" t="n"/>
      <c r="F37" s="61" t="n"/>
      <c r="G37" s="311" t="n"/>
    </row>
    <row r="38">
      <c r="A38" s="59" t="n"/>
      <c r="B38" s="140" t="n"/>
      <c r="C38" s="140" t="n"/>
      <c r="D38" s="59" t="n"/>
      <c r="E38" s="59" t="n"/>
      <c r="F38" s="59" t="n"/>
      <c r="G38" s="311" t="n"/>
    </row>
    <row r="39" ht="14.5" customHeight="1" s="291">
      <c r="A39" s="30" t="n"/>
      <c r="B39" s="140" t="n"/>
      <c r="C39" s="140" t="n"/>
      <c r="D39" s="59" t="n"/>
      <c r="E39" s="59" t="n"/>
      <c r="F39" s="59" t="n"/>
      <c r="G39" s="309" t="n"/>
    </row>
    <row r="40" ht="14.5" customHeight="1" s="291">
      <c r="A40" s="57" t="n"/>
      <c r="B40" s="199" t="inlineStr">
        <is>
          <t>合计</t>
        </is>
      </c>
      <c r="C40" s="303" t="n"/>
      <c r="D40" s="303" t="n"/>
      <c r="E40" s="303" t="n"/>
      <c r="F40" s="304" t="n"/>
      <c r="G40" s="310">
        <f>SUM(G30:G39)</f>
        <v/>
      </c>
    </row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2">
    <mergeCell ref="B29:F29"/>
    <mergeCell ref="B40:F40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O99"/>
  <sheetViews>
    <sheetView showGridLines="0" workbookViewId="0">
      <selection activeCell="E32" sqref="E32"/>
    </sheetView>
  </sheetViews>
  <sheetFormatPr baseColWidth="8" defaultRowHeight="14"/>
  <cols>
    <col width="11.08203125" customWidth="1" style="291" min="1" max="1"/>
    <col width="10.75" customWidth="1" style="291" min="2" max="3"/>
    <col width="13.08203125" customWidth="1" style="291" min="4" max="4"/>
    <col width="10.75" customWidth="1" style="291" min="5" max="5"/>
    <col width="12.83203125" customWidth="1" style="291" min="6" max="6"/>
  </cols>
  <sheetData>
    <row r="1" ht="16.5" customHeight="1" s="291">
      <c r="A1" s="19" t="inlineStr">
        <is>
          <t>项目名称</t>
        </is>
      </c>
      <c r="B1" s="19" t="n"/>
      <c r="C1" s="19" t="n"/>
      <c r="D1" s="317" t="inlineStr">
        <is>
          <t>上海烟机ZB416烟机设备状态监测算法系统</t>
        </is>
      </c>
      <c r="E1" s="317" t="n"/>
      <c r="F1" s="317" t="n"/>
      <c r="O1" s="53" t="n"/>
    </row>
    <row r="2" ht="16.5" customHeight="1" s="291">
      <c r="A2" s="19" t="inlineStr">
        <is>
          <t>项目号</t>
        </is>
      </c>
      <c r="B2" s="19" t="n"/>
      <c r="C2" s="19" t="n"/>
      <c r="D2" s="292" t="inlineStr">
        <is>
          <t>YC201912001</t>
        </is>
      </c>
      <c r="E2" s="43" t="n"/>
    </row>
    <row r="3" ht="16.5" customHeight="1" s="291">
      <c r="A3" s="19" t="inlineStr">
        <is>
          <t>项目负责人</t>
        </is>
      </c>
      <c r="B3" s="19" t="n"/>
      <c r="C3" s="19" t="n"/>
      <c r="D3" s="293" t="inlineStr">
        <is>
          <t>王杏</t>
        </is>
      </c>
      <c r="E3" s="43" t="n"/>
    </row>
    <row r="4"/>
    <row r="5" ht="16.5" customHeight="1" s="291">
      <c r="A5" s="14" t="inlineStr">
        <is>
          <t>合同金额</t>
        </is>
      </c>
      <c r="B5" s="5" t="n"/>
      <c r="C5" s="5" t="n"/>
      <c r="D5" s="318" t="n">
        <v>1686000</v>
      </c>
      <c r="E5" s="5" t="n"/>
      <c r="F5" s="5" t="n"/>
    </row>
    <row r="6" ht="16.5" customHeight="1" s="291">
      <c r="A6" s="14" t="inlineStr">
        <is>
          <t>合同预算</t>
        </is>
      </c>
      <c r="B6" s="5" t="n"/>
      <c r="C6" s="5" t="n"/>
      <c r="D6" s="318">
        <f>848368</f>
        <v/>
      </c>
      <c r="E6" s="5" t="inlineStr">
        <is>
          <t>不含税收入</t>
        </is>
      </c>
      <c r="F6" s="313" t="n">
        <v>1590566.037735849</v>
      </c>
    </row>
    <row r="7">
      <c r="A7" s="5" t="n"/>
      <c r="B7" s="5" t="n"/>
      <c r="C7" s="5" t="n"/>
      <c r="D7" s="5" t="n"/>
      <c r="E7" s="3" t="n"/>
      <c r="F7" s="5" t="n"/>
    </row>
    <row r="8" ht="14.5" customHeight="1" s="291">
      <c r="A8" s="22" t="inlineStr">
        <is>
          <t>期间</t>
        </is>
      </c>
      <c r="B8" s="22" t="inlineStr">
        <is>
          <t>工时</t>
        </is>
      </c>
      <c r="C8" s="22" t="inlineStr">
        <is>
          <t>人工费用</t>
        </is>
      </c>
      <c r="D8" s="23" t="inlineStr">
        <is>
          <t>采购成本</t>
        </is>
      </c>
      <c r="E8" s="22" t="inlineStr">
        <is>
          <t>差旅费</t>
        </is>
      </c>
      <c r="F8" s="23" t="inlineStr">
        <is>
          <t>小计</t>
        </is>
      </c>
    </row>
    <row r="9" ht="14.5" customHeight="1" s="291">
      <c r="A9" s="24" t="n">
        <v>43770</v>
      </c>
      <c r="B9" s="295" t="n"/>
      <c r="C9" s="295" t="n"/>
      <c r="D9" s="295" t="n"/>
      <c r="E9" s="295" t="n"/>
      <c r="F9" s="295" t="n"/>
    </row>
    <row r="10" ht="14.5" customHeight="1" s="291">
      <c r="A10" s="26" t="n">
        <v>43800</v>
      </c>
      <c r="B10" s="296" t="n"/>
      <c r="C10" s="296" t="n"/>
      <c r="D10" s="296" t="n">
        <v>2619.42</v>
      </c>
      <c r="E10" s="296" t="n">
        <v>2661.51</v>
      </c>
      <c r="F10" s="296" t="n"/>
    </row>
    <row r="11" ht="18" customHeight="1" s="291">
      <c r="A11" s="24" t="n">
        <v>43831</v>
      </c>
      <c r="B11" s="295" t="n"/>
      <c r="C11" s="295" t="n"/>
      <c r="D11" s="295" t="n">
        <v>12743.37</v>
      </c>
      <c r="E11" s="295" t="n">
        <v>0</v>
      </c>
      <c r="F11" s="295" t="n"/>
    </row>
    <row r="12" ht="18" customHeight="1" s="291">
      <c r="A12" s="26" t="n">
        <v>43862</v>
      </c>
      <c r="B12" s="296" t="n"/>
      <c r="C12" s="296" t="n"/>
      <c r="D12" s="296" t="n"/>
      <c r="E12" s="296" t="n"/>
      <c r="F12" s="296" t="n"/>
    </row>
    <row r="13" ht="18" customHeight="1" s="291">
      <c r="A13" s="24" t="n">
        <v>43891</v>
      </c>
      <c r="B13" s="295" t="n"/>
      <c r="C13" s="295" t="n"/>
      <c r="D13" s="295" t="n">
        <v>31386.73</v>
      </c>
      <c r="E13" s="295" t="n"/>
      <c r="F13" s="295" t="n"/>
    </row>
    <row r="14" ht="18" customHeight="1" s="291">
      <c r="A14" s="26" t="n">
        <v>43922</v>
      </c>
      <c r="B14" s="296" t="n"/>
      <c r="C14" s="296" t="n"/>
      <c r="D14" s="296" t="n">
        <v>240</v>
      </c>
      <c r="E14" s="296" t="n">
        <v>1726.98</v>
      </c>
      <c r="F14" s="296" t="n"/>
    </row>
    <row r="15" ht="18" customHeight="1" s="291">
      <c r="A15" s="24" t="n">
        <v>43952</v>
      </c>
      <c r="B15" s="295" t="n"/>
      <c r="C15" s="295" t="n"/>
      <c r="D15" s="295" t="n"/>
      <c r="E15" s="295" t="n">
        <v>400</v>
      </c>
      <c r="F15" s="295" t="n"/>
    </row>
    <row r="16" ht="18" customHeight="1" s="291">
      <c r="A16" s="26" t="n">
        <v>43983</v>
      </c>
      <c r="B16" s="296" t="n"/>
      <c r="C16" s="296" t="n"/>
      <c r="D16" s="296" t="n">
        <v>0</v>
      </c>
      <c r="E16" s="296" t="n">
        <v>1219.62</v>
      </c>
      <c r="F16" s="296" t="n"/>
    </row>
    <row r="17" ht="18" customHeight="1" s="291">
      <c r="A17" s="24" t="n">
        <v>44013</v>
      </c>
      <c r="B17" s="295" t="n"/>
      <c r="C17" s="295" t="n"/>
      <c r="D17" s="295" t="n">
        <v>12686.08</v>
      </c>
      <c r="E17" s="295" t="n">
        <v>373.21</v>
      </c>
      <c r="F17" s="295" t="n"/>
    </row>
    <row r="18" ht="18" customHeight="1" s="291">
      <c r="A18" s="26" t="n">
        <v>44044</v>
      </c>
      <c r="B18" s="296" t="n"/>
      <c r="C18" s="296" t="n"/>
      <c r="D18" s="296" t="n">
        <v>75</v>
      </c>
      <c r="E18" s="296" t="n"/>
      <c r="F18" s="296" t="n"/>
    </row>
    <row r="19" ht="18" customHeight="1" s="291">
      <c r="A19" s="24" t="n">
        <v>44075</v>
      </c>
      <c r="B19" s="295" t="n"/>
      <c r="C19" s="295" t="n"/>
      <c r="D19" s="295" t="n">
        <v>4159.29</v>
      </c>
      <c r="E19" s="295" t="n">
        <v>810.8200000000001</v>
      </c>
      <c r="F19" s="295" t="n"/>
    </row>
    <row r="20" ht="18" customHeight="1" s="291">
      <c r="A20" s="26" t="n">
        <v>44105</v>
      </c>
      <c r="B20" s="296" t="n"/>
      <c r="C20" s="296" t="n"/>
      <c r="D20" s="296" t="n">
        <v>26548.67</v>
      </c>
      <c r="E20" s="296" t="n"/>
      <c r="F20" s="296" t="n"/>
    </row>
    <row r="21" ht="18" customHeight="1" s="291">
      <c r="A21" s="24" t="n">
        <v>44136</v>
      </c>
      <c r="B21" s="295" t="n"/>
      <c r="C21" s="295" t="n"/>
      <c r="D21" s="295" t="n"/>
      <c r="E21" s="295" t="n"/>
      <c r="F21" s="295" t="n"/>
    </row>
    <row r="22" ht="18" customHeight="1" s="291">
      <c r="A22" s="26" t="n">
        <v>44166</v>
      </c>
      <c r="B22" s="296" t="n"/>
      <c r="C22" s="296" t="n"/>
      <c r="D22" s="296" t="n"/>
      <c r="E22" s="296" t="n"/>
      <c r="F22" s="296" t="n"/>
    </row>
    <row r="23" ht="18" customHeight="1" s="291">
      <c r="A23" s="24" t="n">
        <v>44197</v>
      </c>
      <c r="B23" s="295" t="n"/>
      <c r="C23" s="295" t="n"/>
      <c r="D23" s="295" t="n"/>
      <c r="E23" s="295" t="n"/>
      <c r="F23" s="295" t="n"/>
    </row>
    <row r="24" ht="18" customHeight="1" s="291">
      <c r="A24" s="26" t="n">
        <v>44228</v>
      </c>
      <c r="B24" s="296" t="n"/>
      <c r="C24" s="296" t="n"/>
      <c r="D24" s="296" t="n"/>
      <c r="E24" s="296" t="n"/>
      <c r="F24" s="296" t="n"/>
    </row>
    <row r="25" ht="18" customHeight="1" s="291">
      <c r="A25" s="24" t="n">
        <v>44256</v>
      </c>
      <c r="B25" s="295" t="n"/>
      <c r="C25" s="295" t="n"/>
      <c r="D25" s="295" t="n">
        <v>0</v>
      </c>
      <c r="E25" s="295" t="n">
        <v>469.37</v>
      </c>
      <c r="F25" s="295" t="n"/>
    </row>
    <row r="26" ht="18" customHeight="1" s="291">
      <c r="A26" s="26" t="n">
        <v>44287</v>
      </c>
      <c r="B26" s="296" t="n"/>
      <c r="C26" s="296" t="n"/>
      <c r="D26" s="296" t="n">
        <v>143.7</v>
      </c>
      <c r="E26" s="296" t="n">
        <v>5905.5</v>
      </c>
      <c r="F26" s="296" t="n"/>
    </row>
    <row r="27" ht="18" customHeight="1" s="291">
      <c r="A27" s="24" t="n">
        <v>44317</v>
      </c>
      <c r="B27" s="295" t="n"/>
      <c r="C27" s="295" t="n"/>
      <c r="D27" s="295" t="n">
        <v>0</v>
      </c>
      <c r="E27" s="295" t="n">
        <v>579.73</v>
      </c>
      <c r="F27" s="295" t="n"/>
    </row>
    <row r="28" ht="18" customHeight="1" s="291">
      <c r="A28" s="26" t="n">
        <v>44348</v>
      </c>
      <c r="B28" s="296" t="n"/>
      <c r="C28" s="296" t="n"/>
      <c r="D28" s="296" t="n">
        <v>1330.98</v>
      </c>
      <c r="E28" s="296" t="n">
        <v>1103.04</v>
      </c>
      <c r="F28" s="296" t="n"/>
    </row>
    <row r="29" ht="18" customHeight="1" s="291">
      <c r="A29" s="24" t="n">
        <v>44378</v>
      </c>
      <c r="B29" s="295" t="n"/>
      <c r="C29" s="295" t="n"/>
      <c r="D29" s="295" t="n">
        <v>0</v>
      </c>
      <c r="E29" s="295" t="n"/>
      <c r="F29" s="295" t="n"/>
    </row>
    <row r="30" ht="18" customHeight="1" s="291">
      <c r="A30" s="26" t="n">
        <v>44409</v>
      </c>
      <c r="B30" s="296" t="n"/>
      <c r="C30" s="296" t="n"/>
      <c r="D30" s="296" t="n"/>
      <c r="E30" s="296" t="n">
        <v>4166.33</v>
      </c>
      <c r="F30" s="296" t="n"/>
    </row>
    <row r="31" ht="18" customHeight="1" s="291">
      <c r="A31" s="24" t="n">
        <v>44440</v>
      </c>
      <c r="B31" s="295" t="n"/>
      <c r="C31" s="295" t="n"/>
      <c r="D31" s="295" t="n"/>
      <c r="E31" s="295" t="n">
        <v>2413.07</v>
      </c>
      <c r="F31" s="295" t="n"/>
    </row>
    <row r="32" ht="18" customHeight="1" s="291">
      <c r="A32" s="26" t="n">
        <v>44470</v>
      </c>
      <c r="B32" s="296" t="n">
        <v>12.08</v>
      </c>
      <c r="C32" s="296" t="n">
        <v>3020</v>
      </c>
      <c r="D32" s="296" t="n"/>
      <c r="E32" s="296" t="n">
        <v>776.23</v>
      </c>
      <c r="F32" s="296" t="n"/>
    </row>
    <row r="33" ht="18" customHeight="1" s="291">
      <c r="A33" s="24" t="n">
        <v>44501</v>
      </c>
      <c r="B33" s="295" t="n"/>
      <c r="C33" s="295" t="n"/>
      <c r="D33" s="295" t="n"/>
      <c r="E33" s="295" t="n"/>
      <c r="F33" s="295" t="n"/>
    </row>
    <row r="34" ht="18" customHeight="1" s="291">
      <c r="A34" s="26" t="n">
        <v>44531</v>
      </c>
      <c r="B34" s="296" t="n"/>
      <c r="C34" s="296" t="n"/>
      <c r="D34" s="296" t="n"/>
      <c r="E34" s="296" t="n"/>
      <c r="F34" s="296" t="n"/>
    </row>
    <row r="35" ht="18" customHeight="1" s="291">
      <c r="A35" s="28" t="inlineStr">
        <is>
          <t>合计</t>
        </is>
      </c>
      <c r="B35" s="298">
        <f>SUM(B9:B34)</f>
        <v/>
      </c>
      <c r="C35" s="298">
        <f>SUM(C9:C34)</f>
        <v/>
      </c>
      <c r="D35" s="298">
        <f>SUM(D9:D34)</f>
        <v/>
      </c>
      <c r="E35" s="298">
        <f>SUM(E9:E34)</f>
        <v/>
      </c>
      <c r="F35" s="298">
        <f>SUM(F9:F34)</f>
        <v/>
      </c>
    </row>
    <row r="36" ht="18" customHeight="1" s="291">
      <c r="A36" s="34" t="inlineStr">
        <is>
          <t>预算</t>
        </is>
      </c>
      <c r="B36" s="299" t="n">
        <v>2880</v>
      </c>
      <c r="C36" s="299" t="n">
        <v>720000</v>
      </c>
      <c r="D36" s="300">
        <f>108368/1.13</f>
        <v/>
      </c>
      <c r="E36" s="300" t="n">
        <v>20000</v>
      </c>
      <c r="F36" s="300">
        <f>SUM(C36:E36)</f>
        <v/>
      </c>
    </row>
    <row r="37" ht="18" customHeight="1" s="291">
      <c r="A37" s="35" t="inlineStr">
        <is>
          <t>预算消耗%</t>
        </is>
      </c>
      <c r="B37" s="38">
        <f>B35/B36</f>
        <v/>
      </c>
      <c r="C37" s="38">
        <f>C35/C36</f>
        <v/>
      </c>
      <c r="D37" s="38">
        <f>D35/D36</f>
        <v/>
      </c>
      <c r="E37" s="38">
        <f>E35/E36</f>
        <v/>
      </c>
      <c r="F37" s="38">
        <f>F35/F36</f>
        <v/>
      </c>
    </row>
    <row r="38" ht="18" customHeight="1" s="291"/>
    <row r="39">
      <c r="D39" s="297" t="n"/>
    </row>
    <row r="40" ht="16.5" customHeight="1" s="291">
      <c r="A40" s="12" t="inlineStr">
        <is>
          <t>以上费用不包括以下预付款：</t>
        </is>
      </c>
      <c r="B40" s="43" t="n"/>
      <c r="C40" s="43" t="n"/>
      <c r="D40" s="43" t="n"/>
      <c r="E40" s="302" t="n"/>
      <c r="F40" s="302" t="n"/>
    </row>
    <row r="41" ht="14.5" customHeight="1" s="291">
      <c r="A41" s="49" t="inlineStr">
        <is>
          <t>日期</t>
        </is>
      </c>
      <c r="B41" s="207" t="inlineStr">
        <is>
          <t>摘要</t>
        </is>
      </c>
      <c r="C41" s="319" t="n"/>
      <c r="D41" s="319" t="n"/>
      <c r="E41" s="320" t="n"/>
      <c r="F41" s="321" t="inlineStr">
        <is>
          <t>预付金额</t>
        </is>
      </c>
    </row>
    <row r="42" ht="14.5" customHeight="1" s="291">
      <c r="A42" s="52" t="n"/>
      <c r="B42" s="226" t="n"/>
      <c r="C42" s="303" t="n"/>
      <c r="D42" s="303" t="n"/>
      <c r="E42" s="304" t="n"/>
      <c r="F42" s="322" t="n"/>
    </row>
    <row r="43" ht="14.5" customHeight="1" s="291">
      <c r="A43" s="52" t="n"/>
      <c r="B43" s="52" t="n"/>
      <c r="C43" s="303" t="n"/>
      <c r="D43" s="303" t="n"/>
      <c r="E43" s="304" t="n"/>
      <c r="F43" s="322" t="n"/>
    </row>
    <row r="44" ht="14.5" customHeight="1" s="291">
      <c r="A44" s="52" t="n"/>
      <c r="B44" s="206" t="n"/>
      <c r="C44" s="323" t="n"/>
      <c r="D44" s="323" t="n"/>
      <c r="E44" s="324" t="n"/>
      <c r="F44" s="322" t="n"/>
    </row>
    <row r="45" ht="14.5" customHeight="1" s="291">
      <c r="A45" s="17" t="n"/>
      <c r="B45" s="201" t="n"/>
      <c r="C45" s="325" t="n"/>
      <c r="D45" s="325" t="n"/>
      <c r="E45" s="326" t="n"/>
      <c r="F45" s="298">
        <f>SUM(F42:F44)</f>
        <v/>
      </c>
    </row>
    <row r="46"/>
    <row r="47"/>
    <row r="48"/>
    <row r="49"/>
    <row r="50">
      <c r="D50" s="297" t="n"/>
    </row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5">
    <mergeCell ref="B45:E45"/>
    <mergeCell ref="B43:E43"/>
    <mergeCell ref="B44:E44"/>
    <mergeCell ref="B41:E41"/>
    <mergeCell ref="B42:E42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theme="7" tint="0.5999938962981048"/>
    <outlinePr summaryBelow="1" summaryRight="1"/>
    <pageSetUpPr/>
  </sheetPr>
  <dimension ref="A1:G99"/>
  <sheetViews>
    <sheetView showGridLines="0" workbookViewId="0">
      <selection activeCell="E24" sqref="E24"/>
    </sheetView>
  </sheetViews>
  <sheetFormatPr baseColWidth="8" defaultRowHeight="14"/>
  <cols>
    <col width="16.75" customWidth="1" style="291" min="1" max="1"/>
    <col width="8.75" bestFit="1" customWidth="1" style="291" min="2" max="2"/>
    <col width="10.5" bestFit="1" customWidth="1" style="291" min="3" max="3"/>
    <col width="11.25" bestFit="1" customWidth="1" style="291" min="4" max="4"/>
    <col width="8.75" bestFit="1" customWidth="1" style="291" min="5" max="5"/>
    <col width="11.58203125" customWidth="1" style="291" min="6" max="6"/>
  </cols>
  <sheetData>
    <row r="1" ht="15" customHeight="1" s="291">
      <c r="A1" s="19" t="inlineStr">
        <is>
          <t>项目名称</t>
        </is>
      </c>
      <c r="B1" s="327" t="inlineStr">
        <is>
          <t>杭烟卷包设备健康度大数据分析项目</t>
        </is>
      </c>
    </row>
    <row r="2" ht="16.5" customHeight="1" s="291">
      <c r="A2" s="19" t="inlineStr">
        <is>
          <t>项目号</t>
        </is>
      </c>
      <c r="B2" s="327" t="inlineStr">
        <is>
          <t>YC202008001</t>
        </is>
      </c>
    </row>
    <row r="3" ht="16.5" customHeight="1" s="291">
      <c r="A3" s="19" t="inlineStr">
        <is>
          <t>项目负责人</t>
        </is>
      </c>
      <c r="B3" s="327" t="inlineStr">
        <is>
          <t>王杏</t>
        </is>
      </c>
    </row>
    <row r="4"/>
    <row r="5" ht="16.5" customHeight="1" s="291">
      <c r="A5" s="14" t="inlineStr">
        <is>
          <t>合同金额</t>
        </is>
      </c>
      <c r="B5" s="5" t="n"/>
      <c r="C5" s="5" t="n"/>
      <c r="D5" s="318" t="n">
        <v>750000</v>
      </c>
      <c r="E5" s="5" t="n"/>
      <c r="F5" s="5" t="n"/>
    </row>
    <row r="6" ht="16.5" customHeight="1" s="291">
      <c r="A6" s="14" t="inlineStr">
        <is>
          <t>合同预算</t>
        </is>
      </c>
      <c r="B6" s="5" t="n"/>
      <c r="C6" s="5" t="n"/>
      <c r="D6" s="318">
        <f>523000</f>
        <v/>
      </c>
      <c r="E6" s="5" t="n"/>
      <c r="F6" s="5" t="n"/>
    </row>
    <row r="7">
      <c r="A7" s="7" t="inlineStr">
        <is>
          <t>不含税收入</t>
        </is>
      </c>
      <c r="D7" s="328">
        <f>D5/1.06</f>
        <v/>
      </c>
      <c r="E7" s="5" t="n"/>
      <c r="F7" s="5" t="n"/>
    </row>
    <row r="8">
      <c r="A8" s="5" t="n"/>
      <c r="B8" s="5" t="n"/>
      <c r="C8" s="5" t="n"/>
      <c r="D8" s="5" t="n"/>
      <c r="E8" s="3" t="n"/>
      <c r="F8" s="5" t="n"/>
    </row>
    <row r="9" ht="14.5" customHeight="1" s="291">
      <c r="A9" s="22" t="inlineStr">
        <is>
          <t>期间</t>
        </is>
      </c>
      <c r="B9" s="22" t="inlineStr">
        <is>
          <t>工时</t>
        </is>
      </c>
      <c r="C9" s="22" t="inlineStr">
        <is>
          <t>人工费用</t>
        </is>
      </c>
      <c r="D9" s="23" t="inlineStr">
        <is>
          <t>采购成本</t>
        </is>
      </c>
      <c r="E9" s="22" t="inlineStr">
        <is>
          <t>差旅费</t>
        </is>
      </c>
      <c r="F9" s="23" t="inlineStr">
        <is>
          <t>小计</t>
        </is>
      </c>
    </row>
    <row r="10" ht="14.5" customHeight="1" s="291">
      <c r="A10" s="55" t="inlineStr">
        <is>
          <t>4-8月商机费用转入</t>
        </is>
      </c>
      <c r="B10" s="295" t="n"/>
      <c r="C10" s="295" t="n"/>
      <c r="D10" s="295" t="n"/>
      <c r="E10" s="295" t="n"/>
      <c r="F10" s="295" t="n"/>
    </row>
    <row r="11" ht="14.5" customHeight="1" s="291">
      <c r="A11" s="26" t="n">
        <v>44075</v>
      </c>
      <c r="B11" s="296" t="n"/>
      <c r="C11" s="296" t="n"/>
      <c r="D11" s="296" t="n"/>
      <c r="E11" s="296" t="n">
        <v>889.3800000000001</v>
      </c>
      <c r="F11" s="296" t="n"/>
    </row>
    <row r="12" ht="14.5" customHeight="1" s="291">
      <c r="A12" s="24" t="n">
        <v>44105</v>
      </c>
      <c r="B12" s="295" t="n"/>
      <c r="C12" s="295" t="n"/>
      <c r="D12" s="295" t="n">
        <v>0</v>
      </c>
      <c r="E12" s="295" t="n">
        <v>479.25</v>
      </c>
      <c r="F12" s="295" t="n"/>
    </row>
    <row r="13" ht="14.5" customHeight="1" s="291">
      <c r="A13" s="26" t="n">
        <v>44136</v>
      </c>
      <c r="B13" s="296" t="n"/>
      <c r="C13" s="296" t="n"/>
      <c r="D13" s="296" t="n">
        <v>0</v>
      </c>
      <c r="E13" s="296" t="n">
        <v>582.3199999999999</v>
      </c>
      <c r="F13" s="296" t="n"/>
    </row>
    <row r="14" ht="14.5" customHeight="1" s="291">
      <c r="A14" s="24" t="n">
        <v>44166</v>
      </c>
      <c r="B14" s="295" t="n"/>
      <c r="C14" s="295" t="n"/>
      <c r="D14" s="295" t="n">
        <v>0</v>
      </c>
      <c r="E14" s="295" t="n">
        <v>274.86</v>
      </c>
      <c r="F14" s="295" t="n"/>
    </row>
    <row r="15" ht="14.5" customHeight="1" s="291">
      <c r="A15" s="26" t="n">
        <v>44197</v>
      </c>
      <c r="B15" s="296" t="n"/>
      <c r="C15" s="296" t="n"/>
      <c r="D15" s="296" t="n"/>
      <c r="E15" s="296" t="n"/>
      <c r="F15" s="296" t="n"/>
    </row>
    <row r="16" ht="14.5" customHeight="1" s="291">
      <c r="A16" s="24" t="n">
        <v>44228</v>
      </c>
      <c r="B16" s="295" t="n"/>
      <c r="C16" s="295" t="n"/>
      <c r="D16" s="295" t="n"/>
      <c r="E16" s="295" t="n"/>
      <c r="F16" s="295" t="n"/>
    </row>
    <row r="17" ht="14.5" customHeight="1" s="291">
      <c r="A17" s="26" t="n">
        <v>44256</v>
      </c>
      <c r="B17" s="296" t="n"/>
      <c r="C17" s="296" t="n"/>
      <c r="D17" s="296" t="n">
        <v>0</v>
      </c>
      <c r="E17" s="296" t="n">
        <v>544.6799999999999</v>
      </c>
      <c r="F17" s="296" t="n"/>
    </row>
    <row r="18" ht="14.5" customHeight="1" s="291">
      <c r="A18" s="24" t="n">
        <v>44287</v>
      </c>
      <c r="B18" s="295" t="n"/>
      <c r="C18" s="295" t="n"/>
      <c r="D18" s="295" t="n"/>
      <c r="E18" s="295" t="n"/>
      <c r="F18" s="295" t="n"/>
    </row>
    <row r="19" ht="14.5" customHeight="1" s="291">
      <c r="A19" s="26" t="n">
        <v>44317</v>
      </c>
      <c r="B19" s="296" t="n"/>
      <c r="C19" s="296" t="n"/>
      <c r="D19" s="296" t="n">
        <v>0</v>
      </c>
      <c r="E19" s="296" t="n">
        <v>1199.04</v>
      </c>
      <c r="F19" s="296" t="n"/>
    </row>
    <row r="20" ht="14.5" customHeight="1" s="291">
      <c r="A20" s="24" t="n">
        <v>44348</v>
      </c>
      <c r="B20" s="295" t="n"/>
      <c r="C20" s="295" t="n"/>
      <c r="D20" s="295" t="n"/>
      <c r="E20" s="295" t="n"/>
      <c r="F20" s="295" t="n"/>
    </row>
    <row r="21" ht="14.5" customHeight="1" s="291">
      <c r="A21" s="26" t="n">
        <v>44378</v>
      </c>
      <c r="B21" s="296" t="n"/>
      <c r="C21" s="296" t="n"/>
      <c r="D21" s="296" t="n">
        <v>0</v>
      </c>
      <c r="E21" s="296" t="n">
        <v>680.76</v>
      </c>
      <c r="F21" s="296" t="n"/>
    </row>
    <row r="22" ht="14.5" customHeight="1" s="291">
      <c r="A22" s="24" t="n">
        <v>44409</v>
      </c>
      <c r="B22" s="295" t="n"/>
      <c r="C22" s="295" t="n"/>
      <c r="D22" s="295" t="n"/>
      <c r="E22" s="295" t="n"/>
      <c r="F22" s="295" t="n"/>
    </row>
    <row r="23" ht="14.5" customHeight="1" s="291">
      <c r="A23" s="26" t="n">
        <v>44440</v>
      </c>
      <c r="B23" s="296" t="n"/>
      <c r="C23" s="296" t="n"/>
      <c r="D23" s="296" t="n"/>
      <c r="E23" s="296" t="n">
        <v>1508.21</v>
      </c>
      <c r="F23" s="296" t="n"/>
    </row>
    <row r="24" ht="14.5" customHeight="1" s="291">
      <c r="A24" s="24" t="n">
        <v>44470</v>
      </c>
      <c r="B24" s="295" t="n">
        <v>11.92</v>
      </c>
      <c r="C24" s="295" t="n">
        <v>2980</v>
      </c>
      <c r="D24" s="295" t="n"/>
      <c r="E24" s="295" t="n">
        <v>303.71</v>
      </c>
      <c r="F24" s="295" t="n"/>
    </row>
    <row r="25" ht="14.5" customHeight="1" s="291">
      <c r="A25" s="26" t="n">
        <v>44501</v>
      </c>
      <c r="B25" s="296" t="n"/>
      <c r="C25" s="296" t="n"/>
      <c r="D25" s="296" t="n"/>
      <c r="E25" s="296" t="n"/>
      <c r="F25" s="296" t="n"/>
    </row>
    <row r="26" ht="14.5" customHeight="1" s="291">
      <c r="A26" s="24" t="n">
        <v>44531</v>
      </c>
      <c r="B26" s="295" t="n"/>
      <c r="C26" s="295" t="n"/>
      <c r="D26" s="295" t="n"/>
      <c r="E26" s="295" t="n"/>
      <c r="F26" s="295" t="n"/>
    </row>
    <row r="27" ht="14.5" customHeight="1" s="291">
      <c r="A27" s="26" t="n">
        <v>44562</v>
      </c>
      <c r="B27" s="296" t="n"/>
      <c r="C27" s="296" t="n"/>
      <c r="D27" s="296" t="n"/>
      <c r="E27" s="296" t="n"/>
      <c r="F27" s="296" t="n"/>
    </row>
    <row r="28" ht="14.5" customHeight="1" s="291">
      <c r="A28" s="24" t="n">
        <v>44593</v>
      </c>
      <c r="B28" s="295" t="n"/>
      <c r="C28" s="295" t="n"/>
      <c r="D28" s="295" t="n"/>
      <c r="E28" s="295" t="n"/>
      <c r="F28" s="295" t="n"/>
    </row>
    <row r="29" ht="14.5" customHeight="1" s="291">
      <c r="A29" s="26" t="n">
        <v>44621</v>
      </c>
      <c r="B29" s="296" t="n"/>
      <c r="C29" s="296" t="n"/>
      <c r="D29" s="296" t="n"/>
      <c r="E29" s="296" t="n"/>
      <c r="F29" s="296" t="n"/>
    </row>
    <row r="30" ht="14.5" customHeight="1" s="291">
      <c r="A30" s="28" t="inlineStr">
        <is>
          <t>合计</t>
        </is>
      </c>
      <c r="B30" s="298">
        <f>SUM(B10:B29)</f>
        <v/>
      </c>
      <c r="C30" s="298">
        <f>SUM(C10:C29)</f>
        <v/>
      </c>
      <c r="D30" s="298">
        <f>SUM(D10:D29)</f>
        <v/>
      </c>
      <c r="E30" s="298">
        <f>SUM(E10:E29)</f>
        <v/>
      </c>
      <c r="F30" s="298">
        <f>SUM(F10:F29)</f>
        <v/>
      </c>
    </row>
    <row r="31" ht="14.5" customHeight="1" s="291">
      <c r="A31" s="34" t="inlineStr">
        <is>
          <t>预算</t>
        </is>
      </c>
      <c r="B31" s="299">
        <f>254*8</f>
        <v/>
      </c>
      <c r="C31" s="299" t="n">
        <v>508000</v>
      </c>
      <c r="D31" s="300" t="n">
        <v>0</v>
      </c>
      <c r="E31" s="300" t="n">
        <v>15000</v>
      </c>
      <c r="F31" s="296">
        <f>SUM(C31:E31)</f>
        <v/>
      </c>
    </row>
    <row r="32" ht="14.5" customHeight="1" s="291">
      <c r="A32" s="35" t="inlineStr">
        <is>
          <t>预算消耗%</t>
        </is>
      </c>
      <c r="B32" s="38">
        <f>B30/B31</f>
        <v/>
      </c>
      <c r="C32" s="38">
        <f>C30/C31</f>
        <v/>
      </c>
      <c r="D32" s="38">
        <f>D30/D31</f>
        <v/>
      </c>
      <c r="E32" s="38">
        <f>E30/E31</f>
        <v/>
      </c>
      <c r="F32" s="38">
        <f>F30/F31</f>
        <v/>
      </c>
    </row>
    <row r="33"/>
    <row r="34"/>
    <row r="35"/>
    <row r="36" ht="16.5" customHeight="1" s="291">
      <c r="A36" s="12" t="inlineStr">
        <is>
          <t>以上费用不包括以下预付款：</t>
        </is>
      </c>
      <c r="B36" s="43" t="n"/>
      <c r="C36" s="43" t="n"/>
      <c r="D36" s="43" t="n"/>
      <c r="E36" s="302" t="n"/>
      <c r="F36" s="302" t="n"/>
    </row>
    <row r="37" ht="14.5" customHeight="1" s="291">
      <c r="A37" s="49" t="inlineStr">
        <is>
          <t>日期</t>
        </is>
      </c>
      <c r="B37" s="207" t="inlineStr">
        <is>
          <t>摘要</t>
        </is>
      </c>
      <c r="C37" s="319" t="n"/>
      <c r="D37" s="319" t="n"/>
      <c r="E37" s="320" t="n"/>
      <c r="F37" s="321" t="inlineStr">
        <is>
          <t>预付金额</t>
        </is>
      </c>
    </row>
    <row r="38" ht="14.5" customHeight="1" s="291">
      <c r="A38" s="52" t="n"/>
      <c r="B38" s="52" t="n"/>
      <c r="C38" s="303" t="n"/>
      <c r="D38" s="303" t="n"/>
      <c r="E38" s="304" t="n"/>
      <c r="F38" s="322" t="n"/>
    </row>
    <row r="39" ht="14.5" customHeight="1" s="291">
      <c r="A39" s="52" t="n"/>
      <c r="B39" s="52" t="n"/>
      <c r="C39" s="303" t="n"/>
      <c r="D39" s="303" t="n"/>
      <c r="E39" s="304" t="n"/>
      <c r="F39" s="322" t="n"/>
    </row>
    <row r="40" ht="14.5" customHeight="1" s="291">
      <c r="A40" s="52" t="n"/>
      <c r="B40" s="52" t="n"/>
      <c r="C40" s="303" t="n"/>
      <c r="D40" s="303" t="n"/>
      <c r="E40" s="304" t="n"/>
      <c r="F40" s="322" t="n"/>
    </row>
    <row r="41" ht="14.5" customHeight="1" s="291">
      <c r="A41" s="52" t="n"/>
      <c r="B41" s="52" t="n"/>
      <c r="C41" s="303" t="n"/>
      <c r="D41" s="303" t="n"/>
      <c r="E41" s="304" t="n"/>
      <c r="F41" s="322" t="n"/>
    </row>
    <row r="42" ht="14.5" customHeight="1" s="291">
      <c r="A42" s="52" t="n"/>
      <c r="B42" s="52" t="n"/>
      <c r="C42" s="303" t="n"/>
      <c r="D42" s="303" t="n"/>
      <c r="E42" s="304" t="n"/>
      <c r="F42" s="322" t="n"/>
    </row>
    <row r="43" ht="14.5" customHeight="1" s="291">
      <c r="A43" s="52" t="n"/>
      <c r="B43" s="206" t="n"/>
      <c r="C43" s="323" t="n"/>
      <c r="D43" s="323" t="n"/>
      <c r="E43" s="324" t="n"/>
      <c r="F43" s="322" t="n"/>
    </row>
    <row r="44" ht="14.5" customHeight="1" s="291">
      <c r="A44" s="17" t="n"/>
      <c r="B44" s="201" t="n"/>
      <c r="C44" s="325" t="n"/>
      <c r="D44" s="325" t="n"/>
      <c r="E44" s="326" t="n"/>
      <c r="F44" s="298">
        <f>SUM(F38:F43)</f>
        <v/>
      </c>
    </row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</sheetData>
  <mergeCells count="11">
    <mergeCell ref="B44:E44"/>
    <mergeCell ref="B1:F1"/>
    <mergeCell ref="B39:E39"/>
    <mergeCell ref="B40:E40"/>
    <mergeCell ref="B37:E37"/>
    <mergeCell ref="B38:E38"/>
    <mergeCell ref="B3:F3"/>
    <mergeCell ref="B2:F2"/>
    <mergeCell ref="B41:E41"/>
    <mergeCell ref="B42:E42"/>
    <mergeCell ref="B43:E43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AIMS</dc:creator>
  <dcterms:created xmlns:dcterms="http://purl.org/dc/terms/" xmlns:xsi="http://www.w3.org/2001/XMLSchema-instance" xsi:type="dcterms:W3CDTF">2019-06-21T05:05:17Z</dcterms:created>
  <dcterms:modified xmlns:dcterms="http://purl.org/dc/terms/" xmlns:xsi="http://www.w3.org/2001/XMLSchema-instance" xsi:type="dcterms:W3CDTF">2021-11-19T04:42:06Z</dcterms:modified>
  <cp:lastModifiedBy>沈健</cp:lastModifiedBy>
  <cp:lastPrinted>2020-07-10T04:35:05Z</cp:lastPrinted>
</cp:coreProperties>
</file>