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<sst xmlns="http://schemas.openxmlformats.org/spreadsheetml/2006/main" count="5488" uniqueCount="848">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</sst>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Sheet1!$A$2:$A$800</c:f>
            </c:strRef>
          </c:cat>
          <c:val>
            <c:numRef>
              <c:f>Sheet1!$D$2:$D$801</c:f>
              <c:numCache/>
            </c:numRef>
          </c:val>
          <c:smooth val="0"/>
        </c:ser>
        <c:axId val="201307059"/>
        <c:axId val="1883305087"/>
      </c:lineChart>
      <c:catAx>
        <c:axId val="20130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305087"/>
      </c:catAx>
      <c:valAx>
        <c:axId val="188330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07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2126049395"/>
        <c:axId val="533719976"/>
      </c:lineChart>
      <c:catAx>
        <c:axId val="212604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719976"/>
      </c:catAx>
      <c:valAx>
        <c:axId val="53371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049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1140320207"/>
        <c:axId val="846255225"/>
      </c:barChart>
      <c:catAx>
        <c:axId val="114032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255225"/>
      </c:catAx>
      <c:valAx>
        <c:axId val="846255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320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1479830178"/>
        <c:axId val="181021181"/>
      </c:barChart>
      <c:catAx>
        <c:axId val="1479830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1181"/>
      </c:catAx>
      <c:valAx>
        <c:axId val="18102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830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1555964405"/>
        <c:axId val="2143518832"/>
      </c:barChart>
      <c:catAx>
        <c:axId val="155596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518832"/>
      </c:catAx>
      <c:valAx>
        <c:axId val="214351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6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1466226801"/>
        <c:axId val="1406597148"/>
      </c:barChart>
      <c:catAx>
        <c:axId val="1466226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597148"/>
      </c:catAx>
      <c:valAx>
        <c:axId val="1406597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26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236230068"/>
        <c:axId val="332149027"/>
      </c:barChart>
      <c:catAx>
        <c:axId val="23623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149027"/>
      </c:catAx>
      <c:valAx>
        <c:axId val="332149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230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772228221"/>
        <c:axId val="1435644013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772228221"/>
        <c:axId val="1435644013"/>
      </c:lineChart>
      <c:catAx>
        <c:axId val="772228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644013"/>
      </c:catAx>
      <c:valAx>
        <c:axId val="143564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228221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24483041"/>
        <c:axId val="657418812"/>
      </c:barChart>
      <c:catAx>
        <c:axId val="24483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418812"/>
      </c:catAx>
      <c:valAx>
        <c:axId val="657418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8304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1230181541"/>
        <c:axId val="1318250932"/>
      </c:lineChart>
      <c:catAx>
        <c:axId val="1230181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250932"/>
      </c:catAx>
      <c:valAx>
        <c:axId val="131825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181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304248180"/>
        <c:axId val="1718682740"/>
      </c:barChart>
      <c:catAx>
        <c:axId val="304248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682740"/>
      </c:catAx>
      <c:valAx>
        <c:axId val="171868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248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Sheet1!$B$2:$B$800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Sheet1!$E$2:$E$800</c:f>
              <c:numCache/>
            </c:numRef>
          </c:val>
        </c:ser>
        <c:axId val="1071817356"/>
        <c:axId val="456056970"/>
      </c:barChart>
      <c:catAx>
        <c:axId val="1071817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056970"/>
      </c:catAx>
      <c:valAx>
        <c:axId val="45605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17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1394435937"/>
        <c:axId val="665473147"/>
      </c:barChart>
      <c:catAx>
        <c:axId val="1394435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473147"/>
      </c:catAx>
      <c:valAx>
        <c:axId val="665473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435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66913059"/>
        <c:axId val="1607251345"/>
      </c:barChart>
      <c:catAx>
        <c:axId val="6691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51345"/>
      </c:catAx>
      <c:valAx>
        <c:axId val="160725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13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521922953"/>
        <c:axId val="254074668"/>
      </c:barChart>
      <c:catAx>
        <c:axId val="521922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074668"/>
      </c:catAx>
      <c:valAx>
        <c:axId val="254074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22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1779463102"/>
        <c:axId val="1652475805"/>
      </c:barChart>
      <c:catAx>
        <c:axId val="177946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75805"/>
      </c:catAx>
      <c:valAx>
        <c:axId val="1652475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46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1392916814"/>
        <c:axId val="48735963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1392916814"/>
        <c:axId val="48735963"/>
      </c:lineChart>
      <c:catAx>
        <c:axId val="1392916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5963"/>
      </c:catAx>
      <c:valAx>
        <c:axId val="4873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916814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268463423"/>
        <c:axId val="704595630"/>
      </c:barChart>
      <c:catAx>
        <c:axId val="26846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595630"/>
      </c:catAx>
      <c:valAx>
        <c:axId val="704595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6342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Sheet1!$M$2:$M$803</c:f>
              <c:numCache/>
            </c:numRef>
          </c:val>
        </c:ser>
        <c:axId val="1800455404"/>
        <c:axId val="1562034922"/>
      </c:barChart>
      <c:catAx>
        <c:axId val="180045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034922"/>
      </c:catAx>
      <c:valAx>
        <c:axId val="156203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455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Sheet1!$N$2:$N$1000</c:f>
              <c:numCache/>
            </c:numRef>
          </c:val>
        </c:ser>
        <c:axId val="1655501060"/>
        <c:axId val="1164172421"/>
      </c:barChart>
      <c:catAx>
        <c:axId val="1655501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172421"/>
      </c:catAx>
      <c:valAx>
        <c:axId val="116417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501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</c:ser>
        <c:axId val="174009200"/>
        <c:axId val="1093054030"/>
      </c:barChart>
      <c:catAx>
        <c:axId val="1740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054030"/>
      </c:catAx>
      <c:valAx>
        <c:axId val="109305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9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Sheet1!$Q$2:$Q$1000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Sheet1!$R$2:$R$1000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Sheet1!$S$2:$S$1000</c:f>
              <c:numCache/>
            </c:numRef>
          </c:val>
        </c:ser>
        <c:overlap val="100"/>
        <c:axId val="59997818"/>
        <c:axId val="959720833"/>
      </c:barChart>
      <c:catAx>
        <c:axId val="59997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20833"/>
      </c:catAx>
      <c:valAx>
        <c:axId val="95972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97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1666230281"/>
        <c:axId val="2003938732"/>
      </c:barChart>
      <c:catAx>
        <c:axId val="1666230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938732"/>
      </c:catAx>
      <c:valAx>
        <c:axId val="200393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23028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12237407"/>
        <c:axId val="518959961"/>
      </c:barChart>
      <c:catAx>
        <c:axId val="1223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959961"/>
      </c:catAx>
      <c:valAx>
        <c:axId val="51895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407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1197604257"/>
        <c:axId val="1077298545"/>
      </c:lineChart>
      <c:catAx>
        <c:axId val="11976042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298545"/>
      </c:catAx>
      <c:valAx>
        <c:axId val="107729854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604257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supplementation/ unstable cases (teal) in Singapore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Sheet1!$A$450:$A$800</c:f>
            </c:strRef>
          </c:cat>
          <c:val>
            <c:numRef>
              <c:f>Sheet1!$K$450:$K$800</c:f>
              <c:numCache/>
            </c:numRef>
          </c:val>
          <c:smooth val="0"/>
        </c:ser>
        <c:axId val="1233933970"/>
        <c:axId val="794926625"/>
      </c:lineChart>
      <c:catAx>
        <c:axId val="12339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926625"/>
      </c:catAx>
      <c:valAx>
        <c:axId val="79492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33970"/>
      </c:valAx>
      <c:barChart>
        <c:barDir val="col"/>
        <c:ser>
          <c:idx val="1"/>
          <c:order val="1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Sheet1!$A$450:$A$800</c:f>
            </c:strRef>
          </c:cat>
          <c:val>
            <c:numRef>
              <c:f>Sheet1!$V$450:$V$802</c:f>
              <c:numCache/>
            </c:numRef>
          </c:val>
        </c:ser>
        <c:axId val="215988988"/>
        <c:axId val="1756027779"/>
      </c:barChart>
      <c:catAx>
        <c:axId val="2159889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027779"/>
      </c:catAx>
      <c:valAx>
        <c:axId val="17560277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988988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3" width="10.13"/>
    <col customWidth="1" min="24" max="24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 t="s">
        <v>36</v>
      </c>
      <c r="B2" s="2">
        <v>1.0</v>
      </c>
      <c r="C2" s="2" t="s">
        <v>37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37</v>
      </c>
      <c r="P2" s="2" t="s">
        <v>37</v>
      </c>
      <c r="Q2" s="2">
        <v>0.0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5"/>
      <c r="AD2" s="5"/>
      <c r="AE2" s="5"/>
      <c r="AF2" s="5"/>
    </row>
    <row r="3">
      <c r="A3" s="3" t="s">
        <v>38</v>
      </c>
      <c r="B3" s="2">
        <v>2.0</v>
      </c>
      <c r="C3" s="2" t="s">
        <v>37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37</v>
      </c>
      <c r="P3" s="2" t="s">
        <v>37</v>
      </c>
      <c r="Q3" s="2">
        <v>0.0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5"/>
      <c r="AD3" s="5"/>
      <c r="AE3" s="5"/>
      <c r="AF3" s="5"/>
    </row>
    <row r="4">
      <c r="A4" s="3" t="s">
        <v>39</v>
      </c>
      <c r="B4" s="2">
        <v>1.0</v>
      </c>
      <c r="C4" s="2" t="s">
        <v>37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37</v>
      </c>
      <c r="P4" s="2" t="s">
        <v>37</v>
      </c>
      <c r="Q4" s="2">
        <v>0.0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5"/>
      <c r="AD4" s="5"/>
      <c r="AE4" s="5"/>
      <c r="AF4" s="5"/>
    </row>
    <row r="5">
      <c r="A5" s="3" t="s">
        <v>40</v>
      </c>
      <c r="B5" s="2">
        <v>0.0</v>
      </c>
      <c r="C5" s="2" t="s">
        <v>37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37</v>
      </c>
      <c r="P5" s="2" t="s">
        <v>37</v>
      </c>
      <c r="Q5" s="2">
        <v>0.0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5"/>
      <c r="AD5" s="5"/>
      <c r="AE5" s="5"/>
      <c r="AF5" s="5"/>
    </row>
    <row r="6">
      <c r="A6" s="3" t="s">
        <v>41</v>
      </c>
      <c r="B6" s="2">
        <v>1.0</v>
      </c>
      <c r="C6" s="2" t="s">
        <v>37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37</v>
      </c>
      <c r="P6" s="2" t="s">
        <v>37</v>
      </c>
      <c r="Q6" s="2">
        <v>0.0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5"/>
      <c r="AD6" s="5"/>
      <c r="AE6" s="5"/>
      <c r="AF6" s="5"/>
    </row>
    <row r="7">
      <c r="A7" s="3" t="s">
        <v>42</v>
      </c>
      <c r="B7" s="2">
        <v>2.0</v>
      </c>
      <c r="C7" s="2" t="s">
        <v>37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37</v>
      </c>
      <c r="P7" s="2" t="s">
        <v>37</v>
      </c>
      <c r="Q7" s="2">
        <v>0.0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5"/>
      <c r="AD7" s="5"/>
      <c r="AE7" s="5"/>
      <c r="AF7" s="5"/>
    </row>
    <row r="8">
      <c r="A8" s="3" t="s">
        <v>43</v>
      </c>
      <c r="B8" s="2">
        <v>3.0</v>
      </c>
      <c r="C8" s="2" t="s">
        <v>37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37</v>
      </c>
      <c r="P8" s="2" t="s">
        <v>37</v>
      </c>
      <c r="Q8" s="2">
        <v>0.0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5"/>
      <c r="AD8" s="5"/>
      <c r="AE8" s="5"/>
      <c r="AF8" s="5"/>
    </row>
    <row r="9">
      <c r="A9" s="3" t="s">
        <v>44</v>
      </c>
      <c r="B9" s="2">
        <v>3.0</v>
      </c>
      <c r="C9" s="2" t="s">
        <v>37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37</v>
      </c>
      <c r="P9" s="2" t="s">
        <v>37</v>
      </c>
      <c r="Q9" s="2">
        <v>0.0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5"/>
      <c r="AD9" s="5"/>
      <c r="AE9" s="5"/>
      <c r="AF9" s="5"/>
    </row>
    <row r="10">
      <c r="A10" s="3" t="s">
        <v>45</v>
      </c>
      <c r="B10" s="2">
        <v>3.0</v>
      </c>
      <c r="C10" s="2" t="s">
        <v>37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37</v>
      </c>
      <c r="P10" s="2" t="s">
        <v>37</v>
      </c>
      <c r="Q10" s="2">
        <v>0.0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5"/>
      <c r="AD10" s="5"/>
      <c r="AE10" s="5"/>
      <c r="AF10" s="5"/>
    </row>
    <row r="11">
      <c r="A11" s="3" t="s">
        <v>46</v>
      </c>
      <c r="B11" s="2">
        <v>2.0</v>
      </c>
      <c r="C11" s="2" t="s">
        <v>37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37</v>
      </c>
      <c r="P11" s="2" t="s">
        <v>37</v>
      </c>
      <c r="Q11" s="2">
        <v>0.0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5"/>
      <c r="AD11" s="5"/>
      <c r="AE11" s="5"/>
      <c r="AF11" s="5"/>
    </row>
    <row r="12">
      <c r="A12" s="3" t="s">
        <v>47</v>
      </c>
      <c r="B12" s="2">
        <v>0.0</v>
      </c>
      <c r="C12" s="2" t="s">
        <v>37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37</v>
      </c>
      <c r="P12" s="2" t="s">
        <v>37</v>
      </c>
      <c r="Q12" s="2">
        <v>0.0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5"/>
      <c r="AD12" s="5"/>
      <c r="AE12" s="5"/>
      <c r="AF12" s="5"/>
    </row>
    <row r="13">
      <c r="A13" s="3" t="s">
        <v>48</v>
      </c>
      <c r="B13" s="2">
        <v>0.0</v>
      </c>
      <c r="C13" s="2" t="s">
        <v>37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37</v>
      </c>
      <c r="P13" s="2" t="s">
        <v>37</v>
      </c>
      <c r="Q13" s="2">
        <v>0.0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5"/>
      <c r="AD13" s="5"/>
      <c r="AE13" s="5"/>
      <c r="AF13" s="5"/>
    </row>
    <row r="14">
      <c r="A14" s="3" t="s">
        <v>49</v>
      </c>
      <c r="B14" s="2">
        <v>6.0</v>
      </c>
      <c r="C14" s="2" t="s">
        <v>37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37</v>
      </c>
      <c r="P14" s="2" t="s">
        <v>37</v>
      </c>
      <c r="Q14" s="2">
        <v>0.0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5"/>
      <c r="AD14" s="5"/>
      <c r="AE14" s="5"/>
      <c r="AF14" s="5"/>
    </row>
    <row r="15">
      <c r="A15" s="3" t="s">
        <v>50</v>
      </c>
      <c r="B15" s="2">
        <v>4.0</v>
      </c>
      <c r="C15" s="2" t="s">
        <v>37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37</v>
      </c>
      <c r="P15" s="2" t="s">
        <v>37</v>
      </c>
      <c r="Q15" s="2">
        <v>0.0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5"/>
      <c r="AD15" s="5"/>
      <c r="AE15" s="5"/>
      <c r="AF15" s="5"/>
    </row>
    <row r="16">
      <c r="A16" s="3" t="s">
        <v>51</v>
      </c>
      <c r="B16" s="2">
        <v>2.0</v>
      </c>
      <c r="C16" s="2" t="s">
        <v>37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37</v>
      </c>
      <c r="P16" s="2" t="s">
        <v>37</v>
      </c>
      <c r="Q16" s="2">
        <v>1.0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5"/>
      <c r="AD16" s="5"/>
      <c r="AE16" s="5"/>
      <c r="AF16" s="5"/>
    </row>
    <row r="17">
      <c r="A17" s="3" t="s">
        <v>52</v>
      </c>
      <c r="B17" s="2">
        <v>3.0</v>
      </c>
      <c r="C17" s="2" t="s">
        <v>37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37</v>
      </c>
      <c r="P17" s="2" t="s">
        <v>37</v>
      </c>
      <c r="Q17" s="2">
        <v>2.0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5"/>
      <c r="AD17" s="5"/>
      <c r="AE17" s="5"/>
      <c r="AF17" s="5"/>
    </row>
    <row r="18">
      <c r="A18" s="3" t="s">
        <v>53</v>
      </c>
      <c r="B18" s="2">
        <v>7.0</v>
      </c>
      <c r="C18" s="2" t="s">
        <v>37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37</v>
      </c>
      <c r="P18" s="2" t="s">
        <v>37</v>
      </c>
      <c r="Q18" s="2">
        <v>4.0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5"/>
      <c r="AD18" s="5"/>
      <c r="AE18" s="5"/>
      <c r="AF18" s="5"/>
    </row>
    <row r="19">
      <c r="A19" s="3" t="s">
        <v>54</v>
      </c>
      <c r="B19" s="2">
        <v>3.0</v>
      </c>
      <c r="C19" s="2" t="s">
        <v>37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37</v>
      </c>
      <c r="P19" s="2" t="s">
        <v>37</v>
      </c>
      <c r="Q19" s="2">
        <v>6.0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5"/>
      <c r="AD19" s="5"/>
      <c r="AE19" s="5"/>
      <c r="AF19" s="5"/>
    </row>
    <row r="20">
      <c r="A20" s="3" t="s">
        <v>55</v>
      </c>
      <c r="B20" s="2">
        <v>2.0</v>
      </c>
      <c r="C20" s="2" t="s">
        <v>37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37</v>
      </c>
      <c r="P20" s="2" t="s">
        <v>37</v>
      </c>
      <c r="Q20" s="2">
        <v>7.0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5"/>
      <c r="AD20" s="5"/>
      <c r="AE20" s="5"/>
      <c r="AF20" s="5"/>
    </row>
    <row r="21">
      <c r="A21" s="3" t="s">
        <v>56</v>
      </c>
      <c r="B21" s="2">
        <v>2.0</v>
      </c>
      <c r="C21" s="2" t="s">
        <v>37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37</v>
      </c>
      <c r="P21" s="2" t="s">
        <v>37</v>
      </c>
      <c r="Q21" s="2">
        <v>7.0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5"/>
      <c r="AD21" s="5"/>
      <c r="AE21" s="5"/>
      <c r="AF21" s="5"/>
    </row>
    <row r="22">
      <c r="A22" s="3" t="s">
        <v>57</v>
      </c>
      <c r="B22" s="2">
        <v>3.0</v>
      </c>
      <c r="C22" s="2" t="s">
        <v>37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37</v>
      </c>
      <c r="P22" s="2" t="s">
        <v>37</v>
      </c>
      <c r="Q22" s="2">
        <v>8.0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5"/>
      <c r="AD22" s="5"/>
      <c r="AE22" s="5"/>
      <c r="AF22" s="5"/>
    </row>
    <row r="23">
      <c r="A23" s="3" t="s">
        <v>58</v>
      </c>
      <c r="B23" s="2">
        <v>8.0</v>
      </c>
      <c r="C23" s="2" t="s">
        <v>37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37</v>
      </c>
      <c r="P23" s="2" t="s">
        <v>37</v>
      </c>
      <c r="Q23" s="2">
        <v>7.0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5"/>
      <c r="AD23" s="5"/>
      <c r="AE23" s="5"/>
      <c r="AF23" s="5"/>
    </row>
    <row r="24">
      <c r="A24" s="3" t="s">
        <v>59</v>
      </c>
      <c r="B24" s="2">
        <v>9.0</v>
      </c>
      <c r="C24" s="2" t="s">
        <v>37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37</v>
      </c>
      <c r="P24" s="2" t="s">
        <v>37</v>
      </c>
      <c r="Q24" s="2">
        <v>6.0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5"/>
      <c r="AD24" s="5"/>
      <c r="AE24" s="5"/>
      <c r="AF24" s="5"/>
    </row>
    <row r="25">
      <c r="A25" s="3" t="s">
        <v>60</v>
      </c>
      <c r="B25" s="2">
        <v>5.0</v>
      </c>
      <c r="C25" s="2" t="s">
        <v>37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37</v>
      </c>
      <c r="P25" s="2" t="s">
        <v>37</v>
      </c>
      <c r="Q25" s="2">
        <v>6.0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5"/>
      <c r="AD25" s="5"/>
      <c r="AE25" s="5"/>
      <c r="AF25" s="5"/>
    </row>
    <row r="26">
      <c r="A26" s="3" t="s">
        <v>61</v>
      </c>
      <c r="B26" s="2">
        <v>3.0</v>
      </c>
      <c r="C26" s="2" t="s">
        <v>37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37</v>
      </c>
      <c r="P26" s="2" t="s">
        <v>37</v>
      </c>
      <c r="Q26" s="2">
        <v>5.0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5"/>
      <c r="AD26" s="5"/>
      <c r="AE26" s="5"/>
      <c r="AF26" s="5"/>
    </row>
    <row r="27">
      <c r="A27" s="3" t="s">
        <v>62</v>
      </c>
      <c r="B27" s="2">
        <v>2.0</v>
      </c>
      <c r="C27" s="2" t="s">
        <v>37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37</v>
      </c>
      <c r="P27" s="2" t="s">
        <v>37</v>
      </c>
      <c r="Q27" s="2">
        <v>4.0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5"/>
      <c r="AD27" s="5"/>
      <c r="AE27" s="5"/>
      <c r="AF27" s="5"/>
    </row>
    <row r="28">
      <c r="A28" s="3" t="s">
        <v>63</v>
      </c>
      <c r="B28" s="2">
        <v>4.0</v>
      </c>
      <c r="C28" s="2" t="s">
        <v>37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37</v>
      </c>
      <c r="P28" s="2" t="s">
        <v>37</v>
      </c>
      <c r="Q28" s="2">
        <v>4.0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5"/>
      <c r="AD28" s="5"/>
      <c r="AE28" s="5"/>
      <c r="AF28" s="5"/>
    </row>
    <row r="29">
      <c r="A29" s="3" t="s">
        <v>64</v>
      </c>
      <c r="B29" s="2">
        <v>3.0</v>
      </c>
      <c r="C29" s="2" t="s">
        <v>37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37</v>
      </c>
      <c r="P29" s="2" t="s">
        <v>37</v>
      </c>
      <c r="Q29" s="2">
        <v>4.0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5"/>
      <c r="AD29" s="5"/>
      <c r="AE29" s="5"/>
      <c r="AF29" s="5"/>
    </row>
    <row r="30">
      <c r="A30" s="3" t="s">
        <v>65</v>
      </c>
      <c r="B30" s="2">
        <v>1.0</v>
      </c>
      <c r="C30" s="2" t="s">
        <v>37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37</v>
      </c>
      <c r="P30" s="2" t="s">
        <v>37</v>
      </c>
      <c r="Q30" s="2">
        <v>4.0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5"/>
      <c r="AD30" s="5"/>
      <c r="AE30" s="5"/>
      <c r="AF30" s="5"/>
    </row>
    <row r="31">
      <c r="A31" s="3" t="s">
        <v>66</v>
      </c>
      <c r="B31" s="2">
        <v>1.0</v>
      </c>
      <c r="C31" s="2" t="s">
        <v>37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37</v>
      </c>
      <c r="P31" s="2" t="s">
        <v>37</v>
      </c>
      <c r="Q31" s="2">
        <v>5.0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5"/>
      <c r="AD31" s="5"/>
      <c r="AE31" s="5"/>
      <c r="AF31" s="5"/>
    </row>
    <row r="32">
      <c r="A32" s="3" t="s">
        <v>67</v>
      </c>
      <c r="B32" s="2">
        <v>3.0</v>
      </c>
      <c r="C32" s="2" t="s">
        <v>37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37</v>
      </c>
      <c r="P32" s="2" t="s">
        <v>37</v>
      </c>
      <c r="Q32" s="2">
        <v>5.0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5"/>
      <c r="AD32" s="5"/>
      <c r="AE32" s="5"/>
      <c r="AF32" s="5"/>
    </row>
    <row r="33">
      <c r="A33" s="3" t="s">
        <v>68</v>
      </c>
      <c r="B33" s="2">
        <v>0.0</v>
      </c>
      <c r="C33" s="2" t="s">
        <v>37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37</v>
      </c>
      <c r="P33" s="2" t="s">
        <v>37</v>
      </c>
      <c r="Q33" s="2">
        <v>5.0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5"/>
      <c r="AD33" s="5"/>
      <c r="AE33" s="5"/>
      <c r="AF33" s="5"/>
    </row>
    <row r="34">
      <c r="A34" s="3" t="s">
        <v>69</v>
      </c>
      <c r="B34" s="2">
        <v>1.0</v>
      </c>
      <c r="C34" s="2" t="s">
        <v>37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37</v>
      </c>
      <c r="P34" s="2" t="s">
        <v>37</v>
      </c>
      <c r="Q34" s="2">
        <v>7.0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5"/>
      <c r="AD34" s="5"/>
      <c r="AE34" s="5"/>
      <c r="AF34" s="5"/>
    </row>
    <row r="35">
      <c r="A35" s="3" t="s">
        <v>70</v>
      </c>
      <c r="B35" s="2">
        <v>1.0</v>
      </c>
      <c r="C35" s="2" t="s">
        <v>37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37</v>
      </c>
      <c r="P35" s="2" t="s">
        <v>37</v>
      </c>
      <c r="Q35" s="2">
        <v>7.0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5"/>
      <c r="AD35" s="5"/>
      <c r="AE35" s="5"/>
      <c r="AF35" s="5"/>
    </row>
    <row r="36">
      <c r="A36" s="3" t="s">
        <v>71</v>
      </c>
      <c r="B36" s="2">
        <v>2.0</v>
      </c>
      <c r="C36" s="2" t="s">
        <v>37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37</v>
      </c>
      <c r="P36" s="2" t="s">
        <v>37</v>
      </c>
      <c r="Q36" s="2">
        <v>7.0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5"/>
      <c r="AD36" s="5"/>
      <c r="AE36" s="5"/>
      <c r="AF36" s="5"/>
    </row>
    <row r="37">
      <c r="A37" s="3" t="s">
        <v>72</v>
      </c>
      <c r="B37" s="2">
        <v>3.0</v>
      </c>
      <c r="C37" s="2" t="s">
        <v>37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37</v>
      </c>
      <c r="P37" s="2" t="s">
        <v>37</v>
      </c>
      <c r="Q37" s="2">
        <v>8.0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5"/>
      <c r="AD37" s="5"/>
      <c r="AE37" s="5"/>
      <c r="AF37" s="5"/>
    </row>
    <row r="38">
      <c r="A38" s="3" t="s">
        <v>73</v>
      </c>
      <c r="B38" s="2">
        <v>2.0</v>
      </c>
      <c r="C38" s="2" t="s">
        <v>37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37</v>
      </c>
      <c r="P38" s="2" t="s">
        <v>37</v>
      </c>
      <c r="Q38" s="2">
        <v>7.0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5"/>
      <c r="AD38" s="5"/>
      <c r="AE38" s="5"/>
      <c r="AF38" s="5"/>
    </row>
    <row r="39">
      <c r="A39" s="3" t="s">
        <v>74</v>
      </c>
      <c r="B39" s="2">
        <v>4.0</v>
      </c>
      <c r="C39" s="2" t="s">
        <v>37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37</v>
      </c>
      <c r="P39" s="2" t="s">
        <v>37</v>
      </c>
      <c r="Q39" s="2">
        <v>7.0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5"/>
      <c r="AD39" s="5"/>
      <c r="AE39" s="5"/>
      <c r="AF39" s="5"/>
    </row>
    <row r="40">
      <c r="A40" s="3" t="s">
        <v>75</v>
      </c>
      <c r="B40" s="2">
        <v>4.0</v>
      </c>
      <c r="C40" s="2" t="s">
        <v>37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37</v>
      </c>
      <c r="P40" s="2" t="s">
        <v>37</v>
      </c>
      <c r="Q40" s="2">
        <v>7.0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5"/>
      <c r="AD40" s="5"/>
      <c r="AE40" s="5"/>
      <c r="AF40" s="5"/>
    </row>
    <row r="41">
      <c r="A41" s="3" t="s">
        <v>76</v>
      </c>
      <c r="B41" s="2">
        <v>2.0</v>
      </c>
      <c r="C41" s="2" t="s">
        <v>37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37</v>
      </c>
      <c r="P41" s="2" t="s">
        <v>37</v>
      </c>
      <c r="Q41" s="2">
        <v>6.0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5"/>
      <c r="AD41" s="5"/>
      <c r="AE41" s="5"/>
      <c r="AF41" s="5"/>
    </row>
    <row r="42">
      <c r="A42" s="3" t="s">
        <v>77</v>
      </c>
      <c r="B42" s="2">
        <v>2.0</v>
      </c>
      <c r="C42" s="2" t="s">
        <v>37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37</v>
      </c>
      <c r="P42" s="2" t="s">
        <v>37</v>
      </c>
      <c r="Q42" s="2">
        <v>7.0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5"/>
      <c r="AD42" s="5"/>
      <c r="AE42" s="5"/>
      <c r="AF42" s="5"/>
    </row>
    <row r="43">
      <c r="A43" s="3" t="s">
        <v>78</v>
      </c>
      <c r="B43" s="2">
        <v>2.0</v>
      </c>
      <c r="C43" s="2" t="s">
        <v>37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37</v>
      </c>
      <c r="P43" s="2" t="s">
        <v>37</v>
      </c>
      <c r="Q43" s="2">
        <v>7.0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5"/>
      <c r="AD43" s="5"/>
      <c r="AE43" s="5"/>
      <c r="AF43" s="5"/>
    </row>
    <row r="44">
      <c r="A44" s="3" t="s">
        <v>79</v>
      </c>
      <c r="B44" s="2">
        <v>5.0</v>
      </c>
      <c r="C44" s="2" t="s">
        <v>37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37</v>
      </c>
      <c r="P44" s="2" t="s">
        <v>37</v>
      </c>
      <c r="Q44" s="2">
        <v>7.0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5"/>
      <c r="AD44" s="5"/>
      <c r="AE44" s="5"/>
      <c r="AF44" s="5"/>
    </row>
    <row r="45">
      <c r="A45" s="3" t="s">
        <v>80</v>
      </c>
      <c r="B45" s="2">
        <v>13.0</v>
      </c>
      <c r="C45" s="2" t="s">
        <v>37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37</v>
      </c>
      <c r="P45" s="2" t="s">
        <v>37</v>
      </c>
      <c r="Q45" s="2">
        <v>9.0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5"/>
      <c r="AD45" s="5"/>
      <c r="AE45" s="5"/>
      <c r="AF45" s="5"/>
    </row>
    <row r="46">
      <c r="A46" s="3" t="s">
        <v>81</v>
      </c>
      <c r="B46" s="2">
        <v>8.0</v>
      </c>
      <c r="C46" s="2" t="s">
        <v>37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37</v>
      </c>
      <c r="P46" s="2" t="s">
        <v>37</v>
      </c>
      <c r="Q46" s="2">
        <v>8.0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5"/>
      <c r="AD46" s="5"/>
      <c r="AE46" s="5"/>
      <c r="AF46" s="5"/>
    </row>
    <row r="47">
      <c r="A47" s="3" t="s">
        <v>82</v>
      </c>
      <c r="B47" s="2">
        <v>12.0</v>
      </c>
      <c r="C47" s="2" t="s">
        <v>37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37</v>
      </c>
      <c r="P47" s="2" t="s">
        <v>37</v>
      </c>
      <c r="Q47" s="2">
        <v>9.0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5"/>
      <c r="AD47" s="5"/>
      <c r="AE47" s="5"/>
      <c r="AF47" s="5"/>
    </row>
    <row r="48">
      <c r="A48" s="3" t="s">
        <v>83</v>
      </c>
      <c r="B48" s="2">
        <v>10.0</v>
      </c>
      <c r="C48" s="2" t="s">
        <v>37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37</v>
      </c>
      <c r="P48" s="2" t="s">
        <v>37</v>
      </c>
      <c r="Q48" s="2">
        <v>10.0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5"/>
      <c r="AD48" s="5"/>
      <c r="AE48" s="5"/>
      <c r="AF48" s="5"/>
    </row>
    <row r="49">
      <c r="A49" s="3" t="s">
        <v>84</v>
      </c>
      <c r="B49" s="2">
        <v>6.0</v>
      </c>
      <c r="C49" s="2" t="s">
        <v>37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37</v>
      </c>
      <c r="P49" s="2" t="s">
        <v>37</v>
      </c>
      <c r="Q49" s="2">
        <v>12.0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5"/>
      <c r="AD49" s="5"/>
      <c r="AE49" s="5"/>
      <c r="AF49" s="5"/>
    </row>
    <row r="50">
      <c r="A50" s="3" t="s">
        <v>85</v>
      </c>
      <c r="B50" s="2">
        <v>12.0</v>
      </c>
      <c r="C50" s="2" t="s">
        <v>37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37</v>
      </c>
      <c r="P50" s="2" t="s">
        <v>37</v>
      </c>
      <c r="Q50" s="2">
        <v>9.0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5"/>
      <c r="AD50" s="5"/>
      <c r="AE50" s="5"/>
      <c r="AF50" s="5"/>
    </row>
    <row r="51">
      <c r="A51" s="3" t="s">
        <v>86</v>
      </c>
      <c r="B51" s="2">
        <v>9.0</v>
      </c>
      <c r="C51" s="2" t="s">
        <v>37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37</v>
      </c>
      <c r="P51" s="2" t="s">
        <v>37</v>
      </c>
      <c r="Q51" s="2">
        <v>9.0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5"/>
      <c r="AD51" s="5"/>
      <c r="AE51" s="5"/>
      <c r="AF51" s="5"/>
    </row>
    <row r="52">
      <c r="A52" s="3" t="s">
        <v>87</v>
      </c>
      <c r="B52" s="2">
        <v>13.0</v>
      </c>
      <c r="C52" s="2" t="s">
        <v>37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37</v>
      </c>
      <c r="P52" s="2" t="s">
        <v>37</v>
      </c>
      <c r="Q52" s="2">
        <v>11.0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5"/>
      <c r="AD52" s="5"/>
      <c r="AE52" s="5"/>
      <c r="AF52" s="5"/>
    </row>
    <row r="53">
      <c r="A53" s="3" t="s">
        <v>88</v>
      </c>
      <c r="B53" s="2">
        <v>12.0</v>
      </c>
      <c r="C53" s="2" t="s">
        <v>37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37</v>
      </c>
      <c r="P53" s="2" t="s">
        <v>37</v>
      </c>
      <c r="Q53" s="2">
        <v>14.0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5"/>
      <c r="AD53" s="5"/>
      <c r="AE53" s="5"/>
      <c r="AF53" s="5"/>
    </row>
    <row r="54">
      <c r="A54" s="3" t="s">
        <v>89</v>
      </c>
      <c r="B54" s="2">
        <v>14.0</v>
      </c>
      <c r="C54" s="2" t="s">
        <v>37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37</v>
      </c>
      <c r="P54" s="2" t="s">
        <v>37</v>
      </c>
      <c r="Q54" s="2">
        <v>13.0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5"/>
      <c r="AD54" s="5"/>
      <c r="AE54" s="5"/>
      <c r="AF54" s="5"/>
    </row>
    <row r="55">
      <c r="A55" s="3" t="s">
        <v>90</v>
      </c>
      <c r="B55" s="2">
        <v>17.0</v>
      </c>
      <c r="C55" s="2" t="s">
        <v>37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37</v>
      </c>
      <c r="P55" s="2" t="s">
        <v>37</v>
      </c>
      <c r="Q55" s="2">
        <v>13.0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5"/>
      <c r="AD55" s="5"/>
      <c r="AE55" s="5"/>
      <c r="AF55" s="5"/>
    </row>
    <row r="56">
      <c r="A56" s="3" t="s">
        <v>91</v>
      </c>
      <c r="B56" s="2">
        <v>23.0</v>
      </c>
      <c r="C56" s="2" t="s">
        <v>37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37</v>
      </c>
      <c r="P56" s="2" t="s">
        <v>37</v>
      </c>
      <c r="Q56" s="2">
        <v>14.0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5"/>
      <c r="AD56" s="5"/>
      <c r="AE56" s="5"/>
      <c r="AF56" s="5"/>
    </row>
    <row r="57">
      <c r="A57" s="3" t="s">
        <v>92</v>
      </c>
      <c r="B57" s="2">
        <v>47.0</v>
      </c>
      <c r="C57" s="2" t="s">
        <v>37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37</v>
      </c>
      <c r="P57" s="2" t="s">
        <v>37</v>
      </c>
      <c r="Q57" s="2">
        <v>15.0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5"/>
      <c r="AD57" s="5"/>
      <c r="AE57" s="5"/>
      <c r="AF57" s="5"/>
    </row>
    <row r="58">
      <c r="A58" s="3" t="s">
        <v>93</v>
      </c>
      <c r="B58" s="2">
        <v>32.0</v>
      </c>
      <c r="C58" s="2" t="s">
        <v>37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37</v>
      </c>
      <c r="P58" s="2" t="s">
        <v>37</v>
      </c>
      <c r="Q58" s="2">
        <v>15.0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5"/>
      <c r="AD58" s="5"/>
      <c r="AE58" s="5"/>
      <c r="AF58" s="5"/>
    </row>
    <row r="59">
      <c r="A59" s="3" t="s">
        <v>94</v>
      </c>
      <c r="B59" s="2">
        <v>40.0</v>
      </c>
      <c r="C59" s="2" t="s">
        <v>37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37</v>
      </c>
      <c r="P59" s="2" t="s">
        <v>37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5"/>
      <c r="AD59" s="5"/>
      <c r="AE59" s="5"/>
      <c r="AF59" s="5"/>
    </row>
    <row r="60">
      <c r="A60" s="3" t="s">
        <v>95</v>
      </c>
      <c r="B60" s="2">
        <v>47.0</v>
      </c>
      <c r="C60" s="2" t="s">
        <v>37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37</v>
      </c>
      <c r="P60" s="2" t="s">
        <v>37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5"/>
      <c r="AD60" s="5"/>
      <c r="AE60" s="5"/>
      <c r="AF60" s="5"/>
    </row>
    <row r="61">
      <c r="A61" s="3" t="s">
        <v>96</v>
      </c>
      <c r="B61" s="2">
        <v>23.0</v>
      </c>
      <c r="C61" s="2" t="s">
        <v>37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37</v>
      </c>
      <c r="P61" s="2" t="s">
        <v>37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5"/>
      <c r="AD61" s="5"/>
      <c r="AE61" s="5"/>
      <c r="AF61" s="5"/>
    </row>
    <row r="62">
      <c r="A62" s="3" t="s">
        <v>97</v>
      </c>
      <c r="B62" s="2">
        <v>54.0</v>
      </c>
      <c r="C62" s="2" t="s">
        <v>37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37</v>
      </c>
      <c r="P62" s="2" t="s">
        <v>37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5"/>
      <c r="AD62" s="5"/>
      <c r="AE62" s="5"/>
      <c r="AF62" s="5"/>
    </row>
    <row r="63">
      <c r="A63" s="3" t="s">
        <v>98</v>
      </c>
      <c r="B63" s="2">
        <v>49.0</v>
      </c>
      <c r="C63" s="2" t="s">
        <v>37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37</v>
      </c>
      <c r="P63" s="2" t="s">
        <v>37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5"/>
      <c r="AD63" s="5"/>
      <c r="AE63" s="5"/>
      <c r="AF63" s="5"/>
    </row>
    <row r="64">
      <c r="A64" s="3" t="s">
        <v>99</v>
      </c>
      <c r="B64" s="2">
        <v>73.0</v>
      </c>
      <c r="C64" s="2" t="s">
        <v>37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37</v>
      </c>
      <c r="P64" s="2" t="s">
        <v>37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5"/>
      <c r="AD64" s="5"/>
      <c r="AE64" s="5"/>
      <c r="AF64" s="5"/>
    </row>
    <row r="65">
      <c r="A65" s="3" t="s">
        <v>100</v>
      </c>
      <c r="B65" s="2">
        <v>52.0</v>
      </c>
      <c r="C65" s="2" t="s">
        <v>37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37</v>
      </c>
      <c r="P65" s="2" t="s">
        <v>37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5"/>
      <c r="AD65" s="5"/>
      <c r="AE65" s="5"/>
      <c r="AF65" s="5"/>
    </row>
    <row r="66">
      <c r="A66" s="3" t="s">
        <v>101</v>
      </c>
      <c r="B66" s="2">
        <v>49.0</v>
      </c>
      <c r="C66" s="2" t="s">
        <v>37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37</v>
      </c>
      <c r="P66" s="2" t="s">
        <v>37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5"/>
      <c r="AD66" s="5"/>
      <c r="AE66" s="5"/>
      <c r="AF66" s="5"/>
    </row>
    <row r="67">
      <c r="A67" s="3" t="s">
        <v>102</v>
      </c>
      <c r="B67" s="2">
        <v>70.0</v>
      </c>
      <c r="C67" s="2" t="s">
        <v>37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37</v>
      </c>
      <c r="P67" s="2" t="s">
        <v>37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5"/>
      <c r="AD67" s="5"/>
      <c r="AE67" s="5"/>
      <c r="AF67" s="5"/>
    </row>
    <row r="68">
      <c r="A68" s="3" t="s">
        <v>103</v>
      </c>
      <c r="B68" s="2">
        <v>42.0</v>
      </c>
      <c r="C68" s="2" t="s">
        <v>37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5"/>
      <c r="AD68" s="5"/>
      <c r="AE68" s="5"/>
      <c r="AF68" s="5"/>
    </row>
    <row r="69">
      <c r="A69" s="3" t="s">
        <v>104</v>
      </c>
      <c r="B69" s="2">
        <v>35.0</v>
      </c>
      <c r="C69" s="2" t="s">
        <v>37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5"/>
      <c r="AD69" s="5"/>
      <c r="AE69" s="5"/>
      <c r="AF69" s="5"/>
    </row>
    <row r="70">
      <c r="A70" s="3" t="s">
        <v>105</v>
      </c>
      <c r="B70" s="2">
        <v>47.0</v>
      </c>
      <c r="C70" s="2" t="s">
        <v>37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5"/>
      <c r="AD70" s="5"/>
      <c r="AE70" s="5"/>
      <c r="AF70" s="5"/>
    </row>
    <row r="71">
      <c r="A71" s="3" t="s">
        <v>106</v>
      </c>
      <c r="B71" s="2">
        <v>74.0</v>
      </c>
      <c r="C71" s="2" t="s">
        <v>37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5"/>
      <c r="AD71" s="5"/>
      <c r="AE71" s="5"/>
      <c r="AF71" s="5"/>
    </row>
    <row r="72">
      <c r="A72" s="3" t="s">
        <v>107</v>
      </c>
      <c r="B72" s="2">
        <v>49.0</v>
      </c>
      <c r="C72" s="2" t="s">
        <v>37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5"/>
      <c r="AD72" s="5"/>
      <c r="AE72" s="5"/>
      <c r="AF72" s="5"/>
    </row>
    <row r="73">
      <c r="A73" s="3" t="s">
        <v>108</v>
      </c>
      <c r="B73" s="2">
        <v>65.0</v>
      </c>
      <c r="C73" s="2" t="s">
        <v>37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5"/>
      <c r="AD73" s="5"/>
      <c r="AE73" s="5"/>
      <c r="AF73" s="5"/>
    </row>
    <row r="74">
      <c r="A74" s="3" t="s">
        <v>109</v>
      </c>
      <c r="B74" s="2">
        <v>75.0</v>
      </c>
      <c r="C74" s="2" t="s">
        <v>37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5"/>
      <c r="AD74" s="5"/>
      <c r="AE74" s="5"/>
      <c r="AF74" s="5"/>
    </row>
    <row r="75">
      <c r="A75" s="3" t="s">
        <v>110</v>
      </c>
      <c r="B75" s="2">
        <v>120.0</v>
      </c>
      <c r="C75" s="2" t="s">
        <v>37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5"/>
      <c r="AD75" s="5"/>
      <c r="AE75" s="5"/>
      <c r="AF75" s="5"/>
    </row>
    <row r="76">
      <c r="A76" s="3" t="s">
        <v>111</v>
      </c>
      <c r="B76" s="2">
        <v>66.0</v>
      </c>
      <c r="C76" s="2" t="s">
        <v>37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5"/>
      <c r="AD76" s="5"/>
      <c r="AE76" s="5"/>
      <c r="AF76" s="5"/>
    </row>
    <row r="77">
      <c r="A77" s="3" t="s">
        <v>112</v>
      </c>
      <c r="B77" s="2">
        <v>106.0</v>
      </c>
      <c r="C77" s="2" t="s">
        <v>37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37</v>
      </c>
      <c r="X77" s="2" t="s">
        <v>37</v>
      </c>
      <c r="Y77" s="6" t="s">
        <v>113</v>
      </c>
      <c r="Z77" s="2" t="s">
        <v>37</v>
      </c>
      <c r="AA77" s="2" t="s">
        <v>37</v>
      </c>
      <c r="AB77" s="2" t="s">
        <v>37</v>
      </c>
      <c r="AC77" s="5"/>
      <c r="AD77" s="5"/>
      <c r="AE77" s="5"/>
      <c r="AF77" s="5"/>
    </row>
    <row r="78">
      <c r="A78" s="3" t="s">
        <v>114</v>
      </c>
      <c r="B78" s="2">
        <v>142.0</v>
      </c>
      <c r="C78" s="2" t="s">
        <v>37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37</v>
      </c>
      <c r="X78" s="2" t="s">
        <v>37</v>
      </c>
      <c r="Y78" s="6" t="s">
        <v>113</v>
      </c>
      <c r="Z78" s="2" t="s">
        <v>37</v>
      </c>
      <c r="AA78" s="2" t="s">
        <v>37</v>
      </c>
      <c r="AB78" s="2" t="s">
        <v>37</v>
      </c>
      <c r="AC78" s="5"/>
      <c r="AD78" s="5"/>
      <c r="AE78" s="5"/>
      <c r="AF78" s="5"/>
    </row>
    <row r="79">
      <c r="A79" s="3" t="s">
        <v>115</v>
      </c>
      <c r="B79" s="2">
        <v>287.0</v>
      </c>
      <c r="C79" s="2" t="s">
        <v>37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37</v>
      </c>
      <c r="X79" s="2" t="s">
        <v>37</v>
      </c>
      <c r="Y79" s="6" t="s">
        <v>113</v>
      </c>
      <c r="Z79" s="2" t="s">
        <v>37</v>
      </c>
      <c r="AA79" s="2" t="s">
        <v>37</v>
      </c>
      <c r="AB79" s="2" t="s">
        <v>37</v>
      </c>
      <c r="AC79" s="5"/>
      <c r="AD79" s="5"/>
      <c r="AE79" s="5"/>
      <c r="AF79" s="5"/>
    </row>
    <row r="80">
      <c r="A80" s="3" t="s">
        <v>116</v>
      </c>
      <c r="B80" s="2">
        <v>198.0</v>
      </c>
      <c r="C80" s="2" t="s">
        <v>37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37</v>
      </c>
      <c r="X80" s="2" t="s">
        <v>37</v>
      </c>
      <c r="Y80" s="6" t="s">
        <v>113</v>
      </c>
      <c r="Z80" s="2" t="s">
        <v>37</v>
      </c>
      <c r="AA80" s="2" t="s">
        <v>37</v>
      </c>
      <c r="AB80" s="2" t="s">
        <v>37</v>
      </c>
      <c r="AC80" s="5"/>
      <c r="AD80" s="5"/>
      <c r="AE80" s="5"/>
      <c r="AF80" s="5"/>
    </row>
    <row r="81">
      <c r="A81" s="3" t="s">
        <v>117</v>
      </c>
      <c r="B81" s="2">
        <v>191.0</v>
      </c>
      <c r="C81" s="2" t="s">
        <v>37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37</v>
      </c>
      <c r="X81" s="2" t="s">
        <v>37</v>
      </c>
      <c r="Y81" s="6" t="s">
        <v>113</v>
      </c>
      <c r="Z81" s="2" t="s">
        <v>37</v>
      </c>
      <c r="AA81" s="2" t="s">
        <v>37</v>
      </c>
      <c r="AB81" s="2" t="s">
        <v>37</v>
      </c>
      <c r="AC81" s="5"/>
      <c r="AD81" s="5"/>
      <c r="AE81" s="5"/>
      <c r="AF81" s="5"/>
    </row>
    <row r="82">
      <c r="A82" s="3" t="s">
        <v>118</v>
      </c>
      <c r="B82" s="2">
        <v>233.0</v>
      </c>
      <c r="C82" s="2" t="s">
        <v>37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37</v>
      </c>
      <c r="X82" s="2" t="s">
        <v>37</v>
      </c>
      <c r="Y82" s="6" t="s">
        <v>113</v>
      </c>
      <c r="Z82" s="2" t="s">
        <v>37</v>
      </c>
      <c r="AA82" s="2" t="s">
        <v>37</v>
      </c>
      <c r="AB82" s="2" t="s">
        <v>37</v>
      </c>
      <c r="AC82" s="5"/>
      <c r="AD82" s="5"/>
      <c r="AE82" s="5"/>
      <c r="AF82" s="5"/>
    </row>
    <row r="83">
      <c r="A83" s="3" t="s">
        <v>119</v>
      </c>
      <c r="B83" s="2">
        <v>386.0</v>
      </c>
      <c r="C83" s="2" t="s">
        <v>37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37</v>
      </c>
      <c r="X83" s="2" t="s">
        <v>37</v>
      </c>
      <c r="Y83" s="6" t="s">
        <v>113</v>
      </c>
      <c r="Z83" s="2" t="s">
        <v>37</v>
      </c>
      <c r="AA83" s="2" t="s">
        <v>37</v>
      </c>
      <c r="AB83" s="2" t="s">
        <v>37</v>
      </c>
      <c r="AC83" s="5"/>
      <c r="AD83" s="5"/>
      <c r="AE83" s="5"/>
      <c r="AF83" s="5"/>
    </row>
    <row r="84">
      <c r="A84" s="3" t="s">
        <v>120</v>
      </c>
      <c r="B84" s="2">
        <v>334.0</v>
      </c>
      <c r="C84" s="2" t="s">
        <v>37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37</v>
      </c>
      <c r="X84" s="2" t="s">
        <v>37</v>
      </c>
      <c r="Y84" s="6" t="s">
        <v>113</v>
      </c>
      <c r="Z84" s="2" t="s">
        <v>37</v>
      </c>
      <c r="AA84" s="2" t="s">
        <v>37</v>
      </c>
      <c r="AB84" s="2" t="s">
        <v>37</v>
      </c>
      <c r="AC84" s="5"/>
      <c r="AD84" s="5"/>
      <c r="AE84" s="5"/>
      <c r="AF84" s="5"/>
    </row>
    <row r="85">
      <c r="A85" s="3" t="s">
        <v>121</v>
      </c>
      <c r="B85" s="2">
        <v>447.0</v>
      </c>
      <c r="C85" s="2" t="s">
        <v>37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37</v>
      </c>
      <c r="X85" s="2" t="s">
        <v>37</v>
      </c>
      <c r="Y85" s="6" t="s">
        <v>113</v>
      </c>
      <c r="Z85" s="2" t="s">
        <v>37</v>
      </c>
      <c r="AA85" s="2" t="s">
        <v>37</v>
      </c>
      <c r="AB85" s="2" t="s">
        <v>37</v>
      </c>
      <c r="AC85" s="5"/>
      <c r="AD85" s="5"/>
      <c r="AE85" s="5"/>
      <c r="AF85" s="5"/>
    </row>
    <row r="86">
      <c r="A86" s="3" t="s">
        <v>122</v>
      </c>
      <c r="B86" s="2">
        <v>728.0</v>
      </c>
      <c r="C86" s="2" t="s">
        <v>37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37</v>
      </c>
      <c r="X86" s="2" t="s">
        <v>37</v>
      </c>
      <c r="Y86" s="6" t="s">
        <v>113</v>
      </c>
      <c r="Z86" s="2" t="s">
        <v>37</v>
      </c>
      <c r="AA86" s="2" t="s">
        <v>37</v>
      </c>
      <c r="AB86" s="2" t="s">
        <v>37</v>
      </c>
      <c r="AC86" s="5"/>
      <c r="AD86" s="5"/>
      <c r="AE86" s="5"/>
      <c r="AF86" s="5"/>
    </row>
    <row r="87">
      <c r="A87" s="3" t="s">
        <v>123</v>
      </c>
      <c r="B87" s="2">
        <v>623.0</v>
      </c>
      <c r="C87" s="2" t="s">
        <v>37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37</v>
      </c>
      <c r="X87" s="2" t="s">
        <v>37</v>
      </c>
      <c r="Y87" s="6" t="s">
        <v>113</v>
      </c>
      <c r="Z87" s="2" t="s">
        <v>37</v>
      </c>
      <c r="AA87" s="2" t="s">
        <v>37</v>
      </c>
      <c r="AB87" s="2" t="s">
        <v>37</v>
      </c>
      <c r="AC87" s="5"/>
      <c r="AD87" s="5"/>
      <c r="AE87" s="5"/>
      <c r="AF87" s="5"/>
    </row>
    <row r="88">
      <c r="A88" s="3" t="s">
        <v>124</v>
      </c>
      <c r="B88" s="2">
        <v>942.0</v>
      </c>
      <c r="C88" s="2" t="s">
        <v>37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37</v>
      </c>
      <c r="X88" s="2" t="s">
        <v>37</v>
      </c>
      <c r="Y88" s="6" t="s">
        <v>113</v>
      </c>
      <c r="Z88" s="2" t="s">
        <v>37</v>
      </c>
      <c r="AA88" s="2" t="s">
        <v>37</v>
      </c>
      <c r="AB88" s="2" t="s">
        <v>37</v>
      </c>
      <c r="AC88" s="5"/>
      <c r="AD88" s="5"/>
      <c r="AE88" s="5"/>
      <c r="AF88" s="5"/>
    </row>
    <row r="89">
      <c r="A89" s="3" t="s">
        <v>125</v>
      </c>
      <c r="B89" s="2">
        <v>596.0</v>
      </c>
      <c r="C89" s="2" t="s">
        <v>37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37</v>
      </c>
      <c r="X89" s="2" t="s">
        <v>37</v>
      </c>
      <c r="Y89" s="6" t="s">
        <v>113</v>
      </c>
      <c r="Z89" s="2" t="s">
        <v>37</v>
      </c>
      <c r="AA89" s="2" t="s">
        <v>37</v>
      </c>
      <c r="AB89" s="2" t="s">
        <v>37</v>
      </c>
      <c r="AC89" s="5"/>
      <c r="AD89" s="5"/>
      <c r="AE89" s="5"/>
      <c r="AF89" s="5"/>
    </row>
    <row r="90">
      <c r="A90" s="3" t="s">
        <v>126</v>
      </c>
      <c r="B90" s="2">
        <v>1426.0</v>
      </c>
      <c r="C90" s="2" t="s">
        <v>37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37</v>
      </c>
      <c r="X90" s="2" t="s">
        <v>37</v>
      </c>
      <c r="Y90" s="6" t="s">
        <v>113</v>
      </c>
      <c r="Z90" s="2" t="s">
        <v>37</v>
      </c>
      <c r="AA90" s="2" t="s">
        <v>37</v>
      </c>
      <c r="AB90" s="2" t="s">
        <v>37</v>
      </c>
      <c r="AC90" s="5"/>
      <c r="AD90" s="5"/>
      <c r="AE90" s="5"/>
      <c r="AF90" s="5"/>
    </row>
    <row r="91">
      <c r="A91" s="3" t="s">
        <v>127</v>
      </c>
      <c r="B91" s="2">
        <v>1111.0</v>
      </c>
      <c r="C91" s="2" t="s">
        <v>37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37</v>
      </c>
      <c r="X91" s="2" t="s">
        <v>37</v>
      </c>
      <c r="Y91" s="6" t="s">
        <v>113</v>
      </c>
      <c r="Z91" s="2" t="s">
        <v>37</v>
      </c>
      <c r="AA91" s="2" t="s">
        <v>37</v>
      </c>
      <c r="AB91" s="2" t="s">
        <v>37</v>
      </c>
      <c r="AC91" s="5"/>
      <c r="AD91" s="5"/>
      <c r="AE91" s="5"/>
      <c r="AF91" s="5"/>
    </row>
    <row r="92">
      <c r="A92" s="3" t="s">
        <v>128</v>
      </c>
      <c r="B92" s="2">
        <v>1016.0</v>
      </c>
      <c r="C92" s="2" t="s">
        <v>37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37</v>
      </c>
      <c r="X92" s="2" t="s">
        <v>37</v>
      </c>
      <c r="Y92" s="6" t="s">
        <v>113</v>
      </c>
      <c r="Z92" s="2" t="s">
        <v>37</v>
      </c>
      <c r="AA92" s="2" t="s">
        <v>37</v>
      </c>
      <c r="AB92" s="2" t="s">
        <v>37</v>
      </c>
      <c r="AC92" s="5"/>
      <c r="AD92" s="5"/>
      <c r="AE92" s="5"/>
      <c r="AF92" s="5"/>
    </row>
    <row r="93">
      <c r="A93" s="3" t="s">
        <v>129</v>
      </c>
      <c r="B93" s="2">
        <v>1037.0</v>
      </c>
      <c r="C93" s="2" t="s">
        <v>37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37</v>
      </c>
      <c r="X93" s="2" t="s">
        <v>37</v>
      </c>
      <c r="Y93" s="6" t="s">
        <v>113</v>
      </c>
      <c r="Z93" s="2" t="s">
        <v>37</v>
      </c>
      <c r="AA93" s="2" t="s">
        <v>37</v>
      </c>
      <c r="AB93" s="2" t="s">
        <v>37</v>
      </c>
      <c r="AC93" s="5"/>
      <c r="AD93" s="5"/>
      <c r="AE93" s="5"/>
      <c r="AF93" s="5"/>
    </row>
    <row r="94">
      <c r="A94" s="3" t="s">
        <v>130</v>
      </c>
      <c r="B94" s="2">
        <v>897.0</v>
      </c>
      <c r="C94" s="2" t="s">
        <v>37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37</v>
      </c>
      <c r="X94" s="2" t="s">
        <v>37</v>
      </c>
      <c r="Y94" s="6" t="s">
        <v>113</v>
      </c>
      <c r="Z94" s="2" t="s">
        <v>37</v>
      </c>
      <c r="AA94" s="2" t="s">
        <v>37</v>
      </c>
      <c r="AB94" s="2" t="s">
        <v>37</v>
      </c>
      <c r="AC94" s="5"/>
      <c r="AD94" s="5"/>
      <c r="AE94" s="5"/>
      <c r="AF94" s="5"/>
    </row>
    <row r="95">
      <c r="A95" s="3" t="s">
        <v>131</v>
      </c>
      <c r="B95" s="2">
        <v>618.0</v>
      </c>
      <c r="C95" s="2" t="s">
        <v>37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37</v>
      </c>
      <c r="X95" s="2" t="s">
        <v>37</v>
      </c>
      <c r="Y95" s="6" t="s">
        <v>113</v>
      </c>
      <c r="Z95" s="2" t="s">
        <v>37</v>
      </c>
      <c r="AA95" s="2" t="s">
        <v>37</v>
      </c>
      <c r="AB95" s="2" t="s">
        <v>37</v>
      </c>
      <c r="AC95" s="5"/>
      <c r="AD95" s="5"/>
      <c r="AE95" s="5"/>
      <c r="AF95" s="5"/>
    </row>
    <row r="96">
      <c r="A96" s="3" t="s">
        <v>132</v>
      </c>
      <c r="B96" s="2">
        <v>931.0</v>
      </c>
      <c r="C96" s="2" t="s">
        <v>37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37</v>
      </c>
      <c r="X96" s="2" t="s">
        <v>37</v>
      </c>
      <c r="Y96" s="6" t="s">
        <v>113</v>
      </c>
      <c r="Z96" s="2" t="s">
        <v>37</v>
      </c>
      <c r="AA96" s="2" t="s">
        <v>37</v>
      </c>
      <c r="AB96" s="2" t="s">
        <v>37</v>
      </c>
      <c r="AC96" s="5"/>
      <c r="AD96" s="5"/>
      <c r="AE96" s="5"/>
      <c r="AF96" s="5"/>
    </row>
    <row r="97">
      <c r="A97" s="3" t="s">
        <v>133</v>
      </c>
      <c r="B97" s="2">
        <v>799.0</v>
      </c>
      <c r="C97" s="2" t="s">
        <v>37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37</v>
      </c>
      <c r="X97" s="2" t="s">
        <v>37</v>
      </c>
      <c r="Y97" s="6" t="s">
        <v>113</v>
      </c>
      <c r="Z97" s="2" t="s">
        <v>37</v>
      </c>
      <c r="AA97" s="2" t="s">
        <v>37</v>
      </c>
      <c r="AB97" s="2" t="s">
        <v>37</v>
      </c>
      <c r="AC97" s="5"/>
      <c r="AD97" s="5"/>
      <c r="AE97" s="5"/>
      <c r="AF97" s="5"/>
    </row>
    <row r="98">
      <c r="A98" s="3" t="s">
        <v>134</v>
      </c>
      <c r="B98" s="2">
        <v>528.0</v>
      </c>
      <c r="C98" s="2" t="s">
        <v>37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37</v>
      </c>
      <c r="X98" s="2" t="s">
        <v>37</v>
      </c>
      <c r="Y98" s="6" t="s">
        <v>113</v>
      </c>
      <c r="Z98" s="2" t="s">
        <v>37</v>
      </c>
      <c r="AA98" s="2" t="s">
        <v>37</v>
      </c>
      <c r="AB98" s="2" t="s">
        <v>37</v>
      </c>
      <c r="AC98" s="5"/>
      <c r="AD98" s="5"/>
      <c r="AE98" s="5"/>
      <c r="AF98" s="5"/>
    </row>
    <row r="99">
      <c r="A99" s="3" t="s">
        <v>135</v>
      </c>
      <c r="B99" s="2">
        <v>690.0</v>
      </c>
      <c r="C99" s="2" t="s">
        <v>37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37</v>
      </c>
      <c r="X99" s="2" t="s">
        <v>37</v>
      </c>
      <c r="Y99" s="6" t="s">
        <v>113</v>
      </c>
      <c r="Z99" s="2" t="s">
        <v>37</v>
      </c>
      <c r="AA99" s="2" t="s">
        <v>37</v>
      </c>
      <c r="AB99" s="2" t="s">
        <v>37</v>
      </c>
      <c r="AC99" s="5"/>
      <c r="AD99" s="5"/>
      <c r="AE99" s="5"/>
      <c r="AF99" s="5"/>
    </row>
    <row r="100">
      <c r="A100" s="3" t="s">
        <v>136</v>
      </c>
      <c r="B100" s="2">
        <v>528.0</v>
      </c>
      <c r="C100" s="2" t="s">
        <v>37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37</v>
      </c>
      <c r="X100" s="2" t="s">
        <v>37</v>
      </c>
      <c r="Y100" s="6" t="s">
        <v>113</v>
      </c>
      <c r="Z100" s="2" t="s">
        <v>37</v>
      </c>
      <c r="AA100" s="2" t="s">
        <v>37</v>
      </c>
      <c r="AB100" s="2" t="s">
        <v>37</v>
      </c>
      <c r="AC100" s="5"/>
      <c r="AD100" s="5"/>
      <c r="AE100" s="5"/>
      <c r="AF100" s="5"/>
    </row>
    <row r="101">
      <c r="A101" s="3" t="s">
        <v>137</v>
      </c>
      <c r="B101" s="2">
        <v>932.0</v>
      </c>
      <c r="C101" s="2" t="s">
        <v>37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37</v>
      </c>
      <c r="X101" s="2" t="s">
        <v>37</v>
      </c>
      <c r="Y101" s="6" t="s">
        <v>113</v>
      </c>
      <c r="Z101" s="2" t="s">
        <v>37</v>
      </c>
      <c r="AA101" s="2" t="s">
        <v>37</v>
      </c>
      <c r="AB101" s="2" t="s">
        <v>37</v>
      </c>
      <c r="AC101" s="5"/>
      <c r="AD101" s="5"/>
      <c r="AE101" s="5"/>
      <c r="AF101" s="5"/>
    </row>
    <row r="102">
      <c r="A102" s="3" t="s">
        <v>138</v>
      </c>
      <c r="B102" s="2">
        <v>447.0</v>
      </c>
      <c r="C102" s="2" t="s">
        <v>37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37</v>
      </c>
      <c r="X102" s="2" t="s">
        <v>37</v>
      </c>
      <c r="Y102" s="6" t="s">
        <v>113</v>
      </c>
      <c r="Z102" s="2" t="s">
        <v>37</v>
      </c>
      <c r="AA102" s="2" t="s">
        <v>37</v>
      </c>
      <c r="AB102" s="2" t="s">
        <v>37</v>
      </c>
      <c r="AC102" s="5"/>
      <c r="AD102" s="5"/>
      <c r="AE102" s="5"/>
      <c r="AF102" s="5"/>
    </row>
    <row r="103">
      <c r="A103" s="3" t="s">
        <v>139</v>
      </c>
      <c r="B103" s="2">
        <v>657.0</v>
      </c>
      <c r="C103" s="2" t="s">
        <v>37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37</v>
      </c>
      <c r="X103" s="2" t="s">
        <v>37</v>
      </c>
      <c r="Y103" s="6" t="s">
        <v>113</v>
      </c>
      <c r="Z103" s="2" t="s">
        <v>37</v>
      </c>
      <c r="AA103" s="2" t="s">
        <v>37</v>
      </c>
      <c r="AB103" s="2" t="s">
        <v>37</v>
      </c>
      <c r="AC103" s="5"/>
      <c r="AD103" s="5"/>
      <c r="AE103" s="5"/>
      <c r="AF103" s="5"/>
    </row>
    <row r="104">
      <c r="A104" s="3" t="s">
        <v>140</v>
      </c>
      <c r="B104" s="2">
        <v>573.0</v>
      </c>
      <c r="C104" s="2" t="s">
        <v>37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37</v>
      </c>
      <c r="X104" s="2" t="s">
        <v>37</v>
      </c>
      <c r="Y104" s="6" t="s">
        <v>113</v>
      </c>
      <c r="Z104" s="2" t="s">
        <v>37</v>
      </c>
      <c r="AA104" s="2" t="s">
        <v>37</v>
      </c>
      <c r="AB104" s="2" t="s">
        <v>37</v>
      </c>
      <c r="AC104" s="5"/>
      <c r="AD104" s="5"/>
      <c r="AE104" s="5"/>
      <c r="AF104" s="5"/>
    </row>
    <row r="105">
      <c r="A105" s="3" t="s">
        <v>141</v>
      </c>
      <c r="B105" s="2">
        <v>632.0</v>
      </c>
      <c r="C105" s="2" t="s">
        <v>37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37</v>
      </c>
      <c r="X105" s="2" t="s">
        <v>37</v>
      </c>
      <c r="Y105" s="6" t="s">
        <v>113</v>
      </c>
      <c r="Z105" s="2" t="s">
        <v>37</v>
      </c>
      <c r="AA105" s="2" t="s">
        <v>37</v>
      </c>
      <c r="AB105" s="2" t="s">
        <v>37</v>
      </c>
      <c r="AC105" s="5"/>
      <c r="AD105" s="5"/>
      <c r="AE105" s="5"/>
      <c r="AF105" s="5"/>
    </row>
    <row r="106">
      <c r="A106" s="3" t="s">
        <v>142</v>
      </c>
      <c r="B106" s="2">
        <v>788.0</v>
      </c>
      <c r="C106" s="2" t="s">
        <v>37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37</v>
      </c>
      <c r="X106" s="2" t="s">
        <v>37</v>
      </c>
      <c r="Y106" s="6" t="s">
        <v>113</v>
      </c>
      <c r="Z106" s="2" t="s">
        <v>37</v>
      </c>
      <c r="AA106" s="2" t="s">
        <v>37</v>
      </c>
      <c r="AB106" s="2" t="s">
        <v>37</v>
      </c>
      <c r="AC106" s="5"/>
      <c r="AD106" s="5"/>
      <c r="AE106" s="5"/>
      <c r="AF106" s="5"/>
    </row>
    <row r="107">
      <c r="A107" s="3" t="s">
        <v>143</v>
      </c>
      <c r="B107" s="2">
        <v>741.0</v>
      </c>
      <c r="C107" s="2" t="s">
        <v>37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37</v>
      </c>
      <c r="X107" s="2" t="s">
        <v>37</v>
      </c>
      <c r="Y107" s="6" t="s">
        <v>113</v>
      </c>
      <c r="Z107" s="2" t="s">
        <v>37</v>
      </c>
      <c r="AA107" s="2" t="s">
        <v>37</v>
      </c>
      <c r="AB107" s="2" t="s">
        <v>37</v>
      </c>
      <c r="AC107" s="5"/>
      <c r="AD107" s="5"/>
      <c r="AE107" s="5"/>
      <c r="AF107" s="5"/>
    </row>
    <row r="108">
      <c r="A108" s="3" t="s">
        <v>144</v>
      </c>
      <c r="B108" s="2">
        <v>768.0</v>
      </c>
      <c r="C108" s="2" t="s">
        <v>37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37</v>
      </c>
      <c r="X108" s="2" t="s">
        <v>37</v>
      </c>
      <c r="Y108" s="6" t="s">
        <v>113</v>
      </c>
      <c r="Z108" s="2" t="s">
        <v>37</v>
      </c>
      <c r="AA108" s="2" t="s">
        <v>37</v>
      </c>
      <c r="AB108" s="2" t="s">
        <v>37</v>
      </c>
      <c r="AC108" s="5"/>
      <c r="AD108" s="5"/>
      <c r="AE108" s="5"/>
      <c r="AF108" s="5"/>
    </row>
    <row r="109">
      <c r="A109" s="3" t="s">
        <v>145</v>
      </c>
      <c r="B109" s="2">
        <v>753.0</v>
      </c>
      <c r="C109" s="2" t="s">
        <v>37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37</v>
      </c>
      <c r="X109" s="2" t="s">
        <v>37</v>
      </c>
      <c r="Y109" s="6" t="s">
        <v>113</v>
      </c>
      <c r="Z109" s="2" t="s">
        <v>37</v>
      </c>
      <c r="AA109" s="2" t="s">
        <v>37</v>
      </c>
      <c r="AB109" s="2" t="s">
        <v>37</v>
      </c>
      <c r="AC109" s="5"/>
      <c r="AD109" s="5"/>
      <c r="AE109" s="5"/>
      <c r="AF109" s="5"/>
    </row>
    <row r="110">
      <c r="A110" s="3" t="s">
        <v>146</v>
      </c>
      <c r="B110" s="2">
        <v>876.0</v>
      </c>
      <c r="C110" s="2" t="s">
        <v>37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37</v>
      </c>
      <c r="X110" s="2" t="s">
        <v>37</v>
      </c>
      <c r="Y110" s="6" t="s">
        <v>113</v>
      </c>
      <c r="Z110" s="2" t="s">
        <v>37</v>
      </c>
      <c r="AA110" s="2" t="s">
        <v>37</v>
      </c>
      <c r="AB110" s="2" t="s">
        <v>37</v>
      </c>
      <c r="AC110" s="5"/>
      <c r="AD110" s="5"/>
      <c r="AE110" s="5"/>
      <c r="AF110" s="5"/>
    </row>
    <row r="111">
      <c r="A111" s="3" t="s">
        <v>147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37</v>
      </c>
      <c r="X111" s="2" t="s">
        <v>37</v>
      </c>
      <c r="Y111" s="6" t="s">
        <v>113</v>
      </c>
      <c r="Z111" s="2" t="s">
        <v>37</v>
      </c>
      <c r="AA111" s="2" t="s">
        <v>37</v>
      </c>
      <c r="AB111" s="2" t="s">
        <v>37</v>
      </c>
      <c r="AC111" s="5"/>
      <c r="AD111" s="5"/>
      <c r="AE111" s="5"/>
      <c r="AF111" s="5"/>
    </row>
    <row r="112">
      <c r="A112" s="3" t="s">
        <v>148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37</v>
      </c>
      <c r="X112" s="2" t="s">
        <v>37</v>
      </c>
      <c r="Y112" s="6" t="s">
        <v>113</v>
      </c>
      <c r="Z112" s="2" t="s">
        <v>37</v>
      </c>
      <c r="AA112" s="2" t="s">
        <v>37</v>
      </c>
      <c r="AB112" s="2" t="s">
        <v>37</v>
      </c>
      <c r="AC112" s="5"/>
      <c r="AD112" s="5"/>
      <c r="AE112" s="5"/>
      <c r="AF112" s="5"/>
    </row>
    <row r="113">
      <c r="A113" s="3" t="s">
        <v>149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37</v>
      </c>
      <c r="X113" s="2" t="s">
        <v>37</v>
      </c>
      <c r="Y113" s="6" t="s">
        <v>113</v>
      </c>
      <c r="Z113" s="2" t="s">
        <v>37</v>
      </c>
      <c r="AA113" s="2" t="s">
        <v>37</v>
      </c>
      <c r="AB113" s="2" t="s">
        <v>37</v>
      </c>
      <c r="AC113" s="5"/>
      <c r="AD113" s="5"/>
      <c r="AE113" s="5"/>
      <c r="AF113" s="5"/>
    </row>
    <row r="114">
      <c r="A114" s="3" t="s">
        <v>150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37</v>
      </c>
      <c r="X114" s="2" t="s">
        <v>37</v>
      </c>
      <c r="Y114" s="6" t="s">
        <v>113</v>
      </c>
      <c r="Z114" s="2" t="s">
        <v>37</v>
      </c>
      <c r="AA114" s="2" t="s">
        <v>37</v>
      </c>
      <c r="AB114" s="2" t="s">
        <v>37</v>
      </c>
      <c r="AC114" s="5"/>
      <c r="AD114" s="5"/>
      <c r="AE114" s="5"/>
      <c r="AF114" s="5"/>
    </row>
    <row r="115">
      <c r="A115" s="3" t="s">
        <v>151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37</v>
      </c>
      <c r="X115" s="2" t="s">
        <v>37</v>
      </c>
      <c r="Y115" s="6" t="s">
        <v>113</v>
      </c>
      <c r="Z115" s="2" t="s">
        <v>37</v>
      </c>
      <c r="AA115" s="2" t="s">
        <v>37</v>
      </c>
      <c r="AB115" s="2" t="s">
        <v>37</v>
      </c>
      <c r="AC115" s="5"/>
      <c r="AD115" s="5"/>
      <c r="AE115" s="5"/>
      <c r="AF115" s="5"/>
    </row>
    <row r="116">
      <c r="A116" s="3" t="s">
        <v>152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37</v>
      </c>
      <c r="X116" s="2" t="s">
        <v>37</v>
      </c>
      <c r="Y116" s="6" t="s">
        <v>113</v>
      </c>
      <c r="Z116" s="2" t="s">
        <v>37</v>
      </c>
      <c r="AA116" s="2" t="s">
        <v>37</v>
      </c>
      <c r="AB116" s="2" t="s">
        <v>37</v>
      </c>
      <c r="AC116" s="5"/>
      <c r="AD116" s="5"/>
      <c r="AE116" s="5"/>
      <c r="AF116" s="5"/>
    </row>
    <row r="117">
      <c r="A117" s="3" t="s">
        <v>153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37</v>
      </c>
      <c r="X117" s="2" t="s">
        <v>37</v>
      </c>
      <c r="Y117" s="6" t="s">
        <v>113</v>
      </c>
      <c r="Z117" s="2" t="s">
        <v>37</v>
      </c>
      <c r="AA117" s="2" t="s">
        <v>37</v>
      </c>
      <c r="AB117" s="2" t="s">
        <v>37</v>
      </c>
      <c r="AC117" s="5"/>
      <c r="AD117" s="5"/>
      <c r="AE117" s="5"/>
      <c r="AF117" s="5"/>
    </row>
    <row r="118">
      <c r="A118" s="3" t="s">
        <v>154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37</v>
      </c>
      <c r="X118" s="2" t="s">
        <v>37</v>
      </c>
      <c r="Y118" s="6" t="s">
        <v>113</v>
      </c>
      <c r="Z118" s="2" t="s">
        <v>37</v>
      </c>
      <c r="AA118" s="2" t="s">
        <v>37</v>
      </c>
      <c r="AB118" s="2" t="s">
        <v>37</v>
      </c>
      <c r="AC118" s="5"/>
      <c r="AD118" s="5"/>
      <c r="AE118" s="5"/>
      <c r="AF118" s="5"/>
    </row>
    <row r="119">
      <c r="A119" s="3" t="s">
        <v>155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37</v>
      </c>
      <c r="X119" s="2" t="s">
        <v>37</v>
      </c>
      <c r="Y119" s="6" t="s">
        <v>113</v>
      </c>
      <c r="Z119" s="2" t="s">
        <v>37</v>
      </c>
      <c r="AA119" s="2" t="s">
        <v>37</v>
      </c>
      <c r="AB119" s="2" t="s">
        <v>37</v>
      </c>
      <c r="AC119" s="5"/>
      <c r="AD119" s="5"/>
      <c r="AE119" s="5"/>
      <c r="AF119" s="5"/>
    </row>
    <row r="120">
      <c r="A120" s="3" t="s">
        <v>156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37</v>
      </c>
      <c r="X120" s="2" t="s">
        <v>37</v>
      </c>
      <c r="Y120" s="6" t="s">
        <v>113</v>
      </c>
      <c r="Z120" s="2" t="s">
        <v>37</v>
      </c>
      <c r="AA120" s="2" t="s">
        <v>37</v>
      </c>
      <c r="AB120" s="2" t="s">
        <v>37</v>
      </c>
      <c r="AC120" s="5"/>
      <c r="AD120" s="5"/>
      <c r="AE120" s="5"/>
      <c r="AF120" s="5"/>
    </row>
    <row r="121">
      <c r="A121" s="3" t="s">
        <v>157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37</v>
      </c>
      <c r="X121" s="2" t="s">
        <v>37</v>
      </c>
      <c r="Y121" s="6" t="s">
        <v>113</v>
      </c>
      <c r="Z121" s="2" t="s">
        <v>37</v>
      </c>
      <c r="AA121" s="2" t="s">
        <v>37</v>
      </c>
      <c r="AB121" s="2" t="s">
        <v>37</v>
      </c>
      <c r="AC121" s="5"/>
      <c r="AD121" s="5"/>
      <c r="AE121" s="5"/>
      <c r="AF121" s="5"/>
    </row>
    <row r="122">
      <c r="A122" s="3" t="s">
        <v>158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37</v>
      </c>
      <c r="X122" s="2" t="s">
        <v>37</v>
      </c>
      <c r="Y122" s="6" t="s">
        <v>113</v>
      </c>
      <c r="Z122" s="2" t="s">
        <v>37</v>
      </c>
      <c r="AA122" s="2" t="s">
        <v>37</v>
      </c>
      <c r="AB122" s="2" t="s">
        <v>37</v>
      </c>
      <c r="AC122" s="5"/>
      <c r="AD122" s="5"/>
      <c r="AE122" s="5"/>
      <c r="AF122" s="5"/>
    </row>
    <row r="123">
      <c r="A123" s="3" t="s">
        <v>159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37</v>
      </c>
      <c r="X123" s="2" t="s">
        <v>37</v>
      </c>
      <c r="Y123" s="6" t="s">
        <v>113</v>
      </c>
      <c r="Z123" s="2" t="s">
        <v>37</v>
      </c>
      <c r="AA123" s="2" t="s">
        <v>37</v>
      </c>
      <c r="AB123" s="2" t="s">
        <v>37</v>
      </c>
      <c r="AC123" s="5"/>
      <c r="AD123" s="5"/>
      <c r="AE123" s="5"/>
      <c r="AF123" s="5"/>
    </row>
    <row r="124">
      <c r="A124" s="3" t="s">
        <v>160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37</v>
      </c>
      <c r="X124" s="2" t="s">
        <v>37</v>
      </c>
      <c r="Y124" s="6" t="s">
        <v>113</v>
      </c>
      <c r="Z124" s="2" t="s">
        <v>37</v>
      </c>
      <c r="AA124" s="2" t="s">
        <v>37</v>
      </c>
      <c r="AB124" s="2" t="s">
        <v>37</v>
      </c>
      <c r="AC124" s="5"/>
      <c r="AD124" s="5"/>
      <c r="AE124" s="5"/>
      <c r="AF124" s="5"/>
    </row>
    <row r="125">
      <c r="A125" s="3" t="s">
        <v>161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37</v>
      </c>
      <c r="X125" s="2" t="s">
        <v>37</v>
      </c>
      <c r="Y125" s="6" t="s">
        <v>113</v>
      </c>
      <c r="Z125" s="2" t="s">
        <v>37</v>
      </c>
      <c r="AA125" s="2" t="s">
        <v>37</v>
      </c>
      <c r="AB125" s="2" t="s">
        <v>37</v>
      </c>
      <c r="AC125" s="5"/>
      <c r="AD125" s="5"/>
      <c r="AE125" s="5"/>
      <c r="AF125" s="5"/>
    </row>
    <row r="126">
      <c r="A126" s="3" t="s">
        <v>162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37</v>
      </c>
      <c r="X126" s="2" t="s">
        <v>37</v>
      </c>
      <c r="Y126" s="6" t="s">
        <v>113</v>
      </c>
      <c r="Z126" s="2" t="s">
        <v>37</v>
      </c>
      <c r="AA126" s="2" t="s">
        <v>37</v>
      </c>
      <c r="AB126" s="2" t="s">
        <v>37</v>
      </c>
      <c r="AC126" s="5"/>
      <c r="AD126" s="5"/>
      <c r="AE126" s="5"/>
      <c r="AF126" s="5"/>
    </row>
    <row r="127">
      <c r="A127" s="3" t="s">
        <v>163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37</v>
      </c>
      <c r="X127" s="2" t="s">
        <v>37</v>
      </c>
      <c r="Y127" s="6" t="s">
        <v>113</v>
      </c>
      <c r="Z127" s="2" t="s">
        <v>37</v>
      </c>
      <c r="AA127" s="2" t="s">
        <v>37</v>
      </c>
      <c r="AB127" s="2" t="s">
        <v>37</v>
      </c>
      <c r="AC127" s="5"/>
      <c r="AD127" s="5"/>
      <c r="AE127" s="5"/>
      <c r="AF127" s="5"/>
    </row>
    <row r="128">
      <c r="A128" s="3" t="s">
        <v>164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37</v>
      </c>
      <c r="X128" s="2" t="s">
        <v>37</v>
      </c>
      <c r="Y128" s="6" t="s">
        <v>113</v>
      </c>
      <c r="Z128" s="2" t="s">
        <v>37</v>
      </c>
      <c r="AA128" s="2" t="s">
        <v>37</v>
      </c>
      <c r="AB128" s="2" t="s">
        <v>37</v>
      </c>
      <c r="AC128" s="5"/>
      <c r="AD128" s="5"/>
      <c r="AE128" s="5"/>
      <c r="AF128" s="5"/>
    </row>
    <row r="129">
      <c r="A129" s="3" t="s">
        <v>165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37</v>
      </c>
      <c r="X129" s="2" t="s">
        <v>37</v>
      </c>
      <c r="Y129" s="6" t="s">
        <v>113</v>
      </c>
      <c r="Z129" s="2" t="s">
        <v>37</v>
      </c>
      <c r="AA129" s="2" t="s">
        <v>37</v>
      </c>
      <c r="AB129" s="2" t="s">
        <v>37</v>
      </c>
      <c r="AC129" s="5"/>
      <c r="AD129" s="5"/>
      <c r="AE129" s="5"/>
      <c r="AF129" s="5"/>
    </row>
    <row r="130">
      <c r="A130" s="3" t="s">
        <v>166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37</v>
      </c>
      <c r="X130" s="2" t="s">
        <v>37</v>
      </c>
      <c r="Y130" s="6" t="s">
        <v>113</v>
      </c>
      <c r="Z130" s="2" t="s">
        <v>37</v>
      </c>
      <c r="AA130" s="2" t="s">
        <v>37</v>
      </c>
      <c r="AB130" s="2" t="s">
        <v>37</v>
      </c>
      <c r="AC130" s="5"/>
      <c r="AD130" s="5"/>
      <c r="AE130" s="5"/>
      <c r="AF130" s="5"/>
    </row>
    <row r="131">
      <c r="A131" s="3" t="s">
        <v>167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37</v>
      </c>
      <c r="X131" s="2" t="s">
        <v>37</v>
      </c>
      <c r="Y131" s="6" t="s">
        <v>113</v>
      </c>
      <c r="Z131" s="2" t="s">
        <v>37</v>
      </c>
      <c r="AA131" s="2" t="s">
        <v>37</v>
      </c>
      <c r="AB131" s="2" t="s">
        <v>37</v>
      </c>
      <c r="AC131" s="5"/>
      <c r="AD131" s="5"/>
      <c r="AE131" s="5"/>
      <c r="AF131" s="5"/>
    </row>
    <row r="132">
      <c r="A132" s="3" t="s">
        <v>168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37</v>
      </c>
      <c r="X132" s="2" t="s">
        <v>37</v>
      </c>
      <c r="Y132" s="6" t="s">
        <v>113</v>
      </c>
      <c r="Z132" s="2" t="s">
        <v>37</v>
      </c>
      <c r="AA132" s="2" t="s">
        <v>37</v>
      </c>
      <c r="AB132" s="2" t="s">
        <v>37</v>
      </c>
      <c r="AC132" s="5"/>
      <c r="AD132" s="5"/>
      <c r="AE132" s="5"/>
      <c r="AF132" s="5"/>
    </row>
    <row r="133">
      <c r="A133" s="3" t="s">
        <v>169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37</v>
      </c>
      <c r="X133" s="2" t="s">
        <v>37</v>
      </c>
      <c r="Y133" s="6" t="s">
        <v>170</v>
      </c>
      <c r="Z133" s="2" t="s">
        <v>37</v>
      </c>
      <c r="AA133" s="2" t="s">
        <v>37</v>
      </c>
      <c r="AB133" s="2" t="s">
        <v>37</v>
      </c>
      <c r="AC133" s="5"/>
      <c r="AD133" s="5"/>
      <c r="AE133" s="5"/>
      <c r="AF133" s="5"/>
    </row>
    <row r="134">
      <c r="A134" s="3" t="s">
        <v>171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37</v>
      </c>
      <c r="X134" s="2" t="s">
        <v>37</v>
      </c>
      <c r="Y134" s="6" t="s">
        <v>170</v>
      </c>
      <c r="Z134" s="2" t="s">
        <v>37</v>
      </c>
      <c r="AA134" s="2" t="s">
        <v>37</v>
      </c>
      <c r="AB134" s="2" t="s">
        <v>37</v>
      </c>
      <c r="AC134" s="5"/>
      <c r="AD134" s="5"/>
      <c r="AE134" s="5"/>
      <c r="AF134" s="5"/>
    </row>
    <row r="135">
      <c r="A135" s="3" t="s">
        <v>172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37</v>
      </c>
      <c r="X135" s="2" t="s">
        <v>37</v>
      </c>
      <c r="Y135" s="6" t="s">
        <v>170</v>
      </c>
      <c r="Z135" s="2" t="s">
        <v>37</v>
      </c>
      <c r="AA135" s="2" t="s">
        <v>37</v>
      </c>
      <c r="AB135" s="2" t="s">
        <v>37</v>
      </c>
      <c r="AC135" s="5"/>
      <c r="AD135" s="5"/>
      <c r="AE135" s="5"/>
      <c r="AF135" s="5"/>
    </row>
    <row r="136">
      <c r="A136" s="3" t="s">
        <v>173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37</v>
      </c>
      <c r="X136" s="2" t="s">
        <v>37</v>
      </c>
      <c r="Y136" s="6" t="s">
        <v>170</v>
      </c>
      <c r="Z136" s="2" t="s">
        <v>37</v>
      </c>
      <c r="AA136" s="2" t="s">
        <v>37</v>
      </c>
      <c r="AB136" s="2" t="s">
        <v>37</v>
      </c>
      <c r="AC136" s="5"/>
      <c r="AD136" s="5"/>
      <c r="AE136" s="5"/>
      <c r="AF136" s="5"/>
    </row>
    <row r="137">
      <c r="A137" s="3" t="s">
        <v>174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37</v>
      </c>
      <c r="X137" s="2" t="s">
        <v>37</v>
      </c>
      <c r="Y137" s="6" t="s">
        <v>170</v>
      </c>
      <c r="Z137" s="2" t="s">
        <v>37</v>
      </c>
      <c r="AA137" s="2" t="s">
        <v>37</v>
      </c>
      <c r="AB137" s="2" t="s">
        <v>37</v>
      </c>
      <c r="AC137" s="5"/>
      <c r="AD137" s="5"/>
      <c r="AE137" s="5"/>
      <c r="AF137" s="5"/>
    </row>
    <row r="138">
      <c r="A138" s="3" t="s">
        <v>175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37</v>
      </c>
      <c r="X138" s="2" t="s">
        <v>37</v>
      </c>
      <c r="Y138" s="6" t="s">
        <v>170</v>
      </c>
      <c r="Z138" s="2" t="s">
        <v>37</v>
      </c>
      <c r="AA138" s="2" t="s">
        <v>37</v>
      </c>
      <c r="AB138" s="2" t="s">
        <v>37</v>
      </c>
      <c r="AC138" s="5"/>
      <c r="AD138" s="5"/>
      <c r="AE138" s="5"/>
      <c r="AF138" s="5"/>
    </row>
    <row r="139">
      <c r="A139" s="3" t="s">
        <v>176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37</v>
      </c>
      <c r="X139" s="2" t="s">
        <v>37</v>
      </c>
      <c r="Y139" s="6" t="s">
        <v>170</v>
      </c>
      <c r="Z139" s="2" t="s">
        <v>37</v>
      </c>
      <c r="AA139" s="2" t="s">
        <v>37</v>
      </c>
      <c r="AB139" s="2" t="s">
        <v>37</v>
      </c>
      <c r="AC139" s="5"/>
      <c r="AD139" s="5"/>
      <c r="AE139" s="5"/>
      <c r="AF139" s="5"/>
    </row>
    <row r="140">
      <c r="A140" s="3" t="s">
        <v>177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37</v>
      </c>
      <c r="X140" s="2" t="s">
        <v>37</v>
      </c>
      <c r="Y140" s="6" t="s">
        <v>170</v>
      </c>
      <c r="Z140" s="2" t="s">
        <v>37</v>
      </c>
      <c r="AA140" s="2" t="s">
        <v>37</v>
      </c>
      <c r="AB140" s="2" t="s">
        <v>37</v>
      </c>
      <c r="AC140" s="5"/>
      <c r="AD140" s="5"/>
      <c r="AE140" s="5"/>
      <c r="AF140" s="5"/>
    </row>
    <row r="141">
      <c r="A141" s="3" t="s">
        <v>178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37</v>
      </c>
      <c r="X141" s="2" t="s">
        <v>37</v>
      </c>
      <c r="Y141" s="6" t="s">
        <v>170</v>
      </c>
      <c r="Z141" s="1" t="s">
        <v>37</v>
      </c>
      <c r="AA141" s="1" t="s">
        <v>37</v>
      </c>
      <c r="AB141" s="1" t="s">
        <v>37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>
      <c r="A142" s="3" t="s">
        <v>179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37</v>
      </c>
      <c r="X142" s="2" t="s">
        <v>37</v>
      </c>
      <c r="Y142" s="6" t="s">
        <v>170</v>
      </c>
      <c r="Z142" s="2" t="s">
        <v>37</v>
      </c>
      <c r="AA142" s="2" t="s">
        <v>37</v>
      </c>
      <c r="AB142" s="2" t="s">
        <v>37</v>
      </c>
      <c r="AC142" s="5"/>
      <c r="AD142" s="5"/>
      <c r="AE142" s="5"/>
      <c r="AF142" s="5"/>
    </row>
    <row r="143">
      <c r="A143" s="3" t="s">
        <v>180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37</v>
      </c>
      <c r="X143" s="2" t="s">
        <v>37</v>
      </c>
      <c r="Y143" s="6" t="s">
        <v>170</v>
      </c>
      <c r="Z143" s="2" t="s">
        <v>37</v>
      </c>
      <c r="AA143" s="2" t="s">
        <v>37</v>
      </c>
      <c r="AB143" s="2" t="s">
        <v>37</v>
      </c>
      <c r="AC143" s="5"/>
      <c r="AD143" s="5"/>
      <c r="AE143" s="5"/>
      <c r="AF143" s="5"/>
    </row>
    <row r="144">
      <c r="A144" s="3" t="s">
        <v>181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37</v>
      </c>
      <c r="X144" s="2" t="s">
        <v>37</v>
      </c>
      <c r="Y144" s="6" t="s">
        <v>170</v>
      </c>
      <c r="Z144" s="2" t="s">
        <v>37</v>
      </c>
      <c r="AA144" s="2" t="s">
        <v>37</v>
      </c>
      <c r="AB144" s="2" t="s">
        <v>37</v>
      </c>
      <c r="AC144" s="5"/>
      <c r="AD144" s="5"/>
      <c r="AE144" s="5"/>
      <c r="AF144" s="5"/>
    </row>
    <row r="145">
      <c r="A145" s="3" t="s">
        <v>182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37</v>
      </c>
      <c r="X145" s="2" t="s">
        <v>37</v>
      </c>
      <c r="Y145" s="6" t="s">
        <v>170</v>
      </c>
      <c r="Z145" s="2" t="s">
        <v>37</v>
      </c>
      <c r="AA145" s="2" t="s">
        <v>37</v>
      </c>
      <c r="AB145" s="2" t="s">
        <v>37</v>
      </c>
      <c r="AC145" s="5"/>
      <c r="AD145" s="5"/>
      <c r="AE145" s="5"/>
      <c r="AF145" s="5"/>
    </row>
    <row r="146">
      <c r="A146" s="3" t="s">
        <v>183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37</v>
      </c>
      <c r="X146" s="2" t="s">
        <v>37</v>
      </c>
      <c r="Y146" s="6" t="s">
        <v>170</v>
      </c>
      <c r="Z146" s="2" t="s">
        <v>37</v>
      </c>
      <c r="AA146" s="2" t="s">
        <v>37</v>
      </c>
      <c r="AB146" s="2" t="s">
        <v>37</v>
      </c>
      <c r="AC146" s="5"/>
      <c r="AD146" s="5"/>
      <c r="AE146" s="5"/>
      <c r="AF146" s="5"/>
    </row>
    <row r="147">
      <c r="A147" s="3" t="s">
        <v>184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37</v>
      </c>
      <c r="X147" s="2" t="s">
        <v>37</v>
      </c>
      <c r="Y147" s="6" t="s">
        <v>170</v>
      </c>
      <c r="Z147" s="2" t="s">
        <v>37</v>
      </c>
      <c r="AA147" s="2" t="s">
        <v>37</v>
      </c>
      <c r="AB147" s="2" t="s">
        <v>37</v>
      </c>
      <c r="AC147" s="5"/>
      <c r="AD147" s="5"/>
      <c r="AE147" s="5"/>
      <c r="AF147" s="5"/>
    </row>
    <row r="148">
      <c r="A148" s="3" t="s">
        <v>185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37</v>
      </c>
      <c r="X148" s="2" t="s">
        <v>37</v>
      </c>
      <c r="Y148" s="6" t="s">
        <v>170</v>
      </c>
      <c r="Z148" s="2" t="s">
        <v>37</v>
      </c>
      <c r="AA148" s="2" t="s">
        <v>37</v>
      </c>
      <c r="AB148" s="2" t="s">
        <v>37</v>
      </c>
      <c r="AC148" s="5"/>
      <c r="AD148" s="5"/>
      <c r="AE148" s="5"/>
      <c r="AF148" s="5"/>
    </row>
    <row r="149">
      <c r="A149" s="3" t="s">
        <v>186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37</v>
      </c>
      <c r="X149" s="2" t="s">
        <v>37</v>
      </c>
      <c r="Y149" s="6" t="s">
        <v>170</v>
      </c>
      <c r="Z149" s="2" t="s">
        <v>37</v>
      </c>
      <c r="AA149" s="2" t="s">
        <v>37</v>
      </c>
      <c r="AB149" s="2" t="s">
        <v>37</v>
      </c>
      <c r="AC149" s="5"/>
      <c r="AD149" s="5"/>
      <c r="AE149" s="5"/>
      <c r="AF149" s="5"/>
    </row>
    <row r="150">
      <c r="A150" s="3" t="s">
        <v>187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37</v>
      </c>
      <c r="X150" s="2" t="s">
        <v>37</v>
      </c>
      <c r="Y150" s="6" t="s">
        <v>188</v>
      </c>
      <c r="Z150" s="2" t="s">
        <v>37</v>
      </c>
      <c r="AA150" s="2" t="s">
        <v>37</v>
      </c>
      <c r="AB150" s="2" t="s">
        <v>37</v>
      </c>
      <c r="AC150" s="5"/>
      <c r="AD150" s="5"/>
      <c r="AE150" s="5"/>
      <c r="AF150" s="5"/>
    </row>
    <row r="151">
      <c r="A151" s="3" t="s">
        <v>189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37</v>
      </c>
      <c r="X151" s="2" t="s">
        <v>37</v>
      </c>
      <c r="Y151" s="6" t="s">
        <v>188</v>
      </c>
      <c r="Z151" s="2" t="s">
        <v>37</v>
      </c>
      <c r="AA151" s="2" t="s">
        <v>37</v>
      </c>
      <c r="AB151" s="2" t="s">
        <v>37</v>
      </c>
      <c r="AC151" s="5"/>
      <c r="AD151" s="5"/>
      <c r="AE151" s="5"/>
      <c r="AF151" s="5"/>
    </row>
    <row r="152">
      <c r="A152" s="3" t="s">
        <v>190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37</v>
      </c>
      <c r="X152" s="2" t="s">
        <v>37</v>
      </c>
      <c r="Y152" s="6" t="s">
        <v>188</v>
      </c>
      <c r="Z152" s="2" t="s">
        <v>37</v>
      </c>
      <c r="AA152" s="2" t="s">
        <v>37</v>
      </c>
      <c r="AB152" s="2" t="s">
        <v>37</v>
      </c>
      <c r="AC152" s="5"/>
      <c r="AD152" s="5"/>
      <c r="AE152" s="5"/>
      <c r="AF152" s="5"/>
    </row>
    <row r="153">
      <c r="A153" s="3" t="s">
        <v>191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37</v>
      </c>
      <c r="X153" s="2" t="s">
        <v>37</v>
      </c>
      <c r="Y153" s="6" t="s">
        <v>188</v>
      </c>
      <c r="Z153" s="2" t="s">
        <v>37</v>
      </c>
      <c r="AA153" s="2" t="s">
        <v>37</v>
      </c>
      <c r="AB153" s="2" t="s">
        <v>37</v>
      </c>
      <c r="AC153" s="5"/>
      <c r="AD153" s="5"/>
      <c r="AE153" s="5"/>
      <c r="AF153" s="5"/>
    </row>
    <row r="154">
      <c r="A154" s="3" t="s">
        <v>192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37</v>
      </c>
      <c r="X154" s="2" t="s">
        <v>37</v>
      </c>
      <c r="Y154" s="6" t="s">
        <v>188</v>
      </c>
      <c r="Z154" s="2" t="s">
        <v>37</v>
      </c>
      <c r="AA154" s="2" t="s">
        <v>37</v>
      </c>
      <c r="AB154" s="2" t="s">
        <v>37</v>
      </c>
      <c r="AC154" s="5"/>
      <c r="AD154" s="5"/>
      <c r="AE154" s="5"/>
      <c r="AF154" s="5"/>
    </row>
    <row r="155">
      <c r="A155" s="3" t="s">
        <v>193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37</v>
      </c>
      <c r="X155" s="2" t="s">
        <v>37</v>
      </c>
      <c r="Y155" s="6" t="s">
        <v>188</v>
      </c>
      <c r="Z155" s="2" t="s">
        <v>37</v>
      </c>
      <c r="AA155" s="2" t="s">
        <v>37</v>
      </c>
      <c r="AB155" s="2" t="s">
        <v>37</v>
      </c>
      <c r="AC155" s="5"/>
      <c r="AD155" s="5"/>
      <c r="AE155" s="5"/>
      <c r="AF155" s="5"/>
    </row>
    <row r="156">
      <c r="A156" s="3" t="s">
        <v>194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37</v>
      </c>
      <c r="X156" s="2" t="s">
        <v>37</v>
      </c>
      <c r="Y156" s="6" t="s">
        <v>188</v>
      </c>
      <c r="Z156" s="2" t="s">
        <v>37</v>
      </c>
      <c r="AA156" s="2" t="s">
        <v>37</v>
      </c>
      <c r="AB156" s="2" t="s">
        <v>37</v>
      </c>
      <c r="AC156" s="5"/>
      <c r="AD156" s="5"/>
      <c r="AE156" s="5"/>
      <c r="AF156" s="5"/>
    </row>
    <row r="157">
      <c r="A157" s="3" t="s">
        <v>195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37</v>
      </c>
      <c r="X157" s="2" t="s">
        <v>37</v>
      </c>
      <c r="Y157" s="6" t="s">
        <v>188</v>
      </c>
      <c r="Z157" s="2" t="s">
        <v>37</v>
      </c>
      <c r="AA157" s="2" t="s">
        <v>37</v>
      </c>
      <c r="AB157" s="2" t="s">
        <v>37</v>
      </c>
      <c r="AC157" s="5"/>
      <c r="AD157" s="5"/>
      <c r="AE157" s="5"/>
      <c r="AF157" s="5"/>
    </row>
    <row r="158">
      <c r="A158" s="3" t="s">
        <v>196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37</v>
      </c>
      <c r="X158" s="2" t="s">
        <v>37</v>
      </c>
      <c r="Y158" s="6" t="s">
        <v>188</v>
      </c>
      <c r="Z158" s="2" t="s">
        <v>37</v>
      </c>
      <c r="AA158" s="2" t="s">
        <v>37</v>
      </c>
      <c r="AB158" s="2" t="s">
        <v>37</v>
      </c>
      <c r="AC158" s="5"/>
      <c r="AD158" s="5"/>
      <c r="AE158" s="5"/>
      <c r="AF158" s="5"/>
    </row>
    <row r="159">
      <c r="A159" s="3" t="s">
        <v>197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37</v>
      </c>
      <c r="X159" s="2" t="s">
        <v>37</v>
      </c>
      <c r="Y159" s="6" t="s">
        <v>188</v>
      </c>
      <c r="Z159" s="2" t="s">
        <v>37</v>
      </c>
      <c r="AA159" s="2" t="s">
        <v>37</v>
      </c>
      <c r="AB159" s="2" t="s">
        <v>37</v>
      </c>
      <c r="AC159" s="5"/>
      <c r="AD159" s="5"/>
      <c r="AE159" s="5"/>
      <c r="AF159" s="5"/>
    </row>
    <row r="160">
      <c r="A160" s="3" t="s">
        <v>198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37</v>
      </c>
      <c r="X160" s="2" t="s">
        <v>37</v>
      </c>
      <c r="Y160" s="6" t="s">
        <v>188</v>
      </c>
      <c r="Z160" s="2" t="s">
        <v>37</v>
      </c>
      <c r="AA160" s="2" t="s">
        <v>37</v>
      </c>
      <c r="AB160" s="2" t="s">
        <v>37</v>
      </c>
      <c r="AC160" s="5"/>
      <c r="AD160" s="5"/>
      <c r="AE160" s="5"/>
      <c r="AF160" s="5"/>
    </row>
    <row r="161">
      <c r="A161" s="3" t="s">
        <v>199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37</v>
      </c>
      <c r="X161" s="2" t="s">
        <v>37</v>
      </c>
      <c r="Y161" s="6" t="s">
        <v>188</v>
      </c>
      <c r="Z161" s="2" t="s">
        <v>37</v>
      </c>
      <c r="AA161" s="2" t="s">
        <v>37</v>
      </c>
      <c r="AB161" s="2" t="s">
        <v>37</v>
      </c>
      <c r="AC161" s="5"/>
      <c r="AD161" s="5"/>
      <c r="AE161" s="5"/>
      <c r="AF161" s="5"/>
    </row>
    <row r="162">
      <c r="A162" s="3" t="s">
        <v>200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37</v>
      </c>
      <c r="X162" s="2" t="s">
        <v>37</v>
      </c>
      <c r="Y162" s="6" t="s">
        <v>188</v>
      </c>
      <c r="Z162" s="2" t="s">
        <v>37</v>
      </c>
      <c r="AA162" s="2" t="s">
        <v>37</v>
      </c>
      <c r="AB162" s="2" t="s">
        <v>37</v>
      </c>
      <c r="AC162" s="5"/>
      <c r="AD162" s="5"/>
      <c r="AE162" s="5"/>
      <c r="AF162" s="5"/>
    </row>
    <row r="163">
      <c r="A163" s="3" t="s">
        <v>201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37</v>
      </c>
      <c r="X163" s="2" t="s">
        <v>37</v>
      </c>
      <c r="Y163" s="6" t="s">
        <v>188</v>
      </c>
      <c r="Z163" s="2" t="s">
        <v>37</v>
      </c>
      <c r="AA163" s="2" t="s">
        <v>37</v>
      </c>
      <c r="AB163" s="2" t="s">
        <v>37</v>
      </c>
      <c r="AC163" s="5"/>
      <c r="AD163" s="5"/>
      <c r="AE163" s="5"/>
      <c r="AF163" s="5"/>
    </row>
    <row r="164">
      <c r="A164" s="3" t="s">
        <v>202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37</v>
      </c>
      <c r="X164" s="2" t="s">
        <v>37</v>
      </c>
      <c r="Y164" s="6" t="s">
        <v>188</v>
      </c>
      <c r="Z164" s="2" t="s">
        <v>37</v>
      </c>
      <c r="AA164" s="2" t="s">
        <v>37</v>
      </c>
      <c r="AB164" s="2" t="s">
        <v>37</v>
      </c>
      <c r="AC164" s="5"/>
      <c r="AD164" s="5"/>
      <c r="AE164" s="5"/>
      <c r="AF164" s="5"/>
    </row>
    <row r="165">
      <c r="A165" s="3" t="s">
        <v>203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37</v>
      </c>
      <c r="X165" s="2" t="s">
        <v>37</v>
      </c>
      <c r="Y165" s="6" t="s">
        <v>188</v>
      </c>
      <c r="Z165" s="2" t="s">
        <v>37</v>
      </c>
      <c r="AA165" s="2" t="s">
        <v>37</v>
      </c>
      <c r="AB165" s="2" t="s">
        <v>37</v>
      </c>
      <c r="AC165" s="5"/>
      <c r="AD165" s="5"/>
      <c r="AE165" s="5"/>
      <c r="AF165" s="5"/>
    </row>
    <row r="166">
      <c r="A166" s="3" t="s">
        <v>204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37</v>
      </c>
      <c r="X166" s="2" t="s">
        <v>37</v>
      </c>
      <c r="Y166" s="6" t="s">
        <v>188</v>
      </c>
      <c r="Z166" s="2" t="s">
        <v>37</v>
      </c>
      <c r="AA166" s="2" t="s">
        <v>37</v>
      </c>
      <c r="AB166" s="2" t="s">
        <v>37</v>
      </c>
      <c r="AC166" s="5"/>
      <c r="AD166" s="5"/>
      <c r="AE166" s="5"/>
      <c r="AF166" s="5"/>
    </row>
    <row r="167">
      <c r="A167" s="3" t="s">
        <v>205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37</v>
      </c>
      <c r="X167" s="2" t="s">
        <v>37</v>
      </c>
      <c r="Y167" s="6" t="s">
        <v>188</v>
      </c>
      <c r="Z167" s="2" t="s">
        <v>37</v>
      </c>
      <c r="AA167" s="2" t="s">
        <v>37</v>
      </c>
      <c r="AB167" s="2" t="s">
        <v>37</v>
      </c>
      <c r="AC167" s="5"/>
      <c r="AD167" s="5"/>
      <c r="AE167" s="5"/>
      <c r="AF167" s="5"/>
    </row>
    <row r="168">
      <c r="A168" s="3" t="s">
        <v>206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37</v>
      </c>
      <c r="X168" s="2" t="s">
        <v>37</v>
      </c>
      <c r="Y168" s="6" t="s">
        <v>188</v>
      </c>
      <c r="Z168" s="2" t="s">
        <v>37</v>
      </c>
      <c r="AA168" s="2" t="s">
        <v>37</v>
      </c>
      <c r="AB168" s="2" t="s">
        <v>37</v>
      </c>
      <c r="AC168" s="5"/>
      <c r="AD168" s="5"/>
      <c r="AE168" s="5"/>
      <c r="AF168" s="5"/>
    </row>
    <row r="169">
      <c r="A169" s="3" t="s">
        <v>207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37</v>
      </c>
      <c r="X169" s="2" t="s">
        <v>37</v>
      </c>
      <c r="Y169" s="6" t="s">
        <v>188</v>
      </c>
      <c r="Z169" s="2" t="s">
        <v>37</v>
      </c>
      <c r="AA169" s="2" t="s">
        <v>37</v>
      </c>
      <c r="AB169" s="2" t="s">
        <v>37</v>
      </c>
      <c r="AC169" s="5"/>
      <c r="AD169" s="5"/>
      <c r="AE169" s="5"/>
      <c r="AF169" s="5"/>
    </row>
    <row r="170">
      <c r="A170" s="3" t="s">
        <v>208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37</v>
      </c>
      <c r="X170" s="2" t="s">
        <v>37</v>
      </c>
      <c r="Y170" s="6" t="s">
        <v>188</v>
      </c>
      <c r="Z170" s="2" t="s">
        <v>37</v>
      </c>
      <c r="AA170" s="2" t="s">
        <v>37</v>
      </c>
      <c r="AB170" s="2" t="s">
        <v>37</v>
      </c>
      <c r="AC170" s="5"/>
      <c r="AD170" s="5"/>
      <c r="AE170" s="5"/>
      <c r="AF170" s="5"/>
    </row>
    <row r="171">
      <c r="A171" s="3" t="s">
        <v>209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37</v>
      </c>
      <c r="X171" s="2" t="s">
        <v>37</v>
      </c>
      <c r="Y171" s="6" t="s">
        <v>188</v>
      </c>
      <c r="Z171" s="2" t="s">
        <v>37</v>
      </c>
      <c r="AA171" s="2" t="s">
        <v>37</v>
      </c>
      <c r="AB171" s="2" t="s">
        <v>37</v>
      </c>
      <c r="AC171" s="5"/>
      <c r="AD171" s="5"/>
      <c r="AE171" s="5"/>
      <c r="AF171" s="5"/>
    </row>
    <row r="172">
      <c r="A172" s="3" t="s">
        <v>210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37</v>
      </c>
      <c r="X172" s="2" t="s">
        <v>37</v>
      </c>
      <c r="Y172" s="6" t="s">
        <v>188</v>
      </c>
      <c r="Z172" s="2" t="s">
        <v>37</v>
      </c>
      <c r="AA172" s="2" t="s">
        <v>37</v>
      </c>
      <c r="AB172" s="2" t="s">
        <v>37</v>
      </c>
      <c r="AC172" s="5"/>
      <c r="AD172" s="5"/>
      <c r="AE172" s="5"/>
      <c r="AF172" s="5"/>
    </row>
    <row r="173">
      <c r="A173" s="3" t="s">
        <v>211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37</v>
      </c>
      <c r="X173" s="2" t="s">
        <v>37</v>
      </c>
      <c r="Y173" s="6" t="s">
        <v>188</v>
      </c>
      <c r="Z173" s="2" t="s">
        <v>37</v>
      </c>
      <c r="AA173" s="2" t="s">
        <v>37</v>
      </c>
      <c r="AB173" s="2" t="s">
        <v>37</v>
      </c>
      <c r="AC173" s="5"/>
      <c r="AD173" s="5"/>
      <c r="AE173" s="5"/>
      <c r="AF173" s="5"/>
    </row>
    <row r="174">
      <c r="A174" s="3" t="s">
        <v>212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37</v>
      </c>
      <c r="X174" s="2" t="s">
        <v>37</v>
      </c>
      <c r="Y174" s="6" t="s">
        <v>188</v>
      </c>
      <c r="Z174" s="2" t="s">
        <v>37</v>
      </c>
      <c r="AA174" s="2" t="s">
        <v>37</v>
      </c>
      <c r="AB174" s="2" t="s">
        <v>37</v>
      </c>
      <c r="AC174" s="5"/>
      <c r="AD174" s="5"/>
      <c r="AE174" s="5"/>
      <c r="AF174" s="5"/>
    </row>
    <row r="175">
      <c r="A175" s="3" t="s">
        <v>213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37</v>
      </c>
      <c r="X175" s="2" t="s">
        <v>37</v>
      </c>
      <c r="Y175" s="6" t="s">
        <v>188</v>
      </c>
      <c r="Z175" s="2" t="s">
        <v>37</v>
      </c>
      <c r="AA175" s="2" t="s">
        <v>37</v>
      </c>
      <c r="AB175" s="2" t="s">
        <v>37</v>
      </c>
      <c r="AC175" s="5"/>
      <c r="AD175" s="5"/>
      <c r="AE175" s="5"/>
      <c r="AF175" s="5"/>
    </row>
    <row r="176">
      <c r="A176" s="3" t="s">
        <v>214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37</v>
      </c>
      <c r="X176" s="2" t="s">
        <v>37</v>
      </c>
      <c r="Y176" s="6" t="s">
        <v>188</v>
      </c>
      <c r="Z176" s="2" t="s">
        <v>37</v>
      </c>
      <c r="AA176" s="2" t="s">
        <v>37</v>
      </c>
      <c r="AB176" s="2" t="s">
        <v>37</v>
      </c>
      <c r="AC176" s="5"/>
      <c r="AD176" s="5"/>
      <c r="AE176" s="5"/>
      <c r="AF176" s="5"/>
    </row>
    <row r="177">
      <c r="A177" s="3" t="s">
        <v>215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37</v>
      </c>
      <c r="X177" s="2" t="s">
        <v>37</v>
      </c>
      <c r="Y177" s="6" t="s">
        <v>188</v>
      </c>
      <c r="Z177" s="2" t="s">
        <v>37</v>
      </c>
      <c r="AA177" s="2" t="s">
        <v>37</v>
      </c>
      <c r="AB177" s="2" t="s">
        <v>37</v>
      </c>
      <c r="AC177" s="5"/>
      <c r="AD177" s="5"/>
      <c r="AE177" s="5"/>
      <c r="AF177" s="5"/>
    </row>
    <row r="178">
      <c r="A178" s="3" t="s">
        <v>216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37</v>
      </c>
      <c r="X178" s="2" t="s">
        <v>37</v>
      </c>
      <c r="Y178" s="6" t="s">
        <v>188</v>
      </c>
      <c r="Z178" s="2" t="s">
        <v>37</v>
      </c>
      <c r="AA178" s="2" t="s">
        <v>37</v>
      </c>
      <c r="AB178" s="2" t="s">
        <v>37</v>
      </c>
      <c r="AC178" s="5"/>
      <c r="AD178" s="5"/>
      <c r="AE178" s="5"/>
      <c r="AF178" s="5"/>
    </row>
    <row r="179">
      <c r="A179" s="3" t="s">
        <v>217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37</v>
      </c>
      <c r="X179" s="2" t="s">
        <v>37</v>
      </c>
      <c r="Y179" s="6" t="s">
        <v>188</v>
      </c>
      <c r="Z179" s="2" t="s">
        <v>37</v>
      </c>
      <c r="AA179" s="2" t="s">
        <v>37</v>
      </c>
      <c r="AB179" s="2" t="s">
        <v>37</v>
      </c>
      <c r="AC179" s="5"/>
      <c r="AD179" s="5"/>
      <c r="AE179" s="5"/>
      <c r="AF179" s="5"/>
    </row>
    <row r="180">
      <c r="A180" s="3" t="s">
        <v>218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37</v>
      </c>
      <c r="X180" s="2" t="s">
        <v>37</v>
      </c>
      <c r="Y180" s="6" t="s">
        <v>188</v>
      </c>
      <c r="Z180" s="2" t="s">
        <v>37</v>
      </c>
      <c r="AA180" s="2" t="s">
        <v>37</v>
      </c>
      <c r="AB180" s="2" t="s">
        <v>37</v>
      </c>
      <c r="AC180" s="5"/>
      <c r="AD180" s="5"/>
      <c r="AE180" s="5"/>
      <c r="AF180" s="5"/>
    </row>
    <row r="181">
      <c r="A181" s="3" t="s">
        <v>219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37</v>
      </c>
      <c r="X181" s="2" t="s">
        <v>37</v>
      </c>
      <c r="Y181" s="6" t="s">
        <v>188</v>
      </c>
      <c r="Z181" s="2" t="s">
        <v>37</v>
      </c>
      <c r="AA181" s="2" t="s">
        <v>37</v>
      </c>
      <c r="AB181" s="2" t="s">
        <v>37</v>
      </c>
      <c r="AC181" s="5"/>
      <c r="AD181" s="5"/>
      <c r="AE181" s="5"/>
      <c r="AF181" s="5"/>
    </row>
    <row r="182">
      <c r="A182" s="3" t="s">
        <v>220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37</v>
      </c>
      <c r="X182" s="2" t="s">
        <v>37</v>
      </c>
      <c r="Y182" s="6" t="s">
        <v>188</v>
      </c>
      <c r="Z182" s="2" t="s">
        <v>37</v>
      </c>
      <c r="AA182" s="2" t="s">
        <v>37</v>
      </c>
      <c r="AB182" s="2" t="s">
        <v>37</v>
      </c>
      <c r="AC182" s="5"/>
      <c r="AD182" s="5"/>
      <c r="AE182" s="5"/>
      <c r="AF182" s="5"/>
    </row>
    <row r="183">
      <c r="A183" s="3" t="s">
        <v>221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37</v>
      </c>
      <c r="X183" s="2" t="s">
        <v>37</v>
      </c>
      <c r="Y183" s="6" t="s">
        <v>188</v>
      </c>
      <c r="Z183" s="2" t="s">
        <v>37</v>
      </c>
      <c r="AA183" s="2" t="s">
        <v>37</v>
      </c>
      <c r="AB183" s="2" t="s">
        <v>37</v>
      </c>
      <c r="AC183" s="5"/>
      <c r="AD183" s="5"/>
      <c r="AE183" s="5"/>
      <c r="AF183" s="5"/>
    </row>
    <row r="184">
      <c r="A184" s="3" t="s">
        <v>222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37</v>
      </c>
      <c r="X184" s="2" t="s">
        <v>37</v>
      </c>
      <c r="Y184" s="6" t="s">
        <v>188</v>
      </c>
      <c r="Z184" s="2" t="s">
        <v>37</v>
      </c>
      <c r="AA184" s="2" t="s">
        <v>37</v>
      </c>
      <c r="AB184" s="2" t="s">
        <v>37</v>
      </c>
      <c r="AC184" s="5"/>
      <c r="AD184" s="5"/>
      <c r="AE184" s="5"/>
      <c r="AF184" s="5"/>
    </row>
    <row r="185">
      <c r="A185" s="3" t="s">
        <v>223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37</v>
      </c>
      <c r="X185" s="2" t="s">
        <v>37</v>
      </c>
      <c r="Y185" s="6" t="s">
        <v>188</v>
      </c>
      <c r="Z185" s="2" t="s">
        <v>37</v>
      </c>
      <c r="AA185" s="2" t="s">
        <v>37</v>
      </c>
      <c r="AB185" s="2" t="s">
        <v>37</v>
      </c>
      <c r="AC185" s="5"/>
      <c r="AD185" s="5"/>
      <c r="AE185" s="5"/>
      <c r="AF185" s="5"/>
    </row>
    <row r="186">
      <c r="A186" s="3" t="s">
        <v>224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37</v>
      </c>
      <c r="X186" s="2" t="s">
        <v>37</v>
      </c>
      <c r="Y186" s="6" t="s">
        <v>188</v>
      </c>
      <c r="Z186" s="2" t="s">
        <v>37</v>
      </c>
      <c r="AA186" s="2" t="s">
        <v>37</v>
      </c>
      <c r="AB186" s="2" t="s">
        <v>37</v>
      </c>
      <c r="AC186" s="5"/>
      <c r="AD186" s="5"/>
      <c r="AE186" s="5"/>
      <c r="AF186" s="5"/>
    </row>
    <row r="187">
      <c r="A187" s="3" t="s">
        <v>225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37</v>
      </c>
      <c r="X187" s="2" t="s">
        <v>37</v>
      </c>
      <c r="Y187" s="6" t="s">
        <v>188</v>
      </c>
      <c r="Z187" s="2" t="s">
        <v>37</v>
      </c>
      <c r="AA187" s="2" t="s">
        <v>37</v>
      </c>
      <c r="AB187" s="2" t="s">
        <v>37</v>
      </c>
      <c r="AC187" s="5"/>
      <c r="AD187" s="5"/>
      <c r="AE187" s="5"/>
      <c r="AF187" s="5"/>
    </row>
    <row r="188">
      <c r="A188" s="3" t="s">
        <v>226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37</v>
      </c>
      <c r="X188" s="2" t="s">
        <v>37</v>
      </c>
      <c r="Y188" s="6" t="s">
        <v>188</v>
      </c>
      <c r="Z188" s="2" t="s">
        <v>37</v>
      </c>
      <c r="AA188" s="2" t="s">
        <v>37</v>
      </c>
      <c r="AB188" s="2" t="s">
        <v>37</v>
      </c>
      <c r="AC188" s="5"/>
      <c r="AD188" s="5"/>
      <c r="AE188" s="5"/>
      <c r="AF188" s="5"/>
    </row>
    <row r="189">
      <c r="A189" s="3" t="s">
        <v>227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37</v>
      </c>
      <c r="X189" s="2" t="s">
        <v>37</v>
      </c>
      <c r="Y189" s="6" t="s">
        <v>188</v>
      </c>
      <c r="Z189" s="2" t="s">
        <v>37</v>
      </c>
      <c r="AA189" s="2" t="s">
        <v>37</v>
      </c>
      <c r="AB189" s="2" t="s">
        <v>37</v>
      </c>
      <c r="AC189" s="5"/>
      <c r="AD189" s="5"/>
      <c r="AE189" s="5"/>
      <c r="AF189" s="5"/>
    </row>
    <row r="190">
      <c r="A190" s="3" t="s">
        <v>228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37</v>
      </c>
      <c r="X190" s="2" t="s">
        <v>37</v>
      </c>
      <c r="Y190" s="6" t="s">
        <v>188</v>
      </c>
      <c r="Z190" s="2" t="s">
        <v>37</v>
      </c>
      <c r="AA190" s="2" t="s">
        <v>37</v>
      </c>
      <c r="AB190" s="2" t="s">
        <v>37</v>
      </c>
      <c r="AC190" s="5"/>
      <c r="AD190" s="5"/>
      <c r="AE190" s="5"/>
      <c r="AF190" s="5"/>
    </row>
    <row r="191">
      <c r="A191" s="3" t="s">
        <v>229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37</v>
      </c>
      <c r="X191" s="2" t="s">
        <v>37</v>
      </c>
      <c r="Y191" s="6" t="s">
        <v>188</v>
      </c>
      <c r="Z191" s="2" t="s">
        <v>37</v>
      </c>
      <c r="AA191" s="2" t="s">
        <v>37</v>
      </c>
      <c r="AB191" s="2" t="s">
        <v>37</v>
      </c>
      <c r="AC191" s="5"/>
      <c r="AD191" s="5"/>
      <c r="AE191" s="5"/>
      <c r="AF191" s="5"/>
    </row>
    <row r="192">
      <c r="A192" s="3" t="s">
        <v>230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37</v>
      </c>
      <c r="X192" s="2" t="s">
        <v>37</v>
      </c>
      <c r="Y192" s="6" t="s">
        <v>188</v>
      </c>
      <c r="Z192" s="2" t="s">
        <v>37</v>
      </c>
      <c r="AA192" s="2" t="s">
        <v>37</v>
      </c>
      <c r="AB192" s="2" t="s">
        <v>37</v>
      </c>
      <c r="AC192" s="5"/>
      <c r="AD192" s="5"/>
      <c r="AE192" s="5"/>
      <c r="AF192" s="5"/>
    </row>
    <row r="193">
      <c r="A193" s="3" t="s">
        <v>231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37</v>
      </c>
      <c r="X193" s="2" t="s">
        <v>37</v>
      </c>
      <c r="Y193" s="6" t="s">
        <v>188</v>
      </c>
      <c r="Z193" s="2" t="s">
        <v>37</v>
      </c>
      <c r="AA193" s="2" t="s">
        <v>37</v>
      </c>
      <c r="AB193" s="2" t="s">
        <v>37</v>
      </c>
      <c r="AC193" s="5"/>
      <c r="AD193" s="5"/>
      <c r="AE193" s="5"/>
      <c r="AF193" s="5"/>
    </row>
    <row r="194">
      <c r="A194" s="3" t="s">
        <v>232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37</v>
      </c>
      <c r="X194" s="2" t="s">
        <v>37</v>
      </c>
      <c r="Y194" s="6" t="s">
        <v>188</v>
      </c>
      <c r="Z194" s="2" t="s">
        <v>37</v>
      </c>
      <c r="AA194" s="2" t="s">
        <v>37</v>
      </c>
      <c r="AB194" s="2" t="s">
        <v>37</v>
      </c>
      <c r="AC194" s="5"/>
      <c r="AD194" s="5"/>
      <c r="AE194" s="5"/>
      <c r="AF194" s="5"/>
    </row>
    <row r="195">
      <c r="A195" s="3" t="s">
        <v>233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37</v>
      </c>
      <c r="X195" s="2" t="s">
        <v>37</v>
      </c>
      <c r="Y195" s="6" t="s">
        <v>188</v>
      </c>
      <c r="Z195" s="2" t="s">
        <v>37</v>
      </c>
      <c r="AA195" s="2" t="s">
        <v>37</v>
      </c>
      <c r="AB195" s="2" t="s">
        <v>37</v>
      </c>
      <c r="AC195" s="5"/>
      <c r="AD195" s="5"/>
      <c r="AE195" s="5"/>
      <c r="AF195" s="5"/>
    </row>
    <row r="196">
      <c r="A196" s="3" t="s">
        <v>234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37</v>
      </c>
      <c r="X196" s="2" t="s">
        <v>37</v>
      </c>
      <c r="Y196" s="6" t="s">
        <v>188</v>
      </c>
      <c r="Z196" s="2" t="s">
        <v>37</v>
      </c>
      <c r="AA196" s="2" t="s">
        <v>37</v>
      </c>
      <c r="AB196" s="2" t="s">
        <v>37</v>
      </c>
      <c r="AC196" s="5"/>
      <c r="AD196" s="5"/>
      <c r="AE196" s="5"/>
      <c r="AF196" s="5"/>
    </row>
    <row r="197">
      <c r="A197" s="3" t="s">
        <v>235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37</v>
      </c>
      <c r="X197" s="2" t="s">
        <v>37</v>
      </c>
      <c r="Y197" s="6" t="s">
        <v>188</v>
      </c>
      <c r="Z197" s="2" t="s">
        <v>37</v>
      </c>
      <c r="AA197" s="2" t="s">
        <v>37</v>
      </c>
      <c r="AB197" s="2" t="s">
        <v>37</v>
      </c>
      <c r="AC197" s="5"/>
      <c r="AD197" s="5"/>
      <c r="AE197" s="5"/>
      <c r="AF197" s="5"/>
    </row>
    <row r="198">
      <c r="A198" s="3" t="s">
        <v>236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37</v>
      </c>
      <c r="X198" s="2" t="s">
        <v>37</v>
      </c>
      <c r="Y198" s="6" t="s">
        <v>188</v>
      </c>
      <c r="Z198" s="2" t="s">
        <v>37</v>
      </c>
      <c r="AA198" s="2" t="s">
        <v>37</v>
      </c>
      <c r="AB198" s="2" t="s">
        <v>37</v>
      </c>
      <c r="AC198" s="5"/>
      <c r="AD198" s="5"/>
      <c r="AE198" s="5"/>
      <c r="AF198" s="5"/>
    </row>
    <row r="199">
      <c r="A199" s="3" t="s">
        <v>237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37</v>
      </c>
      <c r="X199" s="2" t="s">
        <v>37</v>
      </c>
      <c r="Y199" s="6" t="s">
        <v>188</v>
      </c>
      <c r="Z199" s="2" t="s">
        <v>37</v>
      </c>
      <c r="AA199" s="2" t="s">
        <v>37</v>
      </c>
      <c r="AB199" s="2" t="s">
        <v>37</v>
      </c>
      <c r="AC199" s="5"/>
      <c r="AD199" s="5"/>
      <c r="AE199" s="5"/>
      <c r="AF199" s="5"/>
    </row>
    <row r="200">
      <c r="A200" s="3" t="s">
        <v>238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37</v>
      </c>
      <c r="X200" s="2" t="s">
        <v>37</v>
      </c>
      <c r="Y200" s="6" t="s">
        <v>188</v>
      </c>
      <c r="Z200" s="2" t="s">
        <v>37</v>
      </c>
      <c r="AA200" s="2" t="s">
        <v>37</v>
      </c>
      <c r="AB200" s="2" t="s">
        <v>37</v>
      </c>
      <c r="AC200" s="5"/>
      <c r="AD200" s="5"/>
      <c r="AE200" s="5"/>
      <c r="AF200" s="5"/>
    </row>
    <row r="201">
      <c r="A201" s="3" t="s">
        <v>239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37</v>
      </c>
      <c r="X201" s="2" t="s">
        <v>37</v>
      </c>
      <c r="Y201" s="6" t="s">
        <v>188</v>
      </c>
      <c r="Z201" s="2" t="s">
        <v>37</v>
      </c>
      <c r="AA201" s="2" t="s">
        <v>37</v>
      </c>
      <c r="AB201" s="2" t="s">
        <v>37</v>
      </c>
      <c r="AC201" s="5"/>
      <c r="AD201" s="5"/>
      <c r="AE201" s="5"/>
      <c r="AF201" s="5"/>
    </row>
    <row r="202">
      <c r="A202" s="3" t="s">
        <v>240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37</v>
      </c>
      <c r="X202" s="2" t="s">
        <v>37</v>
      </c>
      <c r="Y202" s="6" t="s">
        <v>188</v>
      </c>
      <c r="Z202" s="2" t="s">
        <v>37</v>
      </c>
      <c r="AA202" s="2" t="s">
        <v>37</v>
      </c>
      <c r="AB202" s="2" t="s">
        <v>37</v>
      </c>
      <c r="AC202" s="5"/>
      <c r="AD202" s="5"/>
      <c r="AE202" s="5"/>
      <c r="AF202" s="5"/>
    </row>
    <row r="203">
      <c r="A203" s="3" t="s">
        <v>241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37</v>
      </c>
      <c r="X203" s="2" t="s">
        <v>37</v>
      </c>
      <c r="Y203" s="6" t="s">
        <v>188</v>
      </c>
      <c r="Z203" s="2" t="s">
        <v>37</v>
      </c>
      <c r="AA203" s="2" t="s">
        <v>37</v>
      </c>
      <c r="AB203" s="2" t="s">
        <v>37</v>
      </c>
      <c r="AC203" s="5"/>
      <c r="AD203" s="5"/>
      <c r="AE203" s="5"/>
      <c r="AF203" s="5"/>
    </row>
    <row r="204">
      <c r="A204" s="3" t="s">
        <v>242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37</v>
      </c>
      <c r="X204" s="2" t="s">
        <v>37</v>
      </c>
      <c r="Y204" s="6" t="s">
        <v>188</v>
      </c>
      <c r="Z204" s="2" t="s">
        <v>37</v>
      </c>
      <c r="AA204" s="2" t="s">
        <v>37</v>
      </c>
      <c r="AB204" s="2" t="s">
        <v>37</v>
      </c>
      <c r="AC204" s="5"/>
      <c r="AD204" s="5"/>
      <c r="AE204" s="5"/>
      <c r="AF204" s="5"/>
    </row>
    <row r="205">
      <c r="A205" s="3" t="s">
        <v>243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37</v>
      </c>
      <c r="X205" s="2" t="s">
        <v>37</v>
      </c>
      <c r="Y205" s="6" t="s">
        <v>188</v>
      </c>
      <c r="Z205" s="2" t="s">
        <v>37</v>
      </c>
      <c r="AA205" s="2" t="s">
        <v>37</v>
      </c>
      <c r="AB205" s="2" t="s">
        <v>37</v>
      </c>
      <c r="AC205" s="5"/>
      <c r="AD205" s="5"/>
      <c r="AE205" s="5"/>
      <c r="AF205" s="5"/>
    </row>
    <row r="206">
      <c r="A206" s="3" t="s">
        <v>244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37</v>
      </c>
      <c r="X206" s="2" t="s">
        <v>37</v>
      </c>
      <c r="Y206" s="6" t="s">
        <v>188</v>
      </c>
      <c r="Z206" s="2" t="s">
        <v>37</v>
      </c>
      <c r="AA206" s="2" t="s">
        <v>37</v>
      </c>
      <c r="AB206" s="2" t="s">
        <v>37</v>
      </c>
      <c r="AC206" s="5"/>
      <c r="AD206" s="5"/>
      <c r="AE206" s="5"/>
      <c r="AF206" s="5"/>
    </row>
    <row r="207">
      <c r="A207" s="3" t="s">
        <v>245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37</v>
      </c>
      <c r="X207" s="2" t="s">
        <v>37</v>
      </c>
      <c r="Y207" s="6" t="s">
        <v>188</v>
      </c>
      <c r="Z207" s="2" t="s">
        <v>37</v>
      </c>
      <c r="AA207" s="2" t="s">
        <v>37</v>
      </c>
      <c r="AB207" s="2" t="s">
        <v>37</v>
      </c>
      <c r="AC207" s="5"/>
      <c r="AD207" s="5"/>
      <c r="AE207" s="5"/>
      <c r="AF207" s="5"/>
    </row>
    <row r="208">
      <c r="A208" s="3" t="s">
        <v>246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37</v>
      </c>
      <c r="X208" s="2" t="s">
        <v>37</v>
      </c>
      <c r="Y208" s="6" t="s">
        <v>188</v>
      </c>
      <c r="Z208" s="2" t="s">
        <v>37</v>
      </c>
      <c r="AA208" s="2" t="s">
        <v>37</v>
      </c>
      <c r="AB208" s="2" t="s">
        <v>37</v>
      </c>
      <c r="AC208" s="5"/>
      <c r="AD208" s="5"/>
      <c r="AE208" s="5"/>
      <c r="AF208" s="5"/>
    </row>
    <row r="209">
      <c r="A209" s="3" t="s">
        <v>247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37</v>
      </c>
      <c r="X209" s="2" t="s">
        <v>37</v>
      </c>
      <c r="Y209" s="6" t="s">
        <v>188</v>
      </c>
      <c r="Z209" s="2" t="s">
        <v>37</v>
      </c>
      <c r="AA209" s="2" t="s">
        <v>37</v>
      </c>
      <c r="AB209" s="2" t="s">
        <v>37</v>
      </c>
      <c r="AC209" s="5"/>
      <c r="AD209" s="5"/>
      <c r="AE209" s="5"/>
      <c r="AF209" s="5"/>
    </row>
    <row r="210">
      <c r="A210" s="3" t="s">
        <v>248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37</v>
      </c>
      <c r="X210" s="2" t="s">
        <v>37</v>
      </c>
      <c r="Y210" s="6" t="s">
        <v>188</v>
      </c>
      <c r="Z210" s="2" t="s">
        <v>37</v>
      </c>
      <c r="AA210" s="2" t="s">
        <v>37</v>
      </c>
      <c r="AB210" s="2" t="s">
        <v>37</v>
      </c>
      <c r="AC210" s="5"/>
      <c r="AD210" s="5"/>
      <c r="AE210" s="5"/>
      <c r="AF210" s="5"/>
    </row>
    <row r="211">
      <c r="A211" s="3" t="s">
        <v>249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37</v>
      </c>
      <c r="X211" s="2" t="s">
        <v>37</v>
      </c>
      <c r="Y211" s="6" t="s">
        <v>188</v>
      </c>
      <c r="Z211" s="2" t="s">
        <v>37</v>
      </c>
      <c r="AA211" s="2" t="s">
        <v>37</v>
      </c>
      <c r="AB211" s="2" t="s">
        <v>37</v>
      </c>
      <c r="AC211" s="5"/>
      <c r="AD211" s="5"/>
      <c r="AE211" s="5"/>
      <c r="AF211" s="5"/>
    </row>
    <row r="212">
      <c r="A212" s="3" t="s">
        <v>250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37</v>
      </c>
      <c r="X212" s="2" t="s">
        <v>37</v>
      </c>
      <c r="Y212" s="6" t="s">
        <v>188</v>
      </c>
      <c r="Z212" s="2" t="s">
        <v>37</v>
      </c>
      <c r="AA212" s="2" t="s">
        <v>37</v>
      </c>
      <c r="AB212" s="2" t="s">
        <v>37</v>
      </c>
      <c r="AC212" s="5"/>
      <c r="AD212" s="5"/>
      <c r="AE212" s="5"/>
      <c r="AF212" s="5"/>
    </row>
    <row r="213">
      <c r="A213" s="3" t="s">
        <v>251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37</v>
      </c>
      <c r="X213" s="2" t="s">
        <v>37</v>
      </c>
      <c r="Y213" s="6" t="s">
        <v>188</v>
      </c>
      <c r="Z213" s="2" t="s">
        <v>37</v>
      </c>
      <c r="AA213" s="2" t="s">
        <v>37</v>
      </c>
      <c r="AB213" s="2" t="s">
        <v>37</v>
      </c>
      <c r="AC213" s="5"/>
      <c r="AD213" s="5"/>
      <c r="AE213" s="5"/>
      <c r="AF213" s="5"/>
    </row>
    <row r="214">
      <c r="A214" s="3" t="s">
        <v>252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37</v>
      </c>
      <c r="X214" s="2" t="s">
        <v>37</v>
      </c>
      <c r="Y214" s="6" t="s">
        <v>188</v>
      </c>
      <c r="Z214" s="2" t="s">
        <v>37</v>
      </c>
      <c r="AA214" s="2" t="s">
        <v>37</v>
      </c>
      <c r="AB214" s="2" t="s">
        <v>37</v>
      </c>
      <c r="AC214" s="5"/>
      <c r="AD214" s="5"/>
      <c r="AE214" s="5"/>
      <c r="AF214" s="5"/>
    </row>
    <row r="215">
      <c r="A215" s="3" t="s">
        <v>253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37</v>
      </c>
      <c r="X215" s="2" t="s">
        <v>37</v>
      </c>
      <c r="Y215" s="6" t="s">
        <v>188</v>
      </c>
      <c r="Z215" s="2" t="s">
        <v>37</v>
      </c>
      <c r="AA215" s="2" t="s">
        <v>37</v>
      </c>
      <c r="AB215" s="2" t="s">
        <v>37</v>
      </c>
      <c r="AC215" s="5"/>
      <c r="AD215" s="5"/>
      <c r="AE215" s="5"/>
      <c r="AF215" s="5"/>
    </row>
    <row r="216">
      <c r="A216" s="3" t="s">
        <v>254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37</v>
      </c>
      <c r="X216" s="2" t="s">
        <v>37</v>
      </c>
      <c r="Y216" s="6" t="s">
        <v>188</v>
      </c>
      <c r="Z216" s="2" t="s">
        <v>37</v>
      </c>
      <c r="AA216" s="2" t="s">
        <v>37</v>
      </c>
      <c r="AB216" s="2" t="s">
        <v>37</v>
      </c>
      <c r="AC216" s="5"/>
      <c r="AD216" s="5"/>
      <c r="AE216" s="5"/>
      <c r="AF216" s="5"/>
    </row>
    <row r="217">
      <c r="A217" s="3" t="s">
        <v>255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37</v>
      </c>
      <c r="X217" s="2" t="s">
        <v>37</v>
      </c>
      <c r="Y217" s="6" t="s">
        <v>188</v>
      </c>
      <c r="Z217" s="2" t="s">
        <v>37</v>
      </c>
      <c r="AA217" s="2" t="s">
        <v>37</v>
      </c>
      <c r="AB217" s="2" t="s">
        <v>37</v>
      </c>
      <c r="AC217" s="5"/>
      <c r="AD217" s="5"/>
      <c r="AE217" s="5"/>
      <c r="AF217" s="5"/>
    </row>
    <row r="218">
      <c r="A218" s="3" t="s">
        <v>256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37</v>
      </c>
      <c r="X218" s="2" t="s">
        <v>37</v>
      </c>
      <c r="Y218" s="6" t="s">
        <v>188</v>
      </c>
      <c r="Z218" s="2" t="s">
        <v>37</v>
      </c>
      <c r="AA218" s="2" t="s">
        <v>37</v>
      </c>
      <c r="AB218" s="2" t="s">
        <v>37</v>
      </c>
      <c r="AC218" s="5"/>
      <c r="AD218" s="5"/>
      <c r="AE218" s="5"/>
      <c r="AF218" s="5"/>
    </row>
    <row r="219">
      <c r="A219" s="3" t="s">
        <v>257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37</v>
      </c>
      <c r="X219" s="2" t="s">
        <v>37</v>
      </c>
      <c r="Y219" s="6" t="s">
        <v>188</v>
      </c>
      <c r="Z219" s="2" t="s">
        <v>37</v>
      </c>
      <c r="AA219" s="2" t="s">
        <v>37</v>
      </c>
      <c r="AB219" s="2" t="s">
        <v>37</v>
      </c>
      <c r="AC219" s="5"/>
      <c r="AD219" s="5"/>
      <c r="AE219" s="5"/>
      <c r="AF219" s="5"/>
    </row>
    <row r="220">
      <c r="A220" s="3" t="s">
        <v>258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37</v>
      </c>
      <c r="X220" s="2" t="s">
        <v>37</v>
      </c>
      <c r="Y220" s="6" t="s">
        <v>188</v>
      </c>
      <c r="Z220" s="2" t="s">
        <v>37</v>
      </c>
      <c r="AA220" s="2" t="s">
        <v>37</v>
      </c>
      <c r="AB220" s="2" t="s">
        <v>37</v>
      </c>
      <c r="AC220" s="5"/>
      <c r="AD220" s="5"/>
      <c r="AE220" s="5"/>
      <c r="AF220" s="5"/>
    </row>
    <row r="221">
      <c r="A221" s="3" t="s">
        <v>259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37</v>
      </c>
      <c r="X221" s="2" t="s">
        <v>37</v>
      </c>
      <c r="Y221" s="6" t="s">
        <v>188</v>
      </c>
      <c r="Z221" s="2" t="s">
        <v>37</v>
      </c>
      <c r="AA221" s="2" t="s">
        <v>37</v>
      </c>
      <c r="AB221" s="2" t="s">
        <v>37</v>
      </c>
      <c r="AC221" s="5"/>
      <c r="AD221" s="5"/>
      <c r="AE221" s="5"/>
      <c r="AF221" s="5"/>
    </row>
    <row r="222">
      <c r="A222" s="3" t="s">
        <v>260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37</v>
      </c>
      <c r="X222" s="2" t="s">
        <v>37</v>
      </c>
      <c r="Y222" s="6" t="s">
        <v>188</v>
      </c>
      <c r="Z222" s="2" t="s">
        <v>37</v>
      </c>
      <c r="AA222" s="2" t="s">
        <v>37</v>
      </c>
      <c r="AB222" s="2" t="s">
        <v>37</v>
      </c>
      <c r="AC222" s="5"/>
      <c r="AD222" s="5"/>
      <c r="AE222" s="5"/>
      <c r="AF222" s="5"/>
    </row>
    <row r="223">
      <c r="A223" s="3" t="s">
        <v>261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37</v>
      </c>
      <c r="X223" s="2" t="s">
        <v>37</v>
      </c>
      <c r="Y223" s="6" t="s">
        <v>188</v>
      </c>
      <c r="Z223" s="2" t="s">
        <v>37</v>
      </c>
      <c r="AA223" s="2" t="s">
        <v>37</v>
      </c>
      <c r="AB223" s="2" t="s">
        <v>37</v>
      </c>
      <c r="AC223" s="5"/>
      <c r="AD223" s="5"/>
      <c r="AE223" s="5"/>
      <c r="AF223" s="5"/>
    </row>
    <row r="224">
      <c r="A224" s="3" t="s">
        <v>262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37</v>
      </c>
      <c r="X224" s="2" t="s">
        <v>37</v>
      </c>
      <c r="Y224" s="6" t="s">
        <v>188</v>
      </c>
      <c r="Z224" s="2" t="s">
        <v>37</v>
      </c>
      <c r="AA224" s="2" t="s">
        <v>37</v>
      </c>
      <c r="AB224" s="2" t="s">
        <v>37</v>
      </c>
      <c r="AC224" s="5"/>
      <c r="AD224" s="5"/>
      <c r="AE224" s="5"/>
      <c r="AF224" s="5"/>
    </row>
    <row r="225">
      <c r="A225" s="3" t="s">
        <v>263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37</v>
      </c>
      <c r="X225" s="2" t="s">
        <v>37</v>
      </c>
      <c r="Y225" s="6" t="s">
        <v>188</v>
      </c>
      <c r="Z225" s="2" t="s">
        <v>37</v>
      </c>
      <c r="AA225" s="2" t="s">
        <v>37</v>
      </c>
      <c r="AB225" s="2" t="s">
        <v>37</v>
      </c>
      <c r="AC225" s="5"/>
      <c r="AD225" s="5"/>
      <c r="AE225" s="5"/>
      <c r="AF225" s="5"/>
    </row>
    <row r="226">
      <c r="A226" s="3" t="s">
        <v>264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37</v>
      </c>
      <c r="X226" s="2" t="s">
        <v>37</v>
      </c>
      <c r="Y226" s="6" t="s">
        <v>188</v>
      </c>
      <c r="Z226" s="2" t="s">
        <v>37</v>
      </c>
      <c r="AA226" s="2" t="s">
        <v>37</v>
      </c>
      <c r="AB226" s="2" t="s">
        <v>37</v>
      </c>
      <c r="AC226" s="5"/>
      <c r="AD226" s="5"/>
      <c r="AE226" s="5"/>
      <c r="AF226" s="5"/>
    </row>
    <row r="227">
      <c r="A227" s="3" t="s">
        <v>265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37</v>
      </c>
      <c r="X227" s="2" t="s">
        <v>37</v>
      </c>
      <c r="Y227" s="6" t="s">
        <v>188</v>
      </c>
      <c r="Z227" s="2" t="s">
        <v>37</v>
      </c>
      <c r="AA227" s="2" t="s">
        <v>37</v>
      </c>
      <c r="AB227" s="2" t="s">
        <v>37</v>
      </c>
      <c r="AC227" s="5"/>
      <c r="AD227" s="5"/>
      <c r="AE227" s="5"/>
      <c r="AF227" s="5"/>
    </row>
    <row r="228">
      <c r="A228" s="3" t="s">
        <v>266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37</v>
      </c>
      <c r="X228" s="2" t="s">
        <v>37</v>
      </c>
      <c r="Y228" s="6" t="s">
        <v>188</v>
      </c>
      <c r="Z228" s="2" t="s">
        <v>37</v>
      </c>
      <c r="AA228" s="2" t="s">
        <v>37</v>
      </c>
      <c r="AB228" s="2" t="s">
        <v>37</v>
      </c>
      <c r="AC228" s="5"/>
      <c r="AD228" s="5"/>
      <c r="AE228" s="5"/>
      <c r="AF228" s="5"/>
    </row>
    <row r="229">
      <c r="A229" s="3" t="s">
        <v>267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37</v>
      </c>
      <c r="X229" s="2" t="s">
        <v>37</v>
      </c>
      <c r="Y229" s="6" t="s">
        <v>188</v>
      </c>
      <c r="Z229" s="2" t="s">
        <v>37</v>
      </c>
      <c r="AA229" s="2" t="s">
        <v>37</v>
      </c>
      <c r="AB229" s="2" t="s">
        <v>37</v>
      </c>
      <c r="AC229" s="5"/>
      <c r="AD229" s="5"/>
      <c r="AE229" s="5"/>
      <c r="AF229" s="5"/>
    </row>
    <row r="230">
      <c r="A230" s="3" t="s">
        <v>268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37</v>
      </c>
      <c r="X230" s="2" t="s">
        <v>37</v>
      </c>
      <c r="Y230" s="6" t="s">
        <v>188</v>
      </c>
      <c r="Z230" s="2" t="s">
        <v>37</v>
      </c>
      <c r="AA230" s="2" t="s">
        <v>37</v>
      </c>
      <c r="AB230" s="2" t="s">
        <v>37</v>
      </c>
      <c r="AC230" s="5"/>
      <c r="AD230" s="5"/>
      <c r="AE230" s="5"/>
      <c r="AF230" s="5"/>
    </row>
    <row r="231">
      <c r="A231" s="3" t="s">
        <v>269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37</v>
      </c>
      <c r="X231" s="2" t="s">
        <v>37</v>
      </c>
      <c r="Y231" s="6" t="s">
        <v>188</v>
      </c>
      <c r="Z231" s="2" t="s">
        <v>37</v>
      </c>
      <c r="AA231" s="2" t="s">
        <v>37</v>
      </c>
      <c r="AB231" s="2" t="s">
        <v>37</v>
      </c>
      <c r="AC231" s="5"/>
      <c r="AD231" s="5"/>
      <c r="AE231" s="5"/>
      <c r="AF231" s="5"/>
    </row>
    <row r="232">
      <c r="A232" s="3" t="s">
        <v>270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37</v>
      </c>
      <c r="X232" s="2" t="s">
        <v>37</v>
      </c>
      <c r="Y232" s="6" t="s">
        <v>188</v>
      </c>
      <c r="Z232" s="2" t="s">
        <v>37</v>
      </c>
      <c r="AA232" s="2" t="s">
        <v>37</v>
      </c>
      <c r="AB232" s="2" t="s">
        <v>37</v>
      </c>
      <c r="AC232" s="5"/>
      <c r="AD232" s="5"/>
      <c r="AE232" s="5"/>
      <c r="AF232" s="5"/>
    </row>
    <row r="233">
      <c r="A233" s="3" t="s">
        <v>271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37</v>
      </c>
      <c r="X233" s="2" t="s">
        <v>37</v>
      </c>
      <c r="Y233" s="6" t="s">
        <v>188</v>
      </c>
      <c r="Z233" s="2" t="s">
        <v>37</v>
      </c>
      <c r="AA233" s="2" t="s">
        <v>37</v>
      </c>
      <c r="AB233" s="2" t="s">
        <v>37</v>
      </c>
      <c r="AC233" s="5"/>
      <c r="AD233" s="5"/>
      <c r="AE233" s="5"/>
      <c r="AF233" s="5"/>
    </row>
    <row r="234">
      <c r="A234" s="3" t="s">
        <v>272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37</v>
      </c>
      <c r="X234" s="2" t="s">
        <v>37</v>
      </c>
      <c r="Y234" s="6" t="s">
        <v>188</v>
      </c>
      <c r="Z234" s="2" t="s">
        <v>37</v>
      </c>
      <c r="AA234" s="2" t="s">
        <v>37</v>
      </c>
      <c r="AB234" s="2" t="s">
        <v>37</v>
      </c>
      <c r="AC234" s="5"/>
      <c r="AD234" s="5"/>
      <c r="AE234" s="5"/>
      <c r="AF234" s="5"/>
    </row>
    <row r="235">
      <c r="A235" s="3" t="s">
        <v>273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37</v>
      </c>
      <c r="X235" s="2" t="s">
        <v>37</v>
      </c>
      <c r="Y235" s="6" t="s">
        <v>188</v>
      </c>
      <c r="Z235" s="2" t="s">
        <v>37</v>
      </c>
      <c r="AA235" s="2" t="s">
        <v>37</v>
      </c>
      <c r="AB235" s="2" t="s">
        <v>37</v>
      </c>
      <c r="AC235" s="5"/>
      <c r="AD235" s="5"/>
      <c r="AE235" s="5"/>
      <c r="AF235" s="5"/>
    </row>
    <row r="236">
      <c r="A236" s="3" t="s">
        <v>274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37</v>
      </c>
      <c r="X236" s="2" t="s">
        <v>37</v>
      </c>
      <c r="Y236" s="6" t="s">
        <v>188</v>
      </c>
      <c r="Z236" s="2" t="s">
        <v>37</v>
      </c>
      <c r="AA236" s="2" t="s">
        <v>37</v>
      </c>
      <c r="AB236" s="2" t="s">
        <v>37</v>
      </c>
      <c r="AC236" s="5"/>
      <c r="AD236" s="5"/>
      <c r="AE236" s="5"/>
      <c r="AF236" s="5"/>
    </row>
    <row r="237">
      <c r="A237" s="3" t="s">
        <v>275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37</v>
      </c>
      <c r="X237" s="2" t="s">
        <v>37</v>
      </c>
      <c r="Y237" s="6" t="s">
        <v>188</v>
      </c>
      <c r="Z237" s="2" t="s">
        <v>37</v>
      </c>
      <c r="AA237" s="2" t="s">
        <v>37</v>
      </c>
      <c r="AB237" s="2" t="s">
        <v>37</v>
      </c>
      <c r="AC237" s="5"/>
      <c r="AD237" s="5"/>
      <c r="AE237" s="5"/>
      <c r="AF237" s="5"/>
    </row>
    <row r="238">
      <c r="A238" s="3" t="s">
        <v>276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37</v>
      </c>
      <c r="X238" s="2" t="s">
        <v>37</v>
      </c>
      <c r="Y238" s="6" t="s">
        <v>188</v>
      </c>
      <c r="Z238" s="2" t="s">
        <v>37</v>
      </c>
      <c r="AA238" s="2" t="s">
        <v>37</v>
      </c>
      <c r="AB238" s="2" t="s">
        <v>37</v>
      </c>
      <c r="AC238" s="5"/>
      <c r="AD238" s="5"/>
      <c r="AE238" s="5"/>
      <c r="AF238" s="5"/>
    </row>
    <row r="239">
      <c r="A239" s="3" t="s">
        <v>277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37</v>
      </c>
      <c r="X239" s="2" t="s">
        <v>37</v>
      </c>
      <c r="Y239" s="6" t="s">
        <v>188</v>
      </c>
      <c r="Z239" s="2" t="s">
        <v>37</v>
      </c>
      <c r="AA239" s="2" t="s">
        <v>37</v>
      </c>
      <c r="AB239" s="2" t="s">
        <v>37</v>
      </c>
      <c r="AC239" s="5"/>
      <c r="AD239" s="5"/>
      <c r="AE239" s="5"/>
      <c r="AF239" s="5"/>
    </row>
    <row r="240">
      <c r="A240" s="3" t="s">
        <v>278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37</v>
      </c>
      <c r="X240" s="2" t="s">
        <v>37</v>
      </c>
      <c r="Y240" s="6" t="s">
        <v>188</v>
      </c>
      <c r="Z240" s="2" t="s">
        <v>37</v>
      </c>
      <c r="AA240" s="2" t="s">
        <v>37</v>
      </c>
      <c r="AB240" s="2" t="s">
        <v>37</v>
      </c>
      <c r="AC240" s="5"/>
      <c r="AD240" s="5"/>
      <c r="AE240" s="5"/>
      <c r="AF240" s="5"/>
    </row>
    <row r="241">
      <c r="A241" s="3" t="s">
        <v>279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37</v>
      </c>
      <c r="X241" s="2" t="s">
        <v>37</v>
      </c>
      <c r="Y241" s="6" t="s">
        <v>188</v>
      </c>
      <c r="Z241" s="2" t="s">
        <v>37</v>
      </c>
      <c r="AA241" s="2" t="s">
        <v>37</v>
      </c>
      <c r="AB241" s="2" t="s">
        <v>37</v>
      </c>
      <c r="AC241" s="5"/>
      <c r="AD241" s="5"/>
      <c r="AE241" s="5"/>
      <c r="AF241" s="5"/>
    </row>
    <row r="242">
      <c r="A242" s="3" t="s">
        <v>280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37</v>
      </c>
      <c r="X242" s="2" t="s">
        <v>37</v>
      </c>
      <c r="Y242" s="6" t="s">
        <v>188</v>
      </c>
      <c r="Z242" s="2" t="s">
        <v>37</v>
      </c>
      <c r="AA242" s="2" t="s">
        <v>37</v>
      </c>
      <c r="AB242" s="2" t="s">
        <v>37</v>
      </c>
      <c r="AC242" s="5"/>
      <c r="AD242" s="5"/>
      <c r="AE242" s="5"/>
      <c r="AF242" s="5"/>
    </row>
    <row r="243">
      <c r="A243" s="3" t="s">
        <v>281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37</v>
      </c>
      <c r="X243" s="2" t="s">
        <v>37</v>
      </c>
      <c r="Y243" s="6" t="s">
        <v>188</v>
      </c>
      <c r="Z243" s="2" t="s">
        <v>37</v>
      </c>
      <c r="AA243" s="2" t="s">
        <v>37</v>
      </c>
      <c r="AB243" s="2" t="s">
        <v>37</v>
      </c>
      <c r="AC243" s="5"/>
      <c r="AD243" s="5"/>
      <c r="AE243" s="5"/>
      <c r="AF243" s="5"/>
    </row>
    <row r="244">
      <c r="A244" s="3" t="s">
        <v>282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37</v>
      </c>
      <c r="X244" s="2" t="s">
        <v>37</v>
      </c>
      <c r="Y244" s="6" t="s">
        <v>188</v>
      </c>
      <c r="Z244" s="2" t="s">
        <v>37</v>
      </c>
      <c r="AA244" s="2" t="s">
        <v>37</v>
      </c>
      <c r="AB244" s="2" t="s">
        <v>37</v>
      </c>
      <c r="AC244" s="5"/>
      <c r="AD244" s="5"/>
      <c r="AE244" s="5"/>
      <c r="AF244" s="5"/>
    </row>
    <row r="245">
      <c r="A245" s="3" t="s">
        <v>283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37</v>
      </c>
      <c r="X245" s="2" t="s">
        <v>37</v>
      </c>
      <c r="Y245" s="6" t="s">
        <v>188</v>
      </c>
      <c r="Z245" s="2" t="s">
        <v>37</v>
      </c>
      <c r="AA245" s="2" t="s">
        <v>37</v>
      </c>
      <c r="AB245" s="2" t="s">
        <v>37</v>
      </c>
      <c r="AC245" s="5"/>
      <c r="AD245" s="5"/>
      <c r="AE245" s="5"/>
      <c r="AF245" s="5"/>
    </row>
    <row r="246">
      <c r="A246" s="3" t="s">
        <v>284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37</v>
      </c>
      <c r="X246" s="2" t="s">
        <v>37</v>
      </c>
      <c r="Y246" s="6" t="s">
        <v>188</v>
      </c>
      <c r="Z246" s="2" t="s">
        <v>37</v>
      </c>
      <c r="AA246" s="2" t="s">
        <v>37</v>
      </c>
      <c r="AB246" s="2" t="s">
        <v>37</v>
      </c>
      <c r="AC246" s="5"/>
      <c r="AD246" s="5"/>
      <c r="AE246" s="5"/>
      <c r="AF246" s="5"/>
    </row>
    <row r="247">
      <c r="A247" s="3" t="s">
        <v>285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37</v>
      </c>
      <c r="X247" s="2" t="s">
        <v>37</v>
      </c>
      <c r="Y247" s="6" t="s">
        <v>188</v>
      </c>
      <c r="Z247" s="2" t="s">
        <v>37</v>
      </c>
      <c r="AA247" s="2" t="s">
        <v>37</v>
      </c>
      <c r="AB247" s="2" t="s">
        <v>37</v>
      </c>
      <c r="AC247" s="5"/>
      <c r="AD247" s="5"/>
      <c r="AE247" s="5"/>
      <c r="AF247" s="5"/>
    </row>
    <row r="248">
      <c r="A248" s="3" t="s">
        <v>286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37</v>
      </c>
      <c r="X248" s="2" t="s">
        <v>37</v>
      </c>
      <c r="Y248" s="6" t="s">
        <v>188</v>
      </c>
      <c r="Z248" s="2" t="s">
        <v>37</v>
      </c>
      <c r="AA248" s="2" t="s">
        <v>37</v>
      </c>
      <c r="AB248" s="2" t="s">
        <v>37</v>
      </c>
      <c r="AC248" s="5"/>
      <c r="AD248" s="5"/>
      <c r="AE248" s="5"/>
      <c r="AF248" s="5"/>
    </row>
    <row r="249">
      <c r="A249" s="3" t="s">
        <v>287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37</v>
      </c>
      <c r="X249" s="2" t="s">
        <v>37</v>
      </c>
      <c r="Y249" s="6" t="s">
        <v>188</v>
      </c>
      <c r="Z249" s="2" t="s">
        <v>37</v>
      </c>
      <c r="AA249" s="2" t="s">
        <v>37</v>
      </c>
      <c r="AB249" s="2" t="s">
        <v>37</v>
      </c>
      <c r="AC249" s="5"/>
      <c r="AD249" s="5"/>
      <c r="AE249" s="5"/>
      <c r="AF249" s="5"/>
    </row>
    <row r="250">
      <c r="A250" s="3" t="s">
        <v>288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37</v>
      </c>
      <c r="X250" s="2" t="s">
        <v>37</v>
      </c>
      <c r="Y250" s="6" t="s">
        <v>188</v>
      </c>
      <c r="Z250" s="2" t="s">
        <v>37</v>
      </c>
      <c r="AA250" s="2" t="s">
        <v>37</v>
      </c>
      <c r="AB250" s="2" t="s">
        <v>37</v>
      </c>
      <c r="AC250" s="5"/>
      <c r="AD250" s="5"/>
      <c r="AE250" s="5"/>
      <c r="AF250" s="5"/>
    </row>
    <row r="251">
      <c r="A251" s="3" t="s">
        <v>289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37</v>
      </c>
      <c r="X251" s="2" t="s">
        <v>37</v>
      </c>
      <c r="Y251" s="6" t="s">
        <v>188</v>
      </c>
      <c r="Z251" s="2" t="s">
        <v>37</v>
      </c>
      <c r="AA251" s="2" t="s">
        <v>37</v>
      </c>
      <c r="AB251" s="2" t="s">
        <v>37</v>
      </c>
      <c r="AC251" s="5"/>
      <c r="AD251" s="5"/>
      <c r="AE251" s="5"/>
      <c r="AF251" s="5"/>
    </row>
    <row r="252">
      <c r="A252" s="3" t="s">
        <v>290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37</v>
      </c>
      <c r="X252" s="2" t="s">
        <v>37</v>
      </c>
      <c r="Y252" s="6" t="s">
        <v>188</v>
      </c>
      <c r="Z252" s="2" t="s">
        <v>37</v>
      </c>
      <c r="AA252" s="2" t="s">
        <v>37</v>
      </c>
      <c r="AB252" s="2" t="s">
        <v>37</v>
      </c>
      <c r="AC252" s="5"/>
      <c r="AD252" s="5"/>
      <c r="AE252" s="5"/>
      <c r="AF252" s="5"/>
    </row>
    <row r="253">
      <c r="A253" s="3" t="s">
        <v>291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37</v>
      </c>
      <c r="X253" s="2" t="s">
        <v>37</v>
      </c>
      <c r="Y253" s="6" t="s">
        <v>188</v>
      </c>
      <c r="Z253" s="2" t="s">
        <v>37</v>
      </c>
      <c r="AA253" s="2" t="s">
        <v>37</v>
      </c>
      <c r="AB253" s="2" t="s">
        <v>37</v>
      </c>
      <c r="AC253" s="5"/>
      <c r="AD253" s="5"/>
      <c r="AE253" s="5"/>
      <c r="AF253" s="5"/>
    </row>
    <row r="254">
      <c r="A254" s="3" t="s">
        <v>292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37</v>
      </c>
      <c r="X254" s="2" t="s">
        <v>37</v>
      </c>
      <c r="Y254" s="6" t="s">
        <v>188</v>
      </c>
      <c r="Z254" s="2" t="s">
        <v>37</v>
      </c>
      <c r="AA254" s="2" t="s">
        <v>37</v>
      </c>
      <c r="AB254" s="2" t="s">
        <v>37</v>
      </c>
      <c r="AC254" s="5"/>
      <c r="AD254" s="5"/>
      <c r="AE254" s="5"/>
      <c r="AF254" s="5"/>
    </row>
    <row r="255">
      <c r="A255" s="3" t="s">
        <v>293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37</v>
      </c>
      <c r="X255" s="2" t="s">
        <v>37</v>
      </c>
      <c r="Y255" s="6" t="s">
        <v>188</v>
      </c>
      <c r="Z255" s="2" t="s">
        <v>37</v>
      </c>
      <c r="AA255" s="2" t="s">
        <v>37</v>
      </c>
      <c r="AB255" s="2" t="s">
        <v>37</v>
      </c>
      <c r="AC255" s="5"/>
      <c r="AD255" s="5"/>
      <c r="AE255" s="5"/>
      <c r="AF255" s="5"/>
    </row>
    <row r="256">
      <c r="A256" s="3" t="s">
        <v>294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37</v>
      </c>
      <c r="X256" s="2" t="s">
        <v>37</v>
      </c>
      <c r="Y256" s="6" t="s">
        <v>188</v>
      </c>
      <c r="Z256" s="2" t="s">
        <v>37</v>
      </c>
      <c r="AA256" s="2" t="s">
        <v>37</v>
      </c>
      <c r="AB256" s="2" t="s">
        <v>37</v>
      </c>
      <c r="AC256" s="5"/>
      <c r="AD256" s="5"/>
      <c r="AE256" s="5"/>
      <c r="AF256" s="5"/>
    </row>
    <row r="257">
      <c r="A257" s="3" t="s">
        <v>295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37</v>
      </c>
      <c r="X257" s="2" t="s">
        <v>37</v>
      </c>
      <c r="Y257" s="6" t="s">
        <v>188</v>
      </c>
      <c r="Z257" s="2" t="s">
        <v>37</v>
      </c>
      <c r="AA257" s="2" t="s">
        <v>37</v>
      </c>
      <c r="AB257" s="2" t="s">
        <v>37</v>
      </c>
      <c r="AC257" s="5"/>
      <c r="AD257" s="5"/>
      <c r="AE257" s="5"/>
      <c r="AF257" s="5"/>
    </row>
    <row r="258">
      <c r="A258" s="3" t="s">
        <v>296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37</v>
      </c>
      <c r="X258" s="2" t="s">
        <v>37</v>
      </c>
      <c r="Y258" s="6" t="s">
        <v>188</v>
      </c>
      <c r="Z258" s="2" t="s">
        <v>37</v>
      </c>
      <c r="AA258" s="2" t="s">
        <v>37</v>
      </c>
      <c r="AB258" s="2" t="s">
        <v>37</v>
      </c>
      <c r="AC258" s="5"/>
      <c r="AD258" s="5"/>
      <c r="AE258" s="5"/>
      <c r="AF258" s="5"/>
    </row>
    <row r="259">
      <c r="A259" s="3" t="s">
        <v>297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37</v>
      </c>
      <c r="X259" s="2" t="s">
        <v>37</v>
      </c>
      <c r="Y259" s="6" t="s">
        <v>188</v>
      </c>
      <c r="Z259" s="2" t="s">
        <v>37</v>
      </c>
      <c r="AA259" s="2" t="s">
        <v>37</v>
      </c>
      <c r="AB259" s="2" t="s">
        <v>37</v>
      </c>
      <c r="AC259" s="5"/>
      <c r="AD259" s="5"/>
      <c r="AE259" s="5"/>
      <c r="AF259" s="5"/>
    </row>
    <row r="260">
      <c r="A260" s="3" t="s">
        <v>298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37</v>
      </c>
      <c r="X260" s="2" t="s">
        <v>37</v>
      </c>
      <c r="Y260" s="6" t="s">
        <v>188</v>
      </c>
      <c r="Z260" s="2" t="s">
        <v>37</v>
      </c>
      <c r="AA260" s="2" t="s">
        <v>37</v>
      </c>
      <c r="AB260" s="2" t="s">
        <v>37</v>
      </c>
      <c r="AC260" s="5"/>
      <c r="AD260" s="5"/>
      <c r="AE260" s="5"/>
      <c r="AF260" s="5"/>
    </row>
    <row r="261">
      <c r="A261" s="3" t="s">
        <v>299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37</v>
      </c>
      <c r="X261" s="2" t="s">
        <v>37</v>
      </c>
      <c r="Y261" s="6" t="s">
        <v>188</v>
      </c>
      <c r="Z261" s="2" t="s">
        <v>37</v>
      </c>
      <c r="AA261" s="2" t="s">
        <v>37</v>
      </c>
      <c r="AB261" s="2" t="s">
        <v>37</v>
      </c>
      <c r="AC261" s="5"/>
      <c r="AD261" s="5"/>
      <c r="AE261" s="5"/>
      <c r="AF261" s="5"/>
    </row>
    <row r="262">
      <c r="A262" s="3" t="s">
        <v>300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37</v>
      </c>
      <c r="X262" s="2" t="s">
        <v>37</v>
      </c>
      <c r="Y262" s="6" t="s">
        <v>188</v>
      </c>
      <c r="Z262" s="2" t="s">
        <v>37</v>
      </c>
      <c r="AA262" s="2" t="s">
        <v>37</v>
      </c>
      <c r="AB262" s="2" t="s">
        <v>37</v>
      </c>
      <c r="AC262" s="5"/>
      <c r="AD262" s="5"/>
      <c r="AE262" s="5"/>
      <c r="AF262" s="5"/>
    </row>
    <row r="263">
      <c r="A263" s="3" t="s">
        <v>301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37</v>
      </c>
      <c r="X263" s="2" t="s">
        <v>37</v>
      </c>
      <c r="Y263" s="6" t="s">
        <v>188</v>
      </c>
      <c r="Z263" s="2" t="s">
        <v>37</v>
      </c>
      <c r="AA263" s="2" t="s">
        <v>37</v>
      </c>
      <c r="AB263" s="2" t="s">
        <v>37</v>
      </c>
      <c r="AC263" s="5"/>
      <c r="AD263" s="5"/>
      <c r="AE263" s="5"/>
      <c r="AF263" s="5"/>
    </row>
    <row r="264">
      <c r="A264" s="3" t="s">
        <v>302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37</v>
      </c>
      <c r="X264" s="2" t="s">
        <v>37</v>
      </c>
      <c r="Y264" s="6" t="s">
        <v>188</v>
      </c>
      <c r="Z264" s="2" t="s">
        <v>37</v>
      </c>
      <c r="AA264" s="2" t="s">
        <v>37</v>
      </c>
      <c r="AB264" s="2" t="s">
        <v>37</v>
      </c>
      <c r="AC264" s="5"/>
      <c r="AD264" s="5"/>
      <c r="AE264" s="5"/>
      <c r="AF264" s="5"/>
    </row>
    <row r="265">
      <c r="A265" s="3" t="s">
        <v>303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37</v>
      </c>
      <c r="X265" s="2" t="s">
        <v>37</v>
      </c>
      <c r="Y265" s="6" t="s">
        <v>188</v>
      </c>
      <c r="Z265" s="2" t="s">
        <v>37</v>
      </c>
      <c r="AA265" s="2" t="s">
        <v>37</v>
      </c>
      <c r="AB265" s="2" t="s">
        <v>37</v>
      </c>
      <c r="AC265" s="5"/>
      <c r="AD265" s="5"/>
      <c r="AE265" s="5"/>
      <c r="AF265" s="5"/>
    </row>
    <row r="266">
      <c r="A266" s="3" t="s">
        <v>304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37</v>
      </c>
      <c r="X266" s="2" t="s">
        <v>37</v>
      </c>
      <c r="Y266" s="6" t="s">
        <v>188</v>
      </c>
      <c r="Z266" s="2" t="s">
        <v>37</v>
      </c>
      <c r="AA266" s="2" t="s">
        <v>37</v>
      </c>
      <c r="AB266" s="2" t="s">
        <v>37</v>
      </c>
      <c r="AC266" s="5"/>
      <c r="AD266" s="5"/>
      <c r="AE266" s="5"/>
      <c r="AF266" s="5"/>
    </row>
    <row r="267">
      <c r="A267" s="3" t="s">
        <v>305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37</v>
      </c>
      <c r="X267" s="2" t="s">
        <v>37</v>
      </c>
      <c r="Y267" s="6" t="s">
        <v>188</v>
      </c>
      <c r="Z267" s="2" t="s">
        <v>37</v>
      </c>
      <c r="AA267" s="2" t="s">
        <v>37</v>
      </c>
      <c r="AB267" s="2" t="s">
        <v>37</v>
      </c>
      <c r="AC267" s="5"/>
      <c r="AD267" s="5"/>
      <c r="AE267" s="5"/>
      <c r="AF267" s="5"/>
    </row>
    <row r="268">
      <c r="A268" s="3" t="s">
        <v>306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37</v>
      </c>
      <c r="X268" s="2" t="s">
        <v>37</v>
      </c>
      <c r="Y268" s="6" t="s">
        <v>188</v>
      </c>
      <c r="Z268" s="2" t="s">
        <v>37</v>
      </c>
      <c r="AA268" s="2" t="s">
        <v>37</v>
      </c>
      <c r="AB268" s="2" t="s">
        <v>37</v>
      </c>
      <c r="AC268" s="5"/>
      <c r="AD268" s="5"/>
      <c r="AE268" s="5"/>
      <c r="AF268" s="5"/>
    </row>
    <row r="269">
      <c r="A269" s="3" t="s">
        <v>307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37</v>
      </c>
      <c r="X269" s="2" t="s">
        <v>37</v>
      </c>
      <c r="Y269" s="6" t="s">
        <v>188</v>
      </c>
      <c r="Z269" s="2" t="s">
        <v>37</v>
      </c>
      <c r="AA269" s="2" t="s">
        <v>37</v>
      </c>
      <c r="AB269" s="2" t="s">
        <v>37</v>
      </c>
      <c r="AC269" s="5"/>
      <c r="AD269" s="5"/>
      <c r="AE269" s="5"/>
      <c r="AF269" s="5"/>
    </row>
    <row r="270">
      <c r="A270" s="3" t="s">
        <v>308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37</v>
      </c>
      <c r="X270" s="2" t="s">
        <v>37</v>
      </c>
      <c r="Y270" s="6" t="s">
        <v>188</v>
      </c>
      <c r="Z270" s="2" t="s">
        <v>37</v>
      </c>
      <c r="AA270" s="2" t="s">
        <v>37</v>
      </c>
      <c r="AB270" s="2" t="s">
        <v>37</v>
      </c>
      <c r="AC270" s="5"/>
      <c r="AD270" s="5"/>
      <c r="AE270" s="5"/>
      <c r="AF270" s="5"/>
    </row>
    <row r="271">
      <c r="A271" s="3" t="s">
        <v>309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37</v>
      </c>
      <c r="X271" s="2" t="s">
        <v>37</v>
      </c>
      <c r="Y271" s="6" t="s">
        <v>188</v>
      </c>
      <c r="Z271" s="2" t="s">
        <v>37</v>
      </c>
      <c r="AA271" s="2" t="s">
        <v>37</v>
      </c>
      <c r="AB271" s="2" t="s">
        <v>37</v>
      </c>
      <c r="AC271" s="5"/>
      <c r="AD271" s="5"/>
      <c r="AE271" s="5"/>
      <c r="AF271" s="5"/>
    </row>
    <row r="272">
      <c r="A272" s="3" t="s">
        <v>310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37</v>
      </c>
      <c r="X272" s="2" t="s">
        <v>37</v>
      </c>
      <c r="Y272" s="6" t="s">
        <v>188</v>
      </c>
      <c r="Z272" s="2" t="s">
        <v>37</v>
      </c>
      <c r="AA272" s="2" t="s">
        <v>37</v>
      </c>
      <c r="AB272" s="2" t="s">
        <v>37</v>
      </c>
      <c r="AC272" s="5"/>
      <c r="AD272" s="5"/>
      <c r="AE272" s="5"/>
      <c r="AF272" s="5"/>
    </row>
    <row r="273">
      <c r="A273" s="3" t="s">
        <v>311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37</v>
      </c>
      <c r="X273" s="2" t="s">
        <v>37</v>
      </c>
      <c r="Y273" s="6" t="s">
        <v>188</v>
      </c>
      <c r="Z273" s="2" t="s">
        <v>37</v>
      </c>
      <c r="AA273" s="2" t="s">
        <v>37</v>
      </c>
      <c r="AB273" s="2" t="s">
        <v>37</v>
      </c>
      <c r="AC273" s="5"/>
      <c r="AD273" s="5"/>
      <c r="AE273" s="5"/>
      <c r="AF273" s="5"/>
    </row>
    <row r="274">
      <c r="A274" s="3" t="s">
        <v>312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37</v>
      </c>
      <c r="X274" s="2" t="s">
        <v>37</v>
      </c>
      <c r="Y274" s="6" t="s">
        <v>188</v>
      </c>
      <c r="Z274" s="2" t="s">
        <v>37</v>
      </c>
      <c r="AA274" s="2" t="s">
        <v>37</v>
      </c>
      <c r="AB274" s="2" t="s">
        <v>37</v>
      </c>
      <c r="AC274" s="5"/>
      <c r="AD274" s="5"/>
      <c r="AE274" s="5"/>
      <c r="AF274" s="5"/>
    </row>
    <row r="275">
      <c r="A275" s="3" t="s">
        <v>313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37</v>
      </c>
      <c r="X275" s="2" t="s">
        <v>37</v>
      </c>
      <c r="Y275" s="6" t="s">
        <v>188</v>
      </c>
      <c r="Z275" s="2" t="s">
        <v>37</v>
      </c>
      <c r="AA275" s="2" t="s">
        <v>37</v>
      </c>
      <c r="AB275" s="2" t="s">
        <v>37</v>
      </c>
      <c r="AC275" s="5"/>
      <c r="AD275" s="5"/>
      <c r="AE275" s="5"/>
      <c r="AF275" s="5"/>
    </row>
    <row r="276">
      <c r="A276" s="3" t="s">
        <v>314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37</v>
      </c>
      <c r="X276" s="2" t="s">
        <v>37</v>
      </c>
      <c r="Y276" s="6" t="s">
        <v>188</v>
      </c>
      <c r="Z276" s="2" t="s">
        <v>37</v>
      </c>
      <c r="AA276" s="2" t="s">
        <v>37</v>
      </c>
      <c r="AB276" s="2" t="s">
        <v>37</v>
      </c>
      <c r="AC276" s="5"/>
      <c r="AD276" s="5"/>
      <c r="AE276" s="5"/>
      <c r="AF276" s="5"/>
    </row>
    <row r="277">
      <c r="A277" s="3" t="s">
        <v>315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37</v>
      </c>
      <c r="X277" s="2" t="s">
        <v>37</v>
      </c>
      <c r="Y277" s="6" t="s">
        <v>188</v>
      </c>
      <c r="Z277" s="2" t="s">
        <v>37</v>
      </c>
      <c r="AA277" s="2" t="s">
        <v>37</v>
      </c>
      <c r="AB277" s="2" t="s">
        <v>37</v>
      </c>
      <c r="AC277" s="5"/>
      <c r="AD277" s="5"/>
      <c r="AE277" s="5"/>
      <c r="AF277" s="5"/>
    </row>
    <row r="278">
      <c r="A278" s="3" t="s">
        <v>316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37</v>
      </c>
      <c r="X278" s="2" t="s">
        <v>37</v>
      </c>
      <c r="Y278" s="6" t="s">
        <v>188</v>
      </c>
      <c r="Z278" s="2" t="s">
        <v>37</v>
      </c>
      <c r="AA278" s="2" t="s">
        <v>37</v>
      </c>
      <c r="AB278" s="2" t="s">
        <v>37</v>
      </c>
      <c r="AC278" s="5"/>
      <c r="AD278" s="5"/>
      <c r="AE278" s="5"/>
      <c r="AF278" s="5"/>
    </row>
    <row r="279">
      <c r="A279" s="3" t="s">
        <v>317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37</v>
      </c>
      <c r="X279" s="2" t="s">
        <v>37</v>
      </c>
      <c r="Y279" s="6" t="s">
        <v>188</v>
      </c>
      <c r="Z279" s="2" t="s">
        <v>37</v>
      </c>
      <c r="AA279" s="2" t="s">
        <v>37</v>
      </c>
      <c r="AB279" s="2" t="s">
        <v>37</v>
      </c>
      <c r="AC279" s="5"/>
      <c r="AD279" s="5"/>
      <c r="AE279" s="5"/>
      <c r="AF279" s="5"/>
    </row>
    <row r="280">
      <c r="A280" s="3" t="s">
        <v>318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37</v>
      </c>
      <c r="X280" s="2" t="s">
        <v>37</v>
      </c>
      <c r="Y280" s="6" t="s">
        <v>188</v>
      </c>
      <c r="Z280" s="2" t="s">
        <v>37</v>
      </c>
      <c r="AA280" s="2" t="s">
        <v>37</v>
      </c>
      <c r="AB280" s="2" t="s">
        <v>37</v>
      </c>
      <c r="AC280" s="5"/>
      <c r="AD280" s="5"/>
      <c r="AE280" s="5"/>
      <c r="AF280" s="5"/>
    </row>
    <row r="281">
      <c r="A281" s="3" t="s">
        <v>319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37</v>
      </c>
      <c r="X281" s="2" t="s">
        <v>37</v>
      </c>
      <c r="Y281" s="6" t="s">
        <v>188</v>
      </c>
      <c r="Z281" s="2" t="s">
        <v>37</v>
      </c>
      <c r="AA281" s="2" t="s">
        <v>37</v>
      </c>
      <c r="AB281" s="2" t="s">
        <v>37</v>
      </c>
      <c r="AC281" s="5"/>
      <c r="AD281" s="5"/>
      <c r="AE281" s="5"/>
      <c r="AF281" s="5"/>
    </row>
    <row r="282">
      <c r="A282" s="3" t="s">
        <v>320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37</v>
      </c>
      <c r="X282" s="2" t="s">
        <v>37</v>
      </c>
      <c r="Y282" s="6" t="s">
        <v>188</v>
      </c>
      <c r="Z282" s="2" t="s">
        <v>37</v>
      </c>
      <c r="AA282" s="2" t="s">
        <v>37</v>
      </c>
      <c r="AB282" s="2" t="s">
        <v>37</v>
      </c>
      <c r="AC282" s="5"/>
      <c r="AD282" s="5"/>
      <c r="AE282" s="5"/>
      <c r="AF282" s="5"/>
    </row>
    <row r="283">
      <c r="A283" s="3" t="s">
        <v>321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37</v>
      </c>
      <c r="X283" s="2" t="s">
        <v>37</v>
      </c>
      <c r="Y283" s="6" t="s">
        <v>188</v>
      </c>
      <c r="Z283" s="2" t="s">
        <v>37</v>
      </c>
      <c r="AA283" s="2" t="s">
        <v>37</v>
      </c>
      <c r="AB283" s="2" t="s">
        <v>37</v>
      </c>
      <c r="AC283" s="5"/>
      <c r="AD283" s="5"/>
      <c r="AE283" s="5"/>
      <c r="AF283" s="5"/>
    </row>
    <row r="284">
      <c r="A284" s="3" t="s">
        <v>322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37</v>
      </c>
      <c r="X284" s="2" t="s">
        <v>37</v>
      </c>
      <c r="Y284" s="6" t="s">
        <v>188</v>
      </c>
      <c r="Z284" s="2" t="s">
        <v>37</v>
      </c>
      <c r="AA284" s="2" t="s">
        <v>37</v>
      </c>
      <c r="AB284" s="2" t="s">
        <v>37</v>
      </c>
      <c r="AC284" s="5"/>
      <c r="AD284" s="5"/>
      <c r="AE284" s="5"/>
      <c r="AF284" s="5"/>
    </row>
    <row r="285">
      <c r="A285" s="3" t="s">
        <v>323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37</v>
      </c>
      <c r="X285" s="2" t="s">
        <v>37</v>
      </c>
      <c r="Y285" s="6" t="s">
        <v>188</v>
      </c>
      <c r="Z285" s="2" t="s">
        <v>37</v>
      </c>
      <c r="AA285" s="2" t="s">
        <v>37</v>
      </c>
      <c r="AB285" s="2" t="s">
        <v>37</v>
      </c>
      <c r="AC285" s="5"/>
      <c r="AD285" s="5"/>
      <c r="AE285" s="5"/>
      <c r="AF285" s="5"/>
    </row>
    <row r="286">
      <c r="A286" s="3" t="s">
        <v>324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37</v>
      </c>
      <c r="X286" s="2" t="s">
        <v>37</v>
      </c>
      <c r="Y286" s="6" t="s">
        <v>188</v>
      </c>
      <c r="Z286" s="2" t="s">
        <v>37</v>
      </c>
      <c r="AA286" s="2" t="s">
        <v>37</v>
      </c>
      <c r="AB286" s="2" t="s">
        <v>37</v>
      </c>
      <c r="AC286" s="5"/>
      <c r="AD286" s="5"/>
      <c r="AE286" s="5"/>
      <c r="AF286" s="5"/>
    </row>
    <row r="287">
      <c r="A287" s="3" t="s">
        <v>325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37</v>
      </c>
      <c r="X287" s="2" t="s">
        <v>37</v>
      </c>
      <c r="Y287" s="6" t="s">
        <v>188</v>
      </c>
      <c r="Z287" s="2" t="s">
        <v>37</v>
      </c>
      <c r="AA287" s="2" t="s">
        <v>37</v>
      </c>
      <c r="AB287" s="2" t="s">
        <v>37</v>
      </c>
      <c r="AC287" s="5"/>
      <c r="AD287" s="5"/>
      <c r="AE287" s="5"/>
      <c r="AF287" s="5"/>
    </row>
    <row r="288">
      <c r="A288" s="3" t="s">
        <v>326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37</v>
      </c>
      <c r="X288" s="2" t="s">
        <v>37</v>
      </c>
      <c r="Y288" s="6" t="s">
        <v>188</v>
      </c>
      <c r="Z288" s="2" t="s">
        <v>37</v>
      </c>
      <c r="AA288" s="2" t="s">
        <v>37</v>
      </c>
      <c r="AB288" s="2" t="s">
        <v>37</v>
      </c>
      <c r="AC288" s="5"/>
      <c r="AD288" s="5"/>
      <c r="AE288" s="5"/>
      <c r="AF288" s="5"/>
    </row>
    <row r="289">
      <c r="A289" s="3" t="s">
        <v>327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37</v>
      </c>
      <c r="X289" s="2" t="s">
        <v>37</v>
      </c>
      <c r="Y289" s="6" t="s">
        <v>188</v>
      </c>
      <c r="Z289" s="2" t="s">
        <v>37</v>
      </c>
      <c r="AA289" s="2" t="s">
        <v>37</v>
      </c>
      <c r="AB289" s="2" t="s">
        <v>37</v>
      </c>
      <c r="AC289" s="5"/>
      <c r="AD289" s="5"/>
      <c r="AE289" s="5"/>
      <c r="AF289" s="5"/>
    </row>
    <row r="290">
      <c r="A290" s="3" t="s">
        <v>328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37</v>
      </c>
      <c r="X290" s="2" t="s">
        <v>37</v>
      </c>
      <c r="Y290" s="6" t="s">
        <v>188</v>
      </c>
      <c r="Z290" s="2" t="s">
        <v>37</v>
      </c>
      <c r="AA290" s="2" t="s">
        <v>37</v>
      </c>
      <c r="AB290" s="2" t="s">
        <v>37</v>
      </c>
      <c r="AC290" s="5"/>
      <c r="AD290" s="5"/>
      <c r="AE290" s="5"/>
      <c r="AF290" s="5"/>
    </row>
    <row r="291">
      <c r="A291" s="3" t="s">
        <v>329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37</v>
      </c>
      <c r="X291" s="2" t="s">
        <v>37</v>
      </c>
      <c r="Y291" s="6" t="s">
        <v>188</v>
      </c>
      <c r="Z291" s="2" t="s">
        <v>37</v>
      </c>
      <c r="AA291" s="2" t="s">
        <v>37</v>
      </c>
      <c r="AB291" s="2" t="s">
        <v>37</v>
      </c>
      <c r="AC291" s="5"/>
      <c r="AD291" s="5"/>
      <c r="AE291" s="5"/>
      <c r="AF291" s="5"/>
    </row>
    <row r="292">
      <c r="A292" s="3" t="s">
        <v>330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37</v>
      </c>
      <c r="X292" s="2" t="s">
        <v>37</v>
      </c>
      <c r="Y292" s="6" t="s">
        <v>188</v>
      </c>
      <c r="Z292" s="2" t="s">
        <v>37</v>
      </c>
      <c r="AA292" s="2" t="s">
        <v>37</v>
      </c>
      <c r="AB292" s="2" t="s">
        <v>37</v>
      </c>
      <c r="AC292" s="5"/>
      <c r="AD292" s="5"/>
      <c r="AE292" s="5"/>
      <c r="AF292" s="5"/>
    </row>
    <row r="293">
      <c r="A293" s="3" t="s">
        <v>331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37</v>
      </c>
      <c r="X293" s="2" t="s">
        <v>37</v>
      </c>
      <c r="Y293" s="6" t="s">
        <v>188</v>
      </c>
      <c r="Z293" s="2" t="s">
        <v>37</v>
      </c>
      <c r="AA293" s="2" t="s">
        <v>37</v>
      </c>
      <c r="AB293" s="2" t="s">
        <v>37</v>
      </c>
      <c r="AC293" s="5"/>
      <c r="AD293" s="5"/>
      <c r="AE293" s="5"/>
      <c r="AF293" s="5"/>
    </row>
    <row r="294">
      <c r="A294" s="3" t="s">
        <v>332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37</v>
      </c>
      <c r="X294" s="2" t="s">
        <v>37</v>
      </c>
      <c r="Y294" s="6" t="s">
        <v>188</v>
      </c>
      <c r="Z294" s="2" t="s">
        <v>37</v>
      </c>
      <c r="AA294" s="2" t="s">
        <v>37</v>
      </c>
      <c r="AB294" s="2" t="s">
        <v>37</v>
      </c>
      <c r="AC294" s="5"/>
      <c r="AD294" s="5"/>
      <c r="AE294" s="5"/>
      <c r="AF294" s="5"/>
    </row>
    <row r="295">
      <c r="A295" s="3" t="s">
        <v>333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37</v>
      </c>
      <c r="X295" s="2" t="s">
        <v>37</v>
      </c>
      <c r="Y295" s="6" t="s">
        <v>188</v>
      </c>
      <c r="Z295" s="2" t="s">
        <v>37</v>
      </c>
      <c r="AA295" s="2" t="s">
        <v>37</v>
      </c>
      <c r="AB295" s="2" t="s">
        <v>37</v>
      </c>
      <c r="AC295" s="5"/>
      <c r="AD295" s="5"/>
      <c r="AE295" s="5"/>
      <c r="AF295" s="5"/>
    </row>
    <row r="296">
      <c r="A296" s="3" t="s">
        <v>334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37</v>
      </c>
      <c r="X296" s="2" t="s">
        <v>37</v>
      </c>
      <c r="Y296" s="6" t="s">
        <v>188</v>
      </c>
      <c r="Z296" s="2" t="s">
        <v>37</v>
      </c>
      <c r="AA296" s="2" t="s">
        <v>37</v>
      </c>
      <c r="AB296" s="2" t="s">
        <v>37</v>
      </c>
      <c r="AC296" s="5"/>
      <c r="AD296" s="5"/>
      <c r="AE296" s="5"/>
      <c r="AF296" s="5"/>
    </row>
    <row r="297">
      <c r="A297" s="3" t="s">
        <v>335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37</v>
      </c>
      <c r="X297" s="2" t="s">
        <v>37</v>
      </c>
      <c r="Y297" s="6" t="s">
        <v>188</v>
      </c>
      <c r="Z297" s="2" t="s">
        <v>37</v>
      </c>
      <c r="AA297" s="2" t="s">
        <v>37</v>
      </c>
      <c r="AB297" s="2" t="s">
        <v>37</v>
      </c>
      <c r="AC297" s="5"/>
      <c r="AD297" s="5"/>
      <c r="AE297" s="5"/>
      <c r="AF297" s="5"/>
    </row>
    <row r="298">
      <c r="A298" s="3" t="s">
        <v>336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37</v>
      </c>
      <c r="X298" s="2" t="s">
        <v>37</v>
      </c>
      <c r="Y298" s="6" t="s">
        <v>188</v>
      </c>
      <c r="Z298" s="2" t="s">
        <v>37</v>
      </c>
      <c r="AA298" s="2" t="s">
        <v>37</v>
      </c>
      <c r="AB298" s="2" t="s">
        <v>37</v>
      </c>
      <c r="AC298" s="5"/>
      <c r="AD298" s="5"/>
      <c r="AE298" s="5"/>
      <c r="AF298" s="5"/>
    </row>
    <row r="299">
      <c r="A299" s="3" t="s">
        <v>337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37</v>
      </c>
      <c r="X299" s="2" t="s">
        <v>37</v>
      </c>
      <c r="Y299" s="6" t="s">
        <v>188</v>
      </c>
      <c r="Z299" s="2" t="s">
        <v>37</v>
      </c>
      <c r="AA299" s="2" t="s">
        <v>37</v>
      </c>
      <c r="AB299" s="2" t="s">
        <v>37</v>
      </c>
      <c r="AC299" s="5"/>
      <c r="AD299" s="5"/>
      <c r="AE299" s="5"/>
      <c r="AF299" s="5"/>
    </row>
    <row r="300">
      <c r="A300" s="3" t="s">
        <v>338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37</v>
      </c>
      <c r="X300" s="2" t="s">
        <v>37</v>
      </c>
      <c r="Y300" s="6" t="s">
        <v>188</v>
      </c>
      <c r="Z300" s="2" t="s">
        <v>37</v>
      </c>
      <c r="AA300" s="2" t="s">
        <v>37</v>
      </c>
      <c r="AB300" s="2" t="s">
        <v>37</v>
      </c>
      <c r="AC300" s="5"/>
      <c r="AD300" s="5"/>
      <c r="AE300" s="5"/>
      <c r="AF300" s="5"/>
    </row>
    <row r="301">
      <c r="A301" s="3" t="s">
        <v>339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37</v>
      </c>
      <c r="X301" s="2" t="s">
        <v>37</v>
      </c>
      <c r="Y301" s="6" t="s">
        <v>188</v>
      </c>
      <c r="Z301" s="2" t="s">
        <v>37</v>
      </c>
      <c r="AA301" s="2" t="s">
        <v>37</v>
      </c>
      <c r="AB301" s="2" t="s">
        <v>37</v>
      </c>
      <c r="AC301" s="5"/>
      <c r="AD301" s="5"/>
      <c r="AE301" s="5"/>
      <c r="AF301" s="5"/>
    </row>
    <row r="302">
      <c r="A302" s="3" t="s">
        <v>340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37</v>
      </c>
      <c r="X302" s="2" t="s">
        <v>37</v>
      </c>
      <c r="Y302" s="6" t="s">
        <v>188</v>
      </c>
      <c r="Z302" s="2" t="s">
        <v>37</v>
      </c>
      <c r="AA302" s="2" t="s">
        <v>37</v>
      </c>
      <c r="AB302" s="2" t="s">
        <v>37</v>
      </c>
      <c r="AC302" s="5"/>
      <c r="AD302" s="5"/>
      <c r="AE302" s="5"/>
      <c r="AF302" s="5"/>
    </row>
    <row r="303">
      <c r="A303" s="3" t="s">
        <v>341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37</v>
      </c>
      <c r="X303" s="2" t="s">
        <v>37</v>
      </c>
      <c r="Y303" s="6" t="s">
        <v>188</v>
      </c>
      <c r="Z303" s="2" t="s">
        <v>37</v>
      </c>
      <c r="AA303" s="2" t="s">
        <v>37</v>
      </c>
      <c r="AB303" s="2" t="s">
        <v>37</v>
      </c>
      <c r="AC303" s="5"/>
      <c r="AD303" s="5"/>
      <c r="AE303" s="5"/>
      <c r="AF303" s="5"/>
    </row>
    <row r="304">
      <c r="A304" s="3" t="s">
        <v>342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37</v>
      </c>
      <c r="X304" s="2" t="s">
        <v>37</v>
      </c>
      <c r="Y304" s="6" t="s">
        <v>188</v>
      </c>
      <c r="Z304" s="2" t="s">
        <v>37</v>
      </c>
      <c r="AA304" s="2" t="s">
        <v>37</v>
      </c>
      <c r="AB304" s="2" t="s">
        <v>37</v>
      </c>
      <c r="AC304" s="5"/>
      <c r="AD304" s="5"/>
      <c r="AE304" s="5"/>
      <c r="AF304" s="5"/>
    </row>
    <row r="305">
      <c r="A305" s="3" t="s">
        <v>343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37</v>
      </c>
      <c r="X305" s="2" t="s">
        <v>37</v>
      </c>
      <c r="Y305" s="6" t="s">
        <v>188</v>
      </c>
      <c r="Z305" s="2" t="s">
        <v>37</v>
      </c>
      <c r="AA305" s="2" t="s">
        <v>37</v>
      </c>
      <c r="AB305" s="2" t="s">
        <v>37</v>
      </c>
      <c r="AC305" s="5"/>
      <c r="AD305" s="5"/>
      <c r="AE305" s="5"/>
      <c r="AF305" s="5"/>
    </row>
    <row r="306">
      <c r="A306" s="3" t="s">
        <v>344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37</v>
      </c>
      <c r="X306" s="2" t="s">
        <v>37</v>
      </c>
      <c r="Y306" s="6" t="s">
        <v>188</v>
      </c>
      <c r="Z306" s="2" t="s">
        <v>37</v>
      </c>
      <c r="AA306" s="2" t="s">
        <v>37</v>
      </c>
      <c r="AB306" s="2" t="s">
        <v>37</v>
      </c>
      <c r="AC306" s="5"/>
      <c r="AD306" s="5"/>
      <c r="AE306" s="5"/>
      <c r="AF306" s="5"/>
    </row>
    <row r="307">
      <c r="A307" s="3" t="s">
        <v>345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37</v>
      </c>
      <c r="X307" s="2" t="s">
        <v>37</v>
      </c>
      <c r="Y307" s="6" t="s">
        <v>188</v>
      </c>
      <c r="Z307" s="2" t="s">
        <v>37</v>
      </c>
      <c r="AA307" s="2" t="s">
        <v>37</v>
      </c>
      <c r="AB307" s="2" t="s">
        <v>37</v>
      </c>
      <c r="AC307" s="5"/>
      <c r="AD307" s="5"/>
      <c r="AE307" s="5"/>
      <c r="AF307" s="5"/>
    </row>
    <row r="308">
      <c r="A308" s="3" t="s">
        <v>346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37</v>
      </c>
      <c r="X308" s="2" t="s">
        <v>37</v>
      </c>
      <c r="Y308" s="6" t="s">
        <v>188</v>
      </c>
      <c r="Z308" s="2" t="s">
        <v>37</v>
      </c>
      <c r="AA308" s="2" t="s">
        <v>37</v>
      </c>
      <c r="AB308" s="2" t="s">
        <v>37</v>
      </c>
      <c r="AC308" s="5"/>
      <c r="AD308" s="5"/>
      <c r="AE308" s="5"/>
      <c r="AF308" s="5"/>
    </row>
    <row r="309">
      <c r="A309" s="3" t="s">
        <v>347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37</v>
      </c>
      <c r="X309" s="2" t="s">
        <v>37</v>
      </c>
      <c r="Y309" s="6" t="s">
        <v>188</v>
      </c>
      <c r="Z309" s="2" t="s">
        <v>37</v>
      </c>
      <c r="AA309" s="2" t="s">
        <v>37</v>
      </c>
      <c r="AB309" s="2" t="s">
        <v>37</v>
      </c>
      <c r="AC309" s="5"/>
      <c r="AD309" s="5"/>
      <c r="AE309" s="5"/>
      <c r="AF309" s="5"/>
    </row>
    <row r="310">
      <c r="A310" s="3" t="s">
        <v>348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37</v>
      </c>
      <c r="X310" s="2" t="s">
        <v>37</v>
      </c>
      <c r="Y310" s="6" t="s">
        <v>188</v>
      </c>
      <c r="Z310" s="2" t="s">
        <v>37</v>
      </c>
      <c r="AA310" s="2" t="s">
        <v>37</v>
      </c>
      <c r="AB310" s="2" t="s">
        <v>37</v>
      </c>
      <c r="AC310" s="5"/>
      <c r="AD310" s="5"/>
      <c r="AE310" s="5"/>
      <c r="AF310" s="5"/>
    </row>
    <row r="311">
      <c r="A311" s="3" t="s">
        <v>349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37</v>
      </c>
      <c r="X311" s="2" t="s">
        <v>37</v>
      </c>
      <c r="Y311" s="6" t="s">
        <v>188</v>
      </c>
      <c r="Z311" s="2" t="s">
        <v>37</v>
      </c>
      <c r="AA311" s="2" t="s">
        <v>37</v>
      </c>
      <c r="AB311" s="2" t="s">
        <v>37</v>
      </c>
      <c r="AC311" s="5"/>
      <c r="AD311" s="5"/>
      <c r="AE311" s="5"/>
      <c r="AF311" s="5"/>
    </row>
    <row r="312">
      <c r="A312" s="3" t="s">
        <v>350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37</v>
      </c>
      <c r="X312" s="2" t="s">
        <v>37</v>
      </c>
      <c r="Y312" s="6" t="s">
        <v>188</v>
      </c>
      <c r="Z312" s="2" t="s">
        <v>37</v>
      </c>
      <c r="AA312" s="2" t="s">
        <v>37</v>
      </c>
      <c r="AB312" s="2" t="s">
        <v>37</v>
      </c>
      <c r="AC312" s="5"/>
      <c r="AD312" s="5"/>
      <c r="AE312" s="5"/>
      <c r="AF312" s="5"/>
    </row>
    <row r="313">
      <c r="A313" s="3" t="s">
        <v>351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37</v>
      </c>
      <c r="X313" s="2" t="s">
        <v>37</v>
      </c>
      <c r="Y313" s="6" t="s">
        <v>188</v>
      </c>
      <c r="Z313" s="2" t="s">
        <v>37</v>
      </c>
      <c r="AA313" s="2" t="s">
        <v>37</v>
      </c>
      <c r="AB313" s="2" t="s">
        <v>37</v>
      </c>
      <c r="AC313" s="5"/>
      <c r="AD313" s="5"/>
      <c r="AE313" s="5"/>
      <c r="AF313" s="5"/>
    </row>
    <row r="314">
      <c r="A314" s="3" t="s">
        <v>352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37</v>
      </c>
      <c r="X314" s="2" t="s">
        <v>37</v>
      </c>
      <c r="Y314" s="6" t="s">
        <v>188</v>
      </c>
      <c r="Z314" s="2" t="s">
        <v>37</v>
      </c>
      <c r="AA314" s="2" t="s">
        <v>37</v>
      </c>
      <c r="AB314" s="2" t="s">
        <v>37</v>
      </c>
      <c r="AC314" s="5"/>
      <c r="AD314" s="5"/>
      <c r="AE314" s="5"/>
      <c r="AF314" s="5"/>
    </row>
    <row r="315">
      <c r="A315" s="3" t="s">
        <v>353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37</v>
      </c>
      <c r="X315" s="2" t="s">
        <v>37</v>
      </c>
      <c r="Y315" s="6" t="s">
        <v>188</v>
      </c>
      <c r="Z315" s="2" t="s">
        <v>37</v>
      </c>
      <c r="AA315" s="2" t="s">
        <v>37</v>
      </c>
      <c r="AB315" s="2" t="s">
        <v>37</v>
      </c>
      <c r="AC315" s="5"/>
      <c r="AD315" s="5"/>
      <c r="AE315" s="5"/>
      <c r="AF315" s="5"/>
    </row>
    <row r="316">
      <c r="A316" s="3" t="s">
        <v>354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37</v>
      </c>
      <c r="X316" s="2" t="s">
        <v>37</v>
      </c>
      <c r="Y316" s="6" t="s">
        <v>188</v>
      </c>
      <c r="Z316" s="2" t="s">
        <v>37</v>
      </c>
      <c r="AA316" s="2" t="s">
        <v>37</v>
      </c>
      <c r="AB316" s="2" t="s">
        <v>37</v>
      </c>
      <c r="AC316" s="5"/>
      <c r="AD316" s="5"/>
      <c r="AE316" s="5"/>
      <c r="AF316" s="5"/>
    </row>
    <row r="317">
      <c r="A317" s="3" t="s">
        <v>355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37</v>
      </c>
      <c r="X317" s="2" t="s">
        <v>37</v>
      </c>
      <c r="Y317" s="6" t="s">
        <v>188</v>
      </c>
      <c r="Z317" s="2" t="s">
        <v>37</v>
      </c>
      <c r="AA317" s="2" t="s">
        <v>37</v>
      </c>
      <c r="AB317" s="2" t="s">
        <v>37</v>
      </c>
      <c r="AC317" s="5"/>
      <c r="AD317" s="5"/>
      <c r="AE317" s="5"/>
      <c r="AF317" s="5"/>
    </row>
    <row r="318">
      <c r="A318" s="3" t="s">
        <v>356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37</v>
      </c>
      <c r="X318" s="2" t="s">
        <v>37</v>
      </c>
      <c r="Y318" s="6" t="s">
        <v>188</v>
      </c>
      <c r="Z318" s="2" t="s">
        <v>37</v>
      </c>
      <c r="AA318" s="2" t="s">
        <v>37</v>
      </c>
      <c r="AB318" s="2" t="s">
        <v>37</v>
      </c>
      <c r="AC318" s="5"/>
      <c r="AD318" s="5"/>
      <c r="AE318" s="5"/>
      <c r="AF318" s="5"/>
    </row>
    <row r="319">
      <c r="A319" s="3" t="s">
        <v>357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37</v>
      </c>
      <c r="X319" s="2" t="s">
        <v>37</v>
      </c>
      <c r="Y319" s="6" t="s">
        <v>188</v>
      </c>
      <c r="Z319" s="2" t="s">
        <v>37</v>
      </c>
      <c r="AA319" s="2" t="s">
        <v>37</v>
      </c>
      <c r="AB319" s="2" t="s">
        <v>37</v>
      </c>
      <c r="AC319" s="5"/>
      <c r="AD319" s="5"/>
      <c r="AE319" s="5"/>
      <c r="AF319" s="5"/>
    </row>
    <row r="320">
      <c r="A320" s="3" t="s">
        <v>358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37</v>
      </c>
      <c r="X320" s="2" t="s">
        <v>37</v>
      </c>
      <c r="Y320" s="6" t="s">
        <v>188</v>
      </c>
      <c r="Z320" s="2" t="s">
        <v>37</v>
      </c>
      <c r="AA320" s="2" t="s">
        <v>37</v>
      </c>
      <c r="AB320" s="2" t="s">
        <v>37</v>
      </c>
      <c r="AC320" s="5"/>
      <c r="AD320" s="5"/>
      <c r="AE320" s="5"/>
      <c r="AF320" s="5"/>
    </row>
    <row r="321">
      <c r="A321" s="3" t="s">
        <v>359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37</v>
      </c>
      <c r="X321" s="2" t="s">
        <v>37</v>
      </c>
      <c r="Y321" s="6" t="s">
        <v>188</v>
      </c>
      <c r="Z321" s="2" t="s">
        <v>37</v>
      </c>
      <c r="AA321" s="2" t="s">
        <v>37</v>
      </c>
      <c r="AB321" s="2" t="s">
        <v>37</v>
      </c>
      <c r="AC321" s="5"/>
      <c r="AD321" s="5"/>
      <c r="AE321" s="5"/>
      <c r="AF321" s="5"/>
    </row>
    <row r="322">
      <c r="A322" s="3" t="s">
        <v>360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37</v>
      </c>
      <c r="X322" s="2" t="s">
        <v>37</v>
      </c>
      <c r="Y322" s="6" t="s">
        <v>188</v>
      </c>
      <c r="Z322" s="2" t="s">
        <v>37</v>
      </c>
      <c r="AA322" s="2" t="s">
        <v>37</v>
      </c>
      <c r="AB322" s="2" t="s">
        <v>37</v>
      </c>
      <c r="AC322" s="5"/>
      <c r="AD322" s="5"/>
      <c r="AE322" s="5"/>
      <c r="AF322" s="5"/>
    </row>
    <row r="323">
      <c r="A323" s="3" t="s">
        <v>361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37</v>
      </c>
      <c r="X323" s="2" t="s">
        <v>37</v>
      </c>
      <c r="Y323" s="6" t="s">
        <v>188</v>
      </c>
      <c r="Z323" s="2" t="s">
        <v>37</v>
      </c>
      <c r="AA323" s="2" t="s">
        <v>37</v>
      </c>
      <c r="AB323" s="2" t="s">
        <v>37</v>
      </c>
      <c r="AC323" s="5"/>
      <c r="AD323" s="5"/>
      <c r="AE323" s="5"/>
      <c r="AF323" s="5"/>
    </row>
    <row r="324">
      <c r="A324" s="3" t="s">
        <v>362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37</v>
      </c>
      <c r="X324" s="2" t="s">
        <v>37</v>
      </c>
      <c r="Y324" s="6" t="s">
        <v>188</v>
      </c>
      <c r="Z324" s="2" t="s">
        <v>37</v>
      </c>
      <c r="AA324" s="2" t="s">
        <v>37</v>
      </c>
      <c r="AB324" s="2" t="s">
        <v>37</v>
      </c>
      <c r="AC324" s="5"/>
      <c r="AD324" s="5"/>
      <c r="AE324" s="5"/>
      <c r="AF324" s="5"/>
    </row>
    <row r="325">
      <c r="A325" s="3" t="s">
        <v>363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37</v>
      </c>
      <c r="X325" s="2" t="s">
        <v>37</v>
      </c>
      <c r="Y325" s="6" t="s">
        <v>188</v>
      </c>
      <c r="Z325" s="2" t="s">
        <v>37</v>
      </c>
      <c r="AA325" s="2" t="s">
        <v>37</v>
      </c>
      <c r="AB325" s="2" t="s">
        <v>37</v>
      </c>
      <c r="AC325" s="5"/>
      <c r="AD325" s="5"/>
      <c r="AE325" s="5"/>
      <c r="AF325" s="5"/>
    </row>
    <row r="326">
      <c r="A326" s="3" t="s">
        <v>364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37</v>
      </c>
      <c r="X326" s="2" t="s">
        <v>37</v>
      </c>
      <c r="Y326" s="6" t="s">
        <v>188</v>
      </c>
      <c r="Z326" s="2" t="s">
        <v>37</v>
      </c>
      <c r="AA326" s="2" t="s">
        <v>37</v>
      </c>
      <c r="AB326" s="2" t="s">
        <v>37</v>
      </c>
      <c r="AC326" s="5"/>
      <c r="AD326" s="5"/>
      <c r="AE326" s="5"/>
      <c r="AF326" s="5"/>
    </row>
    <row r="327">
      <c r="A327" s="3" t="s">
        <v>365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37</v>
      </c>
      <c r="X327" s="2" t="s">
        <v>37</v>
      </c>
      <c r="Y327" s="6" t="s">
        <v>188</v>
      </c>
      <c r="Z327" s="2" t="s">
        <v>37</v>
      </c>
      <c r="AA327" s="2" t="s">
        <v>37</v>
      </c>
      <c r="AB327" s="2" t="s">
        <v>37</v>
      </c>
      <c r="AC327" s="5"/>
      <c r="AD327" s="5"/>
      <c r="AE327" s="5"/>
      <c r="AF327" s="5"/>
    </row>
    <row r="328">
      <c r="A328" s="3" t="s">
        <v>366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37</v>
      </c>
      <c r="X328" s="2" t="s">
        <v>37</v>
      </c>
      <c r="Y328" s="6" t="s">
        <v>188</v>
      </c>
      <c r="Z328" s="2" t="s">
        <v>37</v>
      </c>
      <c r="AA328" s="2" t="s">
        <v>37</v>
      </c>
      <c r="AB328" s="2" t="s">
        <v>37</v>
      </c>
      <c r="AC328" s="5"/>
      <c r="AD328" s="5"/>
      <c r="AE328" s="5"/>
      <c r="AF328" s="5"/>
    </row>
    <row r="329">
      <c r="A329" s="3" t="s">
        <v>367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37</v>
      </c>
      <c r="X329" s="2" t="s">
        <v>37</v>
      </c>
      <c r="Y329" s="6" t="s">
        <v>188</v>
      </c>
      <c r="Z329" s="2" t="s">
        <v>37</v>
      </c>
      <c r="AA329" s="2" t="s">
        <v>37</v>
      </c>
      <c r="AB329" s="2" t="s">
        <v>37</v>
      </c>
      <c r="AC329" s="5"/>
      <c r="AD329" s="5"/>
      <c r="AE329" s="5"/>
      <c r="AF329" s="5"/>
    </row>
    <row r="330">
      <c r="A330" s="3" t="s">
        <v>368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37</v>
      </c>
      <c r="X330" s="2" t="s">
        <v>37</v>
      </c>
      <c r="Y330" s="6" t="s">
        <v>188</v>
      </c>
      <c r="Z330" s="2" t="s">
        <v>37</v>
      </c>
      <c r="AA330" s="2" t="s">
        <v>37</v>
      </c>
      <c r="AB330" s="2" t="s">
        <v>37</v>
      </c>
      <c r="AC330" s="5"/>
      <c r="AD330" s="5"/>
      <c r="AE330" s="5"/>
      <c r="AF330" s="5"/>
    </row>
    <row r="331">
      <c r="A331" s="3" t="s">
        <v>369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37</v>
      </c>
      <c r="X331" s="2" t="s">
        <v>37</v>
      </c>
      <c r="Y331" s="6" t="s">
        <v>188</v>
      </c>
      <c r="Z331" s="2" t="s">
        <v>37</v>
      </c>
      <c r="AA331" s="2" t="s">
        <v>37</v>
      </c>
      <c r="AB331" s="2" t="s">
        <v>37</v>
      </c>
      <c r="AC331" s="5"/>
      <c r="AD331" s="5"/>
      <c r="AE331" s="5"/>
      <c r="AF331" s="5"/>
    </row>
    <row r="332">
      <c r="A332" s="3" t="s">
        <v>370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37</v>
      </c>
      <c r="X332" s="2" t="s">
        <v>37</v>
      </c>
      <c r="Y332" s="6" t="s">
        <v>188</v>
      </c>
      <c r="Z332" s="2" t="s">
        <v>37</v>
      </c>
      <c r="AA332" s="2" t="s">
        <v>37</v>
      </c>
      <c r="AB332" s="2" t="s">
        <v>37</v>
      </c>
      <c r="AC332" s="5"/>
      <c r="AD332" s="5"/>
      <c r="AE332" s="5"/>
      <c r="AF332" s="5"/>
    </row>
    <row r="333">
      <c r="A333" s="3" t="s">
        <v>371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37</v>
      </c>
      <c r="X333" s="2" t="s">
        <v>37</v>
      </c>
      <c r="Y333" s="6" t="s">
        <v>188</v>
      </c>
      <c r="Z333" s="2" t="s">
        <v>37</v>
      </c>
      <c r="AA333" s="2" t="s">
        <v>37</v>
      </c>
      <c r="AB333" s="2" t="s">
        <v>37</v>
      </c>
      <c r="AC333" s="5"/>
      <c r="AD333" s="5"/>
      <c r="AE333" s="5"/>
      <c r="AF333" s="5"/>
    </row>
    <row r="334">
      <c r="A334" s="3" t="s">
        <v>372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37</v>
      </c>
      <c r="X334" s="2" t="s">
        <v>37</v>
      </c>
      <c r="Y334" s="6" t="s">
        <v>188</v>
      </c>
      <c r="Z334" s="2" t="s">
        <v>37</v>
      </c>
      <c r="AA334" s="2" t="s">
        <v>37</v>
      </c>
      <c r="AB334" s="2" t="s">
        <v>37</v>
      </c>
      <c r="AC334" s="5"/>
      <c r="AD334" s="5"/>
      <c r="AE334" s="5"/>
      <c r="AF334" s="5"/>
    </row>
    <row r="335">
      <c r="A335" s="3" t="s">
        <v>373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37</v>
      </c>
      <c r="X335" s="2" t="s">
        <v>37</v>
      </c>
      <c r="Y335" s="6" t="s">
        <v>188</v>
      </c>
      <c r="Z335" s="2" t="s">
        <v>37</v>
      </c>
      <c r="AA335" s="2" t="s">
        <v>37</v>
      </c>
      <c r="AB335" s="2" t="s">
        <v>37</v>
      </c>
      <c r="AC335" s="5"/>
      <c r="AD335" s="5"/>
      <c r="AE335" s="5"/>
      <c r="AF335" s="5"/>
    </row>
    <row r="336">
      <c r="A336" s="3" t="s">
        <v>374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37</v>
      </c>
      <c r="X336" s="2" t="s">
        <v>37</v>
      </c>
      <c r="Y336" s="6" t="s">
        <v>188</v>
      </c>
      <c r="Z336" s="2" t="s">
        <v>37</v>
      </c>
      <c r="AA336" s="2" t="s">
        <v>37</v>
      </c>
      <c r="AB336" s="2" t="s">
        <v>37</v>
      </c>
      <c r="AC336" s="5"/>
      <c r="AD336" s="5"/>
      <c r="AE336" s="5"/>
      <c r="AF336" s="5"/>
    </row>
    <row r="337">
      <c r="A337" s="3" t="s">
        <v>375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37</v>
      </c>
      <c r="X337" s="2" t="s">
        <v>37</v>
      </c>
      <c r="Y337" s="6" t="s">
        <v>188</v>
      </c>
      <c r="Z337" s="2" t="s">
        <v>37</v>
      </c>
      <c r="AA337" s="2" t="s">
        <v>37</v>
      </c>
      <c r="AB337" s="2" t="s">
        <v>37</v>
      </c>
      <c r="AC337" s="5"/>
      <c r="AD337" s="5"/>
      <c r="AE337" s="5"/>
      <c r="AF337" s="5"/>
    </row>
    <row r="338">
      <c r="A338" s="3" t="s">
        <v>376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37</v>
      </c>
      <c r="X338" s="2" t="s">
        <v>37</v>
      </c>
      <c r="Y338" s="6" t="s">
        <v>188</v>
      </c>
      <c r="Z338" s="2" t="s">
        <v>37</v>
      </c>
      <c r="AA338" s="2" t="s">
        <v>37</v>
      </c>
      <c r="AB338" s="2" t="s">
        <v>37</v>
      </c>
      <c r="AC338" s="5"/>
      <c r="AD338" s="5"/>
      <c r="AE338" s="5"/>
      <c r="AF338" s="5"/>
    </row>
    <row r="339">
      <c r="A339" s="3" t="s">
        <v>377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37</v>
      </c>
      <c r="X339" s="2" t="s">
        <v>37</v>
      </c>
      <c r="Y339" s="6" t="s">
        <v>188</v>
      </c>
      <c r="Z339" s="2" t="s">
        <v>37</v>
      </c>
      <c r="AA339" s="2" t="s">
        <v>37</v>
      </c>
      <c r="AB339" s="2" t="s">
        <v>37</v>
      </c>
      <c r="AC339" s="5"/>
      <c r="AD339" s="5"/>
      <c r="AE339" s="5"/>
      <c r="AF339" s="5"/>
    </row>
    <row r="340">
      <c r="A340" s="3" t="s">
        <v>378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37</v>
      </c>
      <c r="X340" s="2" t="s">
        <v>37</v>
      </c>
      <c r="Y340" s="6" t="s">
        <v>188</v>
      </c>
      <c r="Z340" s="2" t="s">
        <v>37</v>
      </c>
      <c r="AA340" s="2" t="s">
        <v>37</v>
      </c>
      <c r="AB340" s="2" t="s">
        <v>37</v>
      </c>
      <c r="AC340" s="5"/>
      <c r="AD340" s="5"/>
      <c r="AE340" s="5"/>
      <c r="AF340" s="5"/>
    </row>
    <row r="341">
      <c r="A341" s="3" t="s">
        <v>379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37</v>
      </c>
      <c r="X341" s="2" t="s">
        <v>37</v>
      </c>
      <c r="Y341" s="6" t="s">
        <v>188</v>
      </c>
      <c r="Z341" s="2" t="s">
        <v>37</v>
      </c>
      <c r="AA341" s="2" t="s">
        <v>37</v>
      </c>
      <c r="AB341" s="2" t="s">
        <v>37</v>
      </c>
      <c r="AC341" s="5"/>
      <c r="AD341" s="5"/>
      <c r="AE341" s="5"/>
      <c r="AF341" s="5"/>
    </row>
    <row r="342">
      <c r="A342" s="3" t="s">
        <v>380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37</v>
      </c>
      <c r="X342" s="2" t="s">
        <v>37</v>
      </c>
      <c r="Y342" s="6" t="s">
        <v>381</v>
      </c>
      <c r="Z342" s="2" t="s">
        <v>37</v>
      </c>
      <c r="AA342" s="2" t="s">
        <v>37</v>
      </c>
      <c r="AB342" s="2" t="s">
        <v>37</v>
      </c>
      <c r="AC342" s="5"/>
      <c r="AD342" s="5"/>
      <c r="AE342" s="5"/>
      <c r="AF342" s="5"/>
    </row>
    <row r="343">
      <c r="A343" s="3" t="s">
        <v>382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37</v>
      </c>
      <c r="X343" s="2" t="s">
        <v>37</v>
      </c>
      <c r="Y343" s="6" t="s">
        <v>381</v>
      </c>
      <c r="Z343" s="2" t="s">
        <v>37</v>
      </c>
      <c r="AA343" s="2" t="s">
        <v>37</v>
      </c>
      <c r="AB343" s="2" t="s">
        <v>37</v>
      </c>
      <c r="AC343" s="5"/>
      <c r="AD343" s="5"/>
      <c r="AE343" s="5"/>
      <c r="AF343" s="5"/>
    </row>
    <row r="344">
      <c r="A344" s="3" t="s">
        <v>383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37</v>
      </c>
      <c r="X344" s="2" t="s">
        <v>37</v>
      </c>
      <c r="Y344" s="6" t="s">
        <v>381</v>
      </c>
      <c r="Z344" s="2" t="s">
        <v>37</v>
      </c>
      <c r="AA344" s="2" t="s">
        <v>37</v>
      </c>
      <c r="AB344" s="2" t="s">
        <v>37</v>
      </c>
      <c r="AC344" s="5"/>
      <c r="AD344" s="5"/>
      <c r="AE344" s="5"/>
      <c r="AF344" s="5"/>
    </row>
    <row r="345">
      <c r="A345" s="3" t="s">
        <v>384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37</v>
      </c>
      <c r="X345" s="2" t="s">
        <v>37</v>
      </c>
      <c r="Y345" s="6" t="s">
        <v>381</v>
      </c>
      <c r="Z345" s="2" t="s">
        <v>37</v>
      </c>
      <c r="AA345" s="2" t="s">
        <v>37</v>
      </c>
      <c r="AB345" s="2" t="s">
        <v>37</v>
      </c>
      <c r="AC345" s="5"/>
      <c r="AD345" s="5"/>
      <c r="AE345" s="5"/>
      <c r="AF345" s="5"/>
    </row>
    <row r="346">
      <c r="A346" s="3" t="s">
        <v>385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37</v>
      </c>
      <c r="X346" s="2" t="s">
        <v>37</v>
      </c>
      <c r="Y346" s="6" t="s">
        <v>381</v>
      </c>
      <c r="Z346" s="2" t="s">
        <v>37</v>
      </c>
      <c r="AA346" s="2" t="s">
        <v>37</v>
      </c>
      <c r="AB346" s="2" t="s">
        <v>37</v>
      </c>
      <c r="AC346" s="5"/>
      <c r="AD346" s="5"/>
      <c r="AE346" s="5"/>
      <c r="AF346" s="5"/>
    </row>
    <row r="347">
      <c r="A347" s="3" t="s">
        <v>386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37</v>
      </c>
      <c r="X347" s="2" t="s">
        <v>37</v>
      </c>
      <c r="Y347" s="6" t="s">
        <v>381</v>
      </c>
      <c r="Z347" s="2" t="s">
        <v>37</v>
      </c>
      <c r="AA347" s="2" t="s">
        <v>37</v>
      </c>
      <c r="AB347" s="2" t="s">
        <v>37</v>
      </c>
      <c r="AC347" s="5"/>
      <c r="AD347" s="5"/>
      <c r="AE347" s="5"/>
      <c r="AF347" s="5"/>
    </row>
    <row r="348">
      <c r="A348" s="3" t="s">
        <v>387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37</v>
      </c>
      <c r="X348" s="2" t="s">
        <v>37</v>
      </c>
      <c r="Y348" s="6" t="s">
        <v>381</v>
      </c>
      <c r="Z348" s="2" t="s">
        <v>37</v>
      </c>
      <c r="AA348" s="2" t="s">
        <v>37</v>
      </c>
      <c r="AB348" s="2" t="s">
        <v>37</v>
      </c>
      <c r="AC348" s="5"/>
      <c r="AD348" s="5"/>
      <c r="AE348" s="5"/>
      <c r="AF348" s="5"/>
    </row>
    <row r="349">
      <c r="A349" s="3" t="s">
        <v>388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37</v>
      </c>
      <c r="X349" s="2" t="s">
        <v>37</v>
      </c>
      <c r="Y349" s="6" t="s">
        <v>381</v>
      </c>
      <c r="Z349" s="2" t="s">
        <v>37</v>
      </c>
      <c r="AA349" s="2" t="s">
        <v>37</v>
      </c>
      <c r="AB349" s="2" t="s">
        <v>37</v>
      </c>
      <c r="AC349" s="5"/>
      <c r="AD349" s="5"/>
      <c r="AE349" s="5"/>
      <c r="AF349" s="5"/>
    </row>
    <row r="350">
      <c r="A350" s="3" t="s">
        <v>389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37</v>
      </c>
      <c r="X350" s="2" t="s">
        <v>37</v>
      </c>
      <c r="Y350" s="6" t="s">
        <v>381</v>
      </c>
      <c r="Z350" s="2" t="s">
        <v>37</v>
      </c>
      <c r="AA350" s="2" t="s">
        <v>37</v>
      </c>
      <c r="AB350" s="2" t="s">
        <v>37</v>
      </c>
      <c r="AC350" s="5"/>
      <c r="AD350" s="5"/>
      <c r="AE350" s="5"/>
      <c r="AF350" s="5"/>
    </row>
    <row r="351">
      <c r="A351" s="3" t="s">
        <v>390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37</v>
      </c>
      <c r="X351" s="2" t="s">
        <v>37</v>
      </c>
      <c r="Y351" s="6" t="s">
        <v>381</v>
      </c>
      <c r="Z351" s="2" t="s">
        <v>37</v>
      </c>
      <c r="AA351" s="2" t="s">
        <v>37</v>
      </c>
      <c r="AB351" s="2" t="s">
        <v>37</v>
      </c>
      <c r="AC351" s="5"/>
      <c r="AD351" s="5"/>
      <c r="AE351" s="5"/>
      <c r="AF351" s="5"/>
    </row>
    <row r="352">
      <c r="A352" s="3" t="s">
        <v>391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37</v>
      </c>
      <c r="X352" s="2" t="s">
        <v>37</v>
      </c>
      <c r="Y352" s="6" t="s">
        <v>381</v>
      </c>
      <c r="Z352" s="2" t="s">
        <v>37</v>
      </c>
      <c r="AA352" s="2" t="s">
        <v>37</v>
      </c>
      <c r="AB352" s="2" t="s">
        <v>37</v>
      </c>
      <c r="AC352" s="5"/>
      <c r="AD352" s="5"/>
      <c r="AE352" s="5"/>
      <c r="AF352" s="5"/>
    </row>
    <row r="353">
      <c r="A353" s="3" t="s">
        <v>392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37</v>
      </c>
      <c r="X353" s="2" t="s">
        <v>37</v>
      </c>
      <c r="Y353" s="6" t="s">
        <v>381</v>
      </c>
      <c r="Z353" s="2" t="s">
        <v>37</v>
      </c>
      <c r="AA353" s="2" t="s">
        <v>37</v>
      </c>
      <c r="AB353" s="2" t="s">
        <v>37</v>
      </c>
      <c r="AC353" s="5"/>
      <c r="AD353" s="5"/>
      <c r="AE353" s="5"/>
      <c r="AF353" s="5"/>
    </row>
    <row r="354">
      <c r="A354" s="3" t="s">
        <v>393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37</v>
      </c>
      <c r="X354" s="2" t="s">
        <v>37</v>
      </c>
      <c r="Y354" s="6" t="s">
        <v>381</v>
      </c>
      <c r="Z354" s="2" t="s">
        <v>37</v>
      </c>
      <c r="AA354" s="2" t="s">
        <v>37</v>
      </c>
      <c r="AB354" s="2" t="s">
        <v>37</v>
      </c>
      <c r="AC354" s="5"/>
      <c r="AD354" s="5"/>
      <c r="AE354" s="5"/>
      <c r="AF354" s="5"/>
    </row>
    <row r="355">
      <c r="A355" s="3" t="s">
        <v>394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37</v>
      </c>
      <c r="X355" s="2" t="s">
        <v>37</v>
      </c>
      <c r="Y355" s="6" t="s">
        <v>381</v>
      </c>
      <c r="Z355" s="2" t="s">
        <v>37</v>
      </c>
      <c r="AA355" s="2" t="s">
        <v>37</v>
      </c>
      <c r="AB355" s="2" t="s">
        <v>37</v>
      </c>
      <c r="AC355" s="5"/>
      <c r="AD355" s="5"/>
      <c r="AE355" s="5"/>
      <c r="AF355" s="5"/>
    </row>
    <row r="356">
      <c r="A356" s="3" t="s">
        <v>395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37</v>
      </c>
      <c r="X356" s="2" t="s">
        <v>37</v>
      </c>
      <c r="Y356" s="6" t="s">
        <v>381</v>
      </c>
      <c r="Z356" s="2" t="s">
        <v>37</v>
      </c>
      <c r="AA356" s="2" t="s">
        <v>37</v>
      </c>
      <c r="AB356" s="2" t="s">
        <v>37</v>
      </c>
      <c r="AC356" s="5"/>
      <c r="AD356" s="5"/>
      <c r="AE356" s="5"/>
      <c r="AF356" s="5"/>
    </row>
    <row r="357">
      <c r="A357" s="3" t="s">
        <v>396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37</v>
      </c>
      <c r="X357" s="2" t="s">
        <v>37</v>
      </c>
      <c r="Y357" s="6" t="s">
        <v>381</v>
      </c>
      <c r="Z357" s="2" t="s">
        <v>37</v>
      </c>
      <c r="AA357" s="2" t="s">
        <v>37</v>
      </c>
      <c r="AB357" s="2" t="s">
        <v>37</v>
      </c>
      <c r="AC357" s="5"/>
      <c r="AD357" s="5"/>
      <c r="AE357" s="5"/>
      <c r="AF357" s="5"/>
    </row>
    <row r="358">
      <c r="A358" s="3" t="s">
        <v>397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37</v>
      </c>
      <c r="X358" s="2" t="s">
        <v>37</v>
      </c>
      <c r="Y358" s="6" t="s">
        <v>381</v>
      </c>
      <c r="Z358" s="2" t="s">
        <v>37</v>
      </c>
      <c r="AA358" s="2" t="s">
        <v>37</v>
      </c>
      <c r="AB358" s="2" t="s">
        <v>37</v>
      </c>
      <c r="AC358" s="5"/>
      <c r="AD358" s="5"/>
      <c r="AE358" s="5"/>
      <c r="AF358" s="5"/>
    </row>
    <row r="359">
      <c r="A359" s="3" t="s">
        <v>398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37</v>
      </c>
      <c r="X359" s="2" t="s">
        <v>37</v>
      </c>
      <c r="Y359" s="6" t="s">
        <v>381</v>
      </c>
      <c r="Z359" s="2" t="s">
        <v>37</v>
      </c>
      <c r="AA359" s="2" t="s">
        <v>37</v>
      </c>
      <c r="AB359" s="2" t="s">
        <v>37</v>
      </c>
      <c r="AC359" s="5"/>
      <c r="AD359" s="5"/>
      <c r="AE359" s="5"/>
      <c r="AF359" s="5"/>
    </row>
    <row r="360">
      <c r="A360" s="3" t="s">
        <v>399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37</v>
      </c>
      <c r="X360" s="2" t="s">
        <v>37</v>
      </c>
      <c r="Y360" s="6" t="s">
        <v>381</v>
      </c>
      <c r="Z360" s="2" t="s">
        <v>37</v>
      </c>
      <c r="AA360" s="2" t="s">
        <v>37</v>
      </c>
      <c r="AB360" s="2" t="s">
        <v>37</v>
      </c>
      <c r="AC360" s="5"/>
      <c r="AD360" s="5"/>
      <c r="AE360" s="5"/>
      <c r="AF360" s="5"/>
    </row>
    <row r="361">
      <c r="A361" s="3" t="s">
        <v>400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37</v>
      </c>
      <c r="X361" s="2" t="s">
        <v>37</v>
      </c>
      <c r="Y361" s="6" t="s">
        <v>381</v>
      </c>
      <c r="Z361" s="2" t="s">
        <v>37</v>
      </c>
      <c r="AA361" s="2" t="s">
        <v>37</v>
      </c>
      <c r="AB361" s="2" t="s">
        <v>37</v>
      </c>
      <c r="AC361" s="5"/>
      <c r="AD361" s="5"/>
      <c r="AE361" s="5"/>
      <c r="AF361" s="5"/>
    </row>
    <row r="362">
      <c r="A362" s="3" t="s">
        <v>401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37</v>
      </c>
      <c r="X362" s="2" t="s">
        <v>37</v>
      </c>
      <c r="Y362" s="6" t="s">
        <v>381</v>
      </c>
      <c r="Z362" s="2" t="s">
        <v>37</v>
      </c>
      <c r="AA362" s="2" t="s">
        <v>37</v>
      </c>
      <c r="AB362" s="2" t="s">
        <v>37</v>
      </c>
      <c r="AC362" s="5"/>
      <c r="AD362" s="5"/>
      <c r="AE362" s="5"/>
      <c r="AF362" s="5"/>
    </row>
    <row r="363">
      <c r="A363" s="3" t="s">
        <v>402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37</v>
      </c>
      <c r="X363" s="2" t="s">
        <v>37</v>
      </c>
      <c r="Y363" s="6" t="s">
        <v>381</v>
      </c>
      <c r="Z363" s="2" t="s">
        <v>37</v>
      </c>
      <c r="AA363" s="2" t="s">
        <v>37</v>
      </c>
      <c r="AB363" s="2" t="s">
        <v>37</v>
      </c>
      <c r="AC363" s="5"/>
      <c r="AD363" s="5"/>
      <c r="AE363" s="5"/>
      <c r="AF363" s="5"/>
    </row>
    <row r="364">
      <c r="A364" s="3" t="s">
        <v>403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37</v>
      </c>
      <c r="X364" s="2" t="s">
        <v>37</v>
      </c>
      <c r="Y364" s="6" t="s">
        <v>381</v>
      </c>
      <c r="Z364" s="2" t="s">
        <v>37</v>
      </c>
      <c r="AA364" s="2" t="s">
        <v>37</v>
      </c>
      <c r="AB364" s="2" t="s">
        <v>37</v>
      </c>
      <c r="AC364" s="5"/>
      <c r="AD364" s="5"/>
      <c r="AE364" s="5"/>
      <c r="AF364" s="5"/>
    </row>
    <row r="365">
      <c r="A365" s="3" t="s">
        <v>404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37</v>
      </c>
      <c r="X365" s="2" t="s">
        <v>37</v>
      </c>
      <c r="Y365" s="6" t="s">
        <v>381</v>
      </c>
      <c r="Z365" s="2" t="s">
        <v>37</v>
      </c>
      <c r="AA365" s="2" t="s">
        <v>37</v>
      </c>
      <c r="AB365" s="2" t="s">
        <v>37</v>
      </c>
      <c r="AC365" s="5"/>
      <c r="AD365" s="5"/>
      <c r="AE365" s="5"/>
      <c r="AF365" s="5"/>
    </row>
    <row r="366">
      <c r="A366" s="3" t="s">
        <v>405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37</v>
      </c>
      <c r="X366" s="2" t="s">
        <v>37</v>
      </c>
      <c r="Y366" s="6" t="s">
        <v>381</v>
      </c>
      <c r="Z366" s="2" t="s">
        <v>37</v>
      </c>
      <c r="AA366" s="2" t="s">
        <v>37</v>
      </c>
      <c r="AB366" s="2" t="s">
        <v>37</v>
      </c>
      <c r="AC366" s="5"/>
      <c r="AD366" s="5"/>
      <c r="AE366" s="5"/>
      <c r="AF366" s="5"/>
    </row>
    <row r="367">
      <c r="A367" s="3" t="s">
        <v>406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37</v>
      </c>
      <c r="X367" s="2" t="s">
        <v>37</v>
      </c>
      <c r="Y367" s="6" t="s">
        <v>381</v>
      </c>
      <c r="Z367" s="2" t="s">
        <v>37</v>
      </c>
      <c r="AA367" s="2" t="s">
        <v>37</v>
      </c>
      <c r="AB367" s="2" t="s">
        <v>37</v>
      </c>
      <c r="AC367" s="5"/>
      <c r="AD367" s="5"/>
      <c r="AE367" s="5"/>
      <c r="AF367" s="5"/>
    </row>
    <row r="368">
      <c r="A368" s="3" t="s">
        <v>407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37</v>
      </c>
      <c r="X368" s="2" t="s">
        <v>37</v>
      </c>
      <c r="Y368" s="6" t="s">
        <v>381</v>
      </c>
      <c r="Z368" s="2" t="s">
        <v>37</v>
      </c>
      <c r="AA368" s="2" t="s">
        <v>37</v>
      </c>
      <c r="AB368" s="2" t="s">
        <v>37</v>
      </c>
      <c r="AC368" s="5"/>
      <c r="AD368" s="5"/>
      <c r="AE368" s="5"/>
      <c r="AF368" s="5"/>
    </row>
    <row r="369">
      <c r="A369" s="3" t="s">
        <v>408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37</v>
      </c>
      <c r="X369" s="2" t="s">
        <v>37</v>
      </c>
      <c r="Y369" s="6" t="s">
        <v>381</v>
      </c>
      <c r="Z369" s="2" t="s">
        <v>37</v>
      </c>
      <c r="AA369" s="2" t="s">
        <v>37</v>
      </c>
      <c r="AB369" s="2" t="s">
        <v>37</v>
      </c>
      <c r="AC369" s="5"/>
      <c r="AD369" s="5"/>
      <c r="AE369" s="5"/>
      <c r="AF369" s="5"/>
    </row>
    <row r="370">
      <c r="A370" s="3" t="s">
        <v>409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37</v>
      </c>
      <c r="X370" s="2" t="s">
        <v>37</v>
      </c>
      <c r="Y370" s="6" t="s">
        <v>381</v>
      </c>
      <c r="Z370" s="2" t="s">
        <v>37</v>
      </c>
      <c r="AA370" s="2" t="s">
        <v>37</v>
      </c>
      <c r="AB370" s="2" t="s">
        <v>37</v>
      </c>
      <c r="AC370" s="5"/>
      <c r="AD370" s="5"/>
      <c r="AE370" s="5"/>
      <c r="AF370" s="5"/>
    </row>
    <row r="371">
      <c r="A371" s="3" t="s">
        <v>410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37</v>
      </c>
      <c r="X371" s="2" t="s">
        <v>37</v>
      </c>
      <c r="Y371" s="6" t="s">
        <v>381</v>
      </c>
      <c r="Z371" s="2" t="s">
        <v>37</v>
      </c>
      <c r="AA371" s="2" t="s">
        <v>37</v>
      </c>
      <c r="AB371" s="2" t="s">
        <v>37</v>
      </c>
      <c r="AC371" s="5"/>
      <c r="AD371" s="5"/>
      <c r="AE371" s="5"/>
      <c r="AF371" s="5"/>
    </row>
    <row r="372">
      <c r="A372" s="3" t="s">
        <v>411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37</v>
      </c>
      <c r="X372" s="2" t="s">
        <v>37</v>
      </c>
      <c r="Y372" s="6" t="s">
        <v>381</v>
      </c>
      <c r="Z372" s="2" t="s">
        <v>37</v>
      </c>
      <c r="AA372" s="2" t="s">
        <v>37</v>
      </c>
      <c r="AB372" s="2" t="s">
        <v>37</v>
      </c>
      <c r="AC372" s="5"/>
      <c r="AD372" s="5"/>
      <c r="AE372" s="5"/>
      <c r="AF372" s="5"/>
    </row>
    <row r="373">
      <c r="A373" s="3" t="s">
        <v>412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37</v>
      </c>
      <c r="X373" s="2" t="s">
        <v>37</v>
      </c>
      <c r="Y373" s="6" t="s">
        <v>381</v>
      </c>
      <c r="Z373" s="2" t="s">
        <v>37</v>
      </c>
      <c r="AA373" s="2" t="s">
        <v>37</v>
      </c>
      <c r="AB373" s="2" t="s">
        <v>37</v>
      </c>
      <c r="AC373" s="5"/>
      <c r="AD373" s="5"/>
      <c r="AE373" s="5"/>
      <c r="AF373" s="5"/>
    </row>
    <row r="374">
      <c r="A374" s="3" t="s">
        <v>413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37</v>
      </c>
      <c r="X374" s="2" t="s">
        <v>37</v>
      </c>
      <c r="Y374" s="6" t="s">
        <v>381</v>
      </c>
      <c r="Z374" s="2" t="s">
        <v>37</v>
      </c>
      <c r="AA374" s="2" t="s">
        <v>37</v>
      </c>
      <c r="AB374" s="2" t="s">
        <v>37</v>
      </c>
      <c r="AC374" s="5"/>
      <c r="AD374" s="5"/>
      <c r="AE374" s="5"/>
      <c r="AF374" s="5"/>
    </row>
    <row r="375">
      <c r="A375" s="3" t="s">
        <v>414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37</v>
      </c>
      <c r="X375" s="2" t="s">
        <v>37</v>
      </c>
      <c r="Y375" s="6" t="s">
        <v>381</v>
      </c>
      <c r="Z375" s="2" t="s">
        <v>37</v>
      </c>
      <c r="AA375" s="2" t="s">
        <v>37</v>
      </c>
      <c r="AB375" s="2" t="s">
        <v>37</v>
      </c>
      <c r="AC375" s="5"/>
      <c r="AD375" s="5"/>
      <c r="AE375" s="5"/>
      <c r="AF375" s="5"/>
    </row>
    <row r="376">
      <c r="A376" s="3" t="s">
        <v>415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37</v>
      </c>
      <c r="X376" s="2" t="s">
        <v>37</v>
      </c>
      <c r="Y376" s="6" t="s">
        <v>381</v>
      </c>
      <c r="Z376" s="2" t="s">
        <v>37</v>
      </c>
      <c r="AA376" s="2" t="s">
        <v>37</v>
      </c>
      <c r="AB376" s="2" t="s">
        <v>37</v>
      </c>
      <c r="AC376" s="5"/>
      <c r="AD376" s="5"/>
      <c r="AE376" s="5"/>
      <c r="AF376" s="5"/>
    </row>
    <row r="377">
      <c r="A377" s="3" t="s">
        <v>416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37</v>
      </c>
      <c r="X377" s="2" t="s">
        <v>37</v>
      </c>
      <c r="Y377" s="6" t="s">
        <v>381</v>
      </c>
      <c r="Z377" s="2" t="s">
        <v>37</v>
      </c>
      <c r="AA377" s="2" t="s">
        <v>37</v>
      </c>
      <c r="AB377" s="2" t="s">
        <v>37</v>
      </c>
      <c r="AC377" s="5"/>
      <c r="AD377" s="5"/>
      <c r="AE377" s="5"/>
      <c r="AF377" s="5"/>
    </row>
    <row r="378">
      <c r="A378" s="3" t="s">
        <v>417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37</v>
      </c>
      <c r="X378" s="2" t="s">
        <v>37</v>
      </c>
      <c r="Y378" s="6" t="s">
        <v>381</v>
      </c>
      <c r="Z378" s="2" t="s">
        <v>37</v>
      </c>
      <c r="AA378" s="2" t="s">
        <v>37</v>
      </c>
      <c r="AB378" s="2" t="s">
        <v>37</v>
      </c>
      <c r="AC378" s="5"/>
      <c r="AD378" s="5"/>
      <c r="AE378" s="5"/>
      <c r="AF378" s="5"/>
    </row>
    <row r="379">
      <c r="A379" s="3" t="s">
        <v>418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37</v>
      </c>
      <c r="X379" s="2" t="s">
        <v>37</v>
      </c>
      <c r="Y379" s="6" t="s">
        <v>381</v>
      </c>
      <c r="Z379" s="2" t="s">
        <v>37</v>
      </c>
      <c r="AA379" s="2" t="s">
        <v>37</v>
      </c>
      <c r="AB379" s="2" t="s">
        <v>37</v>
      </c>
      <c r="AC379" s="5"/>
      <c r="AD379" s="5"/>
      <c r="AE379" s="5"/>
      <c r="AF379" s="5"/>
    </row>
    <row r="380">
      <c r="A380" s="3" t="s">
        <v>419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37</v>
      </c>
      <c r="X380" s="2" t="s">
        <v>37</v>
      </c>
      <c r="Y380" s="6" t="s">
        <v>381</v>
      </c>
      <c r="Z380" s="2" t="s">
        <v>37</v>
      </c>
      <c r="AA380" s="2" t="s">
        <v>37</v>
      </c>
      <c r="AB380" s="2" t="s">
        <v>37</v>
      </c>
      <c r="AC380" s="5"/>
      <c r="AD380" s="5"/>
      <c r="AE380" s="5"/>
      <c r="AF380" s="5"/>
    </row>
    <row r="381">
      <c r="A381" s="3" t="s">
        <v>420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37</v>
      </c>
      <c r="X381" s="2" t="s">
        <v>37</v>
      </c>
      <c r="Y381" s="6" t="s">
        <v>381</v>
      </c>
      <c r="Z381" s="2" t="s">
        <v>37</v>
      </c>
      <c r="AA381" s="2" t="s">
        <v>37</v>
      </c>
      <c r="AB381" s="2" t="s">
        <v>37</v>
      </c>
      <c r="AC381" s="5"/>
      <c r="AD381" s="5"/>
      <c r="AE381" s="5"/>
      <c r="AF381" s="5"/>
    </row>
    <row r="382">
      <c r="A382" s="3" t="s">
        <v>421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37</v>
      </c>
      <c r="X382" s="2" t="s">
        <v>37</v>
      </c>
      <c r="Y382" s="6" t="s">
        <v>381</v>
      </c>
      <c r="Z382" s="2" t="s">
        <v>37</v>
      </c>
      <c r="AA382" s="2" t="s">
        <v>37</v>
      </c>
      <c r="AB382" s="2" t="s">
        <v>37</v>
      </c>
      <c r="AC382" s="5"/>
      <c r="AD382" s="5"/>
      <c r="AE382" s="5"/>
      <c r="AF382" s="5"/>
    </row>
    <row r="383">
      <c r="A383" s="3" t="s">
        <v>422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37</v>
      </c>
      <c r="X383" s="2" t="s">
        <v>37</v>
      </c>
      <c r="Y383" s="6" t="s">
        <v>381</v>
      </c>
      <c r="Z383" s="2" t="s">
        <v>37</v>
      </c>
      <c r="AA383" s="2" t="s">
        <v>37</v>
      </c>
      <c r="AB383" s="2" t="s">
        <v>37</v>
      </c>
      <c r="AC383" s="5"/>
      <c r="AD383" s="5"/>
      <c r="AE383" s="5"/>
      <c r="AF383" s="5"/>
    </row>
    <row r="384">
      <c r="A384" s="3" t="s">
        <v>423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37</v>
      </c>
      <c r="X384" s="2" t="s">
        <v>37</v>
      </c>
      <c r="Y384" s="6" t="s">
        <v>381</v>
      </c>
      <c r="Z384" s="2" t="s">
        <v>37</v>
      </c>
      <c r="AA384" s="2" t="s">
        <v>37</v>
      </c>
      <c r="AB384" s="2" t="s">
        <v>37</v>
      </c>
      <c r="AC384" s="5"/>
      <c r="AD384" s="5"/>
      <c r="AE384" s="5"/>
      <c r="AF384" s="5"/>
    </row>
    <row r="385">
      <c r="A385" s="3" t="s">
        <v>424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37</v>
      </c>
      <c r="X385" s="2" t="s">
        <v>37</v>
      </c>
      <c r="Y385" s="6" t="s">
        <v>381</v>
      </c>
      <c r="Z385" s="2" t="s">
        <v>37</v>
      </c>
      <c r="AA385" s="2" t="s">
        <v>37</v>
      </c>
      <c r="AB385" s="2" t="s">
        <v>37</v>
      </c>
      <c r="AC385" s="5"/>
      <c r="AD385" s="5"/>
      <c r="AE385" s="5"/>
      <c r="AF385" s="5"/>
    </row>
    <row r="386">
      <c r="A386" s="3" t="s">
        <v>425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37</v>
      </c>
      <c r="X386" s="2" t="s">
        <v>37</v>
      </c>
      <c r="Y386" s="6" t="s">
        <v>381</v>
      </c>
      <c r="Z386" s="2" t="s">
        <v>37</v>
      </c>
      <c r="AA386" s="2" t="s">
        <v>37</v>
      </c>
      <c r="AB386" s="2" t="s">
        <v>37</v>
      </c>
      <c r="AC386" s="5"/>
      <c r="AD386" s="5"/>
      <c r="AE386" s="5"/>
      <c r="AF386" s="5"/>
    </row>
    <row r="387">
      <c r="A387" s="3" t="s">
        <v>426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37</v>
      </c>
      <c r="X387" s="2" t="s">
        <v>37</v>
      </c>
      <c r="Y387" s="6" t="s">
        <v>381</v>
      </c>
      <c r="Z387" s="2" t="s">
        <v>37</v>
      </c>
      <c r="AA387" s="2" t="s">
        <v>37</v>
      </c>
      <c r="AB387" s="2" t="s">
        <v>37</v>
      </c>
      <c r="AC387" s="5"/>
      <c r="AD387" s="5"/>
      <c r="AE387" s="5"/>
      <c r="AF387" s="5"/>
    </row>
    <row r="388">
      <c r="A388" s="3" t="s">
        <v>427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37</v>
      </c>
      <c r="X388" s="2" t="s">
        <v>37</v>
      </c>
      <c r="Y388" s="6" t="s">
        <v>381</v>
      </c>
      <c r="Z388" s="2" t="s">
        <v>37</v>
      </c>
      <c r="AA388" s="2" t="s">
        <v>37</v>
      </c>
      <c r="AB388" s="2" t="s">
        <v>37</v>
      </c>
      <c r="AC388" s="5"/>
      <c r="AD388" s="5"/>
      <c r="AE388" s="5"/>
      <c r="AF388" s="5"/>
    </row>
    <row r="389">
      <c r="A389" s="3" t="s">
        <v>428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37</v>
      </c>
      <c r="X389" s="2" t="s">
        <v>37</v>
      </c>
      <c r="Y389" s="6" t="s">
        <v>381</v>
      </c>
      <c r="Z389" s="2" t="s">
        <v>37</v>
      </c>
      <c r="AA389" s="2" t="s">
        <v>37</v>
      </c>
      <c r="AB389" s="2" t="s">
        <v>37</v>
      </c>
      <c r="AC389" s="5"/>
      <c r="AD389" s="5"/>
      <c r="AE389" s="5"/>
      <c r="AF389" s="5"/>
    </row>
    <row r="390">
      <c r="A390" s="3" t="s">
        <v>429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37</v>
      </c>
      <c r="X390" s="2" t="s">
        <v>37</v>
      </c>
      <c r="Y390" s="6" t="s">
        <v>381</v>
      </c>
      <c r="Z390" s="2" t="s">
        <v>37</v>
      </c>
      <c r="AA390" s="2" t="s">
        <v>37</v>
      </c>
      <c r="AB390" s="2" t="s">
        <v>37</v>
      </c>
      <c r="AC390" s="5"/>
      <c r="AD390" s="5"/>
      <c r="AE390" s="5"/>
      <c r="AF390" s="5"/>
    </row>
    <row r="391">
      <c r="A391" s="3" t="s">
        <v>430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37</v>
      </c>
      <c r="X391" s="2" t="s">
        <v>37</v>
      </c>
      <c r="Y391" s="6" t="s">
        <v>381</v>
      </c>
      <c r="Z391" s="2" t="s">
        <v>37</v>
      </c>
      <c r="AA391" s="2" t="s">
        <v>37</v>
      </c>
      <c r="AB391" s="2" t="s">
        <v>37</v>
      </c>
      <c r="AC391" s="5"/>
      <c r="AD391" s="5"/>
      <c r="AE391" s="5"/>
      <c r="AF391" s="5"/>
    </row>
    <row r="392">
      <c r="A392" s="3" t="s">
        <v>431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37</v>
      </c>
      <c r="X392" s="2" t="s">
        <v>37</v>
      </c>
      <c r="Y392" s="6" t="s">
        <v>381</v>
      </c>
      <c r="Z392" s="2" t="s">
        <v>37</v>
      </c>
      <c r="AA392" s="2" t="s">
        <v>37</v>
      </c>
      <c r="AB392" s="2" t="s">
        <v>37</v>
      </c>
      <c r="AC392" s="5"/>
      <c r="AD392" s="5"/>
      <c r="AE392" s="5"/>
      <c r="AF392" s="5"/>
    </row>
    <row r="393">
      <c r="A393" s="3" t="s">
        <v>432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37</v>
      </c>
      <c r="X393" s="2" t="s">
        <v>37</v>
      </c>
      <c r="Y393" s="6" t="s">
        <v>381</v>
      </c>
      <c r="Z393" s="2" t="s">
        <v>37</v>
      </c>
      <c r="AA393" s="2" t="s">
        <v>37</v>
      </c>
      <c r="AB393" s="2" t="s">
        <v>37</v>
      </c>
      <c r="AC393" s="5"/>
      <c r="AD393" s="5"/>
      <c r="AE393" s="5"/>
      <c r="AF393" s="5"/>
    </row>
    <row r="394">
      <c r="A394" s="3" t="s">
        <v>433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37</v>
      </c>
      <c r="X394" s="2" t="s">
        <v>37</v>
      </c>
      <c r="Y394" s="6" t="s">
        <v>381</v>
      </c>
      <c r="Z394" s="2" t="s">
        <v>37</v>
      </c>
      <c r="AA394" s="2" t="s">
        <v>37</v>
      </c>
      <c r="AB394" s="2" t="s">
        <v>37</v>
      </c>
      <c r="AC394" s="5"/>
      <c r="AD394" s="5"/>
      <c r="AE394" s="5"/>
      <c r="AF394" s="5"/>
    </row>
    <row r="395">
      <c r="A395" s="3" t="s">
        <v>434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37</v>
      </c>
      <c r="X395" s="2" t="s">
        <v>37</v>
      </c>
      <c r="Y395" s="6" t="s">
        <v>381</v>
      </c>
      <c r="Z395" s="2" t="s">
        <v>37</v>
      </c>
      <c r="AA395" s="2" t="s">
        <v>37</v>
      </c>
      <c r="AB395" s="2" t="s">
        <v>37</v>
      </c>
      <c r="AC395" s="5"/>
      <c r="AD395" s="5"/>
      <c r="AE395" s="5"/>
      <c r="AF395" s="5"/>
    </row>
    <row r="396">
      <c r="A396" s="3" t="s">
        <v>435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37</v>
      </c>
      <c r="X396" s="2" t="s">
        <v>37</v>
      </c>
      <c r="Y396" s="6" t="s">
        <v>381</v>
      </c>
      <c r="Z396" s="2" t="s">
        <v>37</v>
      </c>
      <c r="AA396" s="2" t="s">
        <v>37</v>
      </c>
      <c r="AB396" s="2" t="s">
        <v>37</v>
      </c>
      <c r="AC396" s="5"/>
      <c r="AD396" s="5"/>
      <c r="AE396" s="5"/>
      <c r="AF396" s="5"/>
    </row>
    <row r="397">
      <c r="A397" s="3" t="s">
        <v>436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37</v>
      </c>
      <c r="X397" s="2" t="s">
        <v>37</v>
      </c>
      <c r="Y397" s="6" t="s">
        <v>381</v>
      </c>
      <c r="Z397" s="2" t="s">
        <v>37</v>
      </c>
      <c r="AA397" s="2" t="s">
        <v>37</v>
      </c>
      <c r="AB397" s="2" t="s">
        <v>37</v>
      </c>
      <c r="AC397" s="5"/>
      <c r="AD397" s="5"/>
      <c r="AE397" s="5"/>
      <c r="AF397" s="5"/>
    </row>
    <row r="398">
      <c r="A398" s="3" t="s">
        <v>437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37</v>
      </c>
      <c r="X398" s="2" t="s">
        <v>37</v>
      </c>
      <c r="Y398" s="6" t="s">
        <v>381</v>
      </c>
      <c r="Z398" s="2" t="s">
        <v>37</v>
      </c>
      <c r="AA398" s="2" t="s">
        <v>37</v>
      </c>
      <c r="AB398" s="2" t="s">
        <v>37</v>
      </c>
      <c r="AC398" s="5"/>
      <c r="AD398" s="5"/>
      <c r="AE398" s="5"/>
      <c r="AF398" s="5"/>
    </row>
    <row r="399">
      <c r="A399" s="3" t="s">
        <v>438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37</v>
      </c>
      <c r="X399" s="2" t="s">
        <v>37</v>
      </c>
      <c r="Y399" s="6" t="s">
        <v>381</v>
      </c>
      <c r="Z399" s="2" t="s">
        <v>37</v>
      </c>
      <c r="AA399" s="2" t="s">
        <v>37</v>
      </c>
      <c r="AB399" s="2" t="s">
        <v>37</v>
      </c>
      <c r="AC399" s="5"/>
      <c r="AD399" s="5"/>
      <c r="AE399" s="5"/>
      <c r="AF399" s="5"/>
    </row>
    <row r="400">
      <c r="A400" s="3" t="s">
        <v>439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37</v>
      </c>
      <c r="X400" s="2" t="s">
        <v>37</v>
      </c>
      <c r="Y400" s="6" t="s">
        <v>381</v>
      </c>
      <c r="Z400" s="2" t="s">
        <v>37</v>
      </c>
      <c r="AA400" s="2" t="s">
        <v>37</v>
      </c>
      <c r="AB400" s="2" t="s">
        <v>37</v>
      </c>
      <c r="AC400" s="5"/>
      <c r="AD400" s="5"/>
      <c r="AE400" s="5"/>
      <c r="AF400" s="5"/>
    </row>
    <row r="401">
      <c r="A401" s="3" t="s">
        <v>440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37</v>
      </c>
      <c r="X401" s="2" t="s">
        <v>37</v>
      </c>
      <c r="Y401" s="6" t="s">
        <v>381</v>
      </c>
      <c r="Z401" s="2" t="s">
        <v>37</v>
      </c>
      <c r="AA401" s="2" t="s">
        <v>37</v>
      </c>
      <c r="AB401" s="2" t="s">
        <v>37</v>
      </c>
      <c r="AC401" s="5"/>
      <c r="AD401" s="5"/>
      <c r="AE401" s="5"/>
      <c r="AF401" s="5"/>
    </row>
    <row r="402">
      <c r="A402" s="3" t="s">
        <v>441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37</v>
      </c>
      <c r="X402" s="2" t="s">
        <v>37</v>
      </c>
      <c r="Y402" s="6" t="s">
        <v>381</v>
      </c>
      <c r="Z402" s="2" t="s">
        <v>37</v>
      </c>
      <c r="AA402" s="2" t="s">
        <v>37</v>
      </c>
      <c r="AB402" s="2" t="s">
        <v>37</v>
      </c>
      <c r="AC402" s="5"/>
      <c r="AD402" s="5"/>
      <c r="AE402" s="5"/>
      <c r="AF402" s="5"/>
    </row>
    <row r="403">
      <c r="A403" s="3" t="s">
        <v>442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37</v>
      </c>
      <c r="X403" s="2" t="s">
        <v>37</v>
      </c>
      <c r="Y403" s="6" t="s">
        <v>381</v>
      </c>
      <c r="Z403" s="2" t="s">
        <v>37</v>
      </c>
      <c r="AA403" s="2" t="s">
        <v>37</v>
      </c>
      <c r="AB403" s="2" t="s">
        <v>37</v>
      </c>
      <c r="AC403" s="5"/>
      <c r="AD403" s="5"/>
      <c r="AE403" s="5"/>
      <c r="AF403" s="5"/>
    </row>
    <row r="404">
      <c r="A404" s="3" t="s">
        <v>443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37</v>
      </c>
      <c r="X404" s="2" t="s">
        <v>37</v>
      </c>
      <c r="Y404" s="6" t="s">
        <v>381</v>
      </c>
      <c r="Z404" s="2" t="s">
        <v>37</v>
      </c>
      <c r="AA404" s="2" t="s">
        <v>37</v>
      </c>
      <c r="AB404" s="2" t="s">
        <v>37</v>
      </c>
      <c r="AC404" s="5"/>
      <c r="AD404" s="5"/>
      <c r="AE404" s="5"/>
      <c r="AF404" s="5"/>
    </row>
    <row r="405">
      <c r="A405" s="3" t="s">
        <v>444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37</v>
      </c>
      <c r="X405" s="2" t="s">
        <v>37</v>
      </c>
      <c r="Y405" s="6" t="s">
        <v>381</v>
      </c>
      <c r="Z405" s="2" t="s">
        <v>37</v>
      </c>
      <c r="AA405" s="2" t="s">
        <v>37</v>
      </c>
      <c r="AB405" s="2" t="s">
        <v>37</v>
      </c>
      <c r="AC405" s="5"/>
      <c r="AD405" s="5"/>
      <c r="AE405" s="5"/>
      <c r="AF405" s="5"/>
    </row>
    <row r="406">
      <c r="A406" s="3" t="s">
        <v>445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37</v>
      </c>
      <c r="X406" s="2" t="s">
        <v>37</v>
      </c>
      <c r="Y406" s="6" t="s">
        <v>381</v>
      </c>
      <c r="Z406" s="2" t="s">
        <v>37</v>
      </c>
      <c r="AA406" s="2" t="s">
        <v>37</v>
      </c>
      <c r="AB406" s="2" t="s">
        <v>37</v>
      </c>
      <c r="AC406" s="5"/>
      <c r="AD406" s="5"/>
      <c r="AE406" s="5"/>
      <c r="AF406" s="5"/>
    </row>
    <row r="407">
      <c r="A407" s="3" t="s">
        <v>446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37</v>
      </c>
      <c r="X407" s="2" t="s">
        <v>37</v>
      </c>
      <c r="Y407" s="6" t="s">
        <v>381</v>
      </c>
      <c r="Z407" s="2" t="s">
        <v>37</v>
      </c>
      <c r="AA407" s="2" t="s">
        <v>37</v>
      </c>
      <c r="AB407" s="2" t="s">
        <v>37</v>
      </c>
      <c r="AC407" s="5"/>
      <c r="AD407" s="5"/>
      <c r="AE407" s="5"/>
      <c r="AF407" s="5"/>
    </row>
    <row r="408">
      <c r="A408" s="3" t="s">
        <v>447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37</v>
      </c>
      <c r="X408" s="2" t="s">
        <v>37</v>
      </c>
      <c r="Y408" s="6" t="s">
        <v>381</v>
      </c>
      <c r="Z408" s="2" t="s">
        <v>37</v>
      </c>
      <c r="AA408" s="2" t="s">
        <v>37</v>
      </c>
      <c r="AB408" s="2" t="s">
        <v>37</v>
      </c>
      <c r="AC408" s="5"/>
      <c r="AD408" s="5"/>
      <c r="AE408" s="5"/>
      <c r="AF408" s="5"/>
    </row>
    <row r="409">
      <c r="A409" s="3" t="s">
        <v>448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37</v>
      </c>
      <c r="X409" s="2" t="s">
        <v>37</v>
      </c>
      <c r="Y409" s="6" t="s">
        <v>381</v>
      </c>
      <c r="Z409" s="2" t="s">
        <v>37</v>
      </c>
      <c r="AA409" s="2" t="s">
        <v>37</v>
      </c>
      <c r="AB409" s="2" t="s">
        <v>37</v>
      </c>
      <c r="AC409" s="5"/>
      <c r="AD409" s="5"/>
      <c r="AE409" s="5"/>
      <c r="AF409" s="5"/>
    </row>
    <row r="410">
      <c r="A410" s="3" t="s">
        <v>449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37</v>
      </c>
      <c r="X410" s="2" t="s">
        <v>37</v>
      </c>
      <c r="Y410" s="6" t="s">
        <v>381</v>
      </c>
      <c r="Z410" s="2" t="s">
        <v>37</v>
      </c>
      <c r="AA410" s="2" t="s">
        <v>37</v>
      </c>
      <c r="AB410" s="2" t="s">
        <v>37</v>
      </c>
      <c r="AC410" s="5"/>
      <c r="AD410" s="5"/>
      <c r="AE410" s="5"/>
      <c r="AF410" s="5"/>
    </row>
    <row r="411">
      <c r="A411" s="3" t="s">
        <v>450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37</v>
      </c>
      <c r="X411" s="2" t="s">
        <v>37</v>
      </c>
      <c r="Y411" s="6" t="s">
        <v>381</v>
      </c>
      <c r="Z411" s="2" t="s">
        <v>37</v>
      </c>
      <c r="AA411" s="2" t="s">
        <v>37</v>
      </c>
      <c r="AB411" s="2" t="s">
        <v>37</v>
      </c>
      <c r="AC411" s="5"/>
      <c r="AD411" s="5"/>
      <c r="AE411" s="5"/>
      <c r="AF411" s="5"/>
    </row>
    <row r="412">
      <c r="A412" s="3" t="s">
        <v>451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37</v>
      </c>
      <c r="X412" s="2" t="s">
        <v>37</v>
      </c>
      <c r="Y412" s="6" t="s">
        <v>381</v>
      </c>
      <c r="Z412" s="2" t="s">
        <v>37</v>
      </c>
      <c r="AA412" s="2" t="s">
        <v>37</v>
      </c>
      <c r="AB412" s="2" t="s">
        <v>37</v>
      </c>
      <c r="AC412" s="5"/>
      <c r="AD412" s="5"/>
      <c r="AE412" s="5"/>
      <c r="AF412" s="5"/>
    </row>
    <row r="413">
      <c r="A413" s="3" t="s">
        <v>452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37</v>
      </c>
      <c r="X413" s="2" t="s">
        <v>37</v>
      </c>
      <c r="Y413" s="6" t="s">
        <v>381</v>
      </c>
      <c r="Z413" s="2" t="s">
        <v>37</v>
      </c>
      <c r="AA413" s="2" t="s">
        <v>37</v>
      </c>
      <c r="AB413" s="2" t="s">
        <v>37</v>
      </c>
      <c r="AC413" s="5"/>
      <c r="AD413" s="5"/>
      <c r="AE413" s="5"/>
      <c r="AF413" s="5"/>
    </row>
    <row r="414">
      <c r="A414" s="3" t="s">
        <v>453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37</v>
      </c>
      <c r="X414" s="2" t="s">
        <v>37</v>
      </c>
      <c r="Y414" s="6" t="s">
        <v>381</v>
      </c>
      <c r="Z414" s="2" t="s">
        <v>37</v>
      </c>
      <c r="AA414" s="2" t="s">
        <v>37</v>
      </c>
      <c r="AB414" s="2" t="s">
        <v>37</v>
      </c>
      <c r="AC414" s="5"/>
      <c r="AD414" s="5"/>
      <c r="AE414" s="5"/>
      <c r="AF414" s="5"/>
    </row>
    <row r="415">
      <c r="A415" s="3" t="s">
        <v>454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37</v>
      </c>
      <c r="X415" s="2" t="s">
        <v>37</v>
      </c>
      <c r="Y415" s="6" t="s">
        <v>381</v>
      </c>
      <c r="Z415" s="2" t="s">
        <v>37</v>
      </c>
      <c r="AA415" s="2" t="s">
        <v>37</v>
      </c>
      <c r="AB415" s="2" t="s">
        <v>37</v>
      </c>
      <c r="AC415" s="5"/>
      <c r="AD415" s="5"/>
      <c r="AE415" s="5"/>
      <c r="AF415" s="5"/>
    </row>
    <row r="416">
      <c r="A416" s="3" t="s">
        <v>455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37</v>
      </c>
      <c r="X416" s="2" t="s">
        <v>37</v>
      </c>
      <c r="Y416" s="6" t="s">
        <v>381</v>
      </c>
      <c r="Z416" s="2" t="s">
        <v>37</v>
      </c>
      <c r="AA416" s="2" t="s">
        <v>37</v>
      </c>
      <c r="AB416" s="2" t="s">
        <v>37</v>
      </c>
      <c r="AC416" s="5"/>
      <c r="AD416" s="5"/>
      <c r="AE416" s="5"/>
      <c r="AF416" s="5"/>
    </row>
    <row r="417">
      <c r="A417" s="3" t="s">
        <v>456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37</v>
      </c>
      <c r="X417" s="2" t="s">
        <v>37</v>
      </c>
      <c r="Y417" s="6" t="s">
        <v>381</v>
      </c>
      <c r="Z417" s="2" t="s">
        <v>37</v>
      </c>
      <c r="AA417" s="2" t="s">
        <v>37</v>
      </c>
      <c r="AB417" s="2" t="s">
        <v>37</v>
      </c>
      <c r="AC417" s="5"/>
      <c r="AD417" s="5"/>
      <c r="AE417" s="5"/>
      <c r="AF417" s="5"/>
    </row>
    <row r="418">
      <c r="A418" s="3" t="s">
        <v>457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37</v>
      </c>
      <c r="X418" s="2" t="s">
        <v>37</v>
      </c>
      <c r="Y418" s="6" t="s">
        <v>381</v>
      </c>
      <c r="Z418" s="2" t="s">
        <v>37</v>
      </c>
      <c r="AA418" s="2" t="s">
        <v>37</v>
      </c>
      <c r="AB418" s="2" t="s">
        <v>37</v>
      </c>
      <c r="AC418" s="5"/>
      <c r="AD418" s="5"/>
      <c r="AE418" s="5"/>
      <c r="AF418" s="5"/>
    </row>
    <row r="419">
      <c r="A419" s="3" t="s">
        <v>458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37</v>
      </c>
      <c r="X419" s="2" t="s">
        <v>37</v>
      </c>
      <c r="Y419" s="6" t="s">
        <v>381</v>
      </c>
      <c r="Z419" s="2" t="s">
        <v>37</v>
      </c>
      <c r="AA419" s="2" t="s">
        <v>37</v>
      </c>
      <c r="AB419" s="2" t="s">
        <v>37</v>
      </c>
      <c r="AC419" s="5"/>
      <c r="AD419" s="5"/>
      <c r="AE419" s="5"/>
      <c r="AF419" s="5"/>
    </row>
    <row r="420">
      <c r="A420" s="3" t="s">
        <v>459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37</v>
      </c>
      <c r="X420" s="2" t="s">
        <v>37</v>
      </c>
      <c r="Y420" s="6" t="s">
        <v>381</v>
      </c>
      <c r="Z420" s="2" t="s">
        <v>37</v>
      </c>
      <c r="AA420" s="2" t="s">
        <v>37</v>
      </c>
      <c r="AB420" s="2" t="s">
        <v>37</v>
      </c>
      <c r="AC420" s="5"/>
      <c r="AD420" s="5"/>
      <c r="AE420" s="5"/>
      <c r="AF420" s="5"/>
    </row>
    <row r="421">
      <c r="A421" s="3" t="s">
        <v>460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37</v>
      </c>
      <c r="X421" s="2" t="s">
        <v>37</v>
      </c>
      <c r="Y421" s="6" t="s">
        <v>381</v>
      </c>
      <c r="Z421" s="2" t="s">
        <v>37</v>
      </c>
      <c r="AA421" s="2" t="s">
        <v>37</v>
      </c>
      <c r="AB421" s="2" t="s">
        <v>37</v>
      </c>
      <c r="AC421" s="5"/>
      <c r="AD421" s="5"/>
      <c r="AE421" s="5"/>
      <c r="AF421" s="5"/>
    </row>
    <row r="422">
      <c r="A422" s="3" t="s">
        <v>461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37</v>
      </c>
      <c r="X422" s="2" t="s">
        <v>37</v>
      </c>
      <c r="Y422" s="6" t="s">
        <v>381</v>
      </c>
      <c r="Z422" s="2" t="s">
        <v>37</v>
      </c>
      <c r="AA422" s="2" t="s">
        <v>37</v>
      </c>
      <c r="AB422" s="2" t="s">
        <v>37</v>
      </c>
      <c r="AC422" s="5"/>
      <c r="AD422" s="5"/>
      <c r="AE422" s="5"/>
      <c r="AF422" s="5"/>
    </row>
    <row r="423">
      <c r="A423" s="3" t="s">
        <v>462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37</v>
      </c>
      <c r="X423" s="2" t="s">
        <v>37</v>
      </c>
      <c r="Y423" s="6" t="s">
        <v>381</v>
      </c>
      <c r="Z423" s="2" t="s">
        <v>37</v>
      </c>
      <c r="AA423" s="2" t="s">
        <v>37</v>
      </c>
      <c r="AB423" s="2" t="s">
        <v>37</v>
      </c>
      <c r="AC423" s="5"/>
      <c r="AD423" s="5"/>
      <c r="AE423" s="5"/>
      <c r="AF423" s="5"/>
    </row>
    <row r="424">
      <c r="A424" s="3" t="s">
        <v>463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37</v>
      </c>
      <c r="X424" s="2" t="s">
        <v>37</v>
      </c>
      <c r="Y424" s="6" t="s">
        <v>381</v>
      </c>
      <c r="Z424" s="2" t="s">
        <v>37</v>
      </c>
      <c r="AA424" s="2" t="s">
        <v>37</v>
      </c>
      <c r="AB424" s="2" t="s">
        <v>37</v>
      </c>
      <c r="AC424" s="5"/>
      <c r="AD424" s="5"/>
      <c r="AE424" s="5"/>
      <c r="AF424" s="5"/>
    </row>
    <row r="425">
      <c r="A425" s="3" t="s">
        <v>464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37</v>
      </c>
      <c r="X425" s="2" t="s">
        <v>37</v>
      </c>
      <c r="Y425" s="6" t="s">
        <v>381</v>
      </c>
      <c r="Z425" s="2" t="s">
        <v>37</v>
      </c>
      <c r="AA425" s="2" t="s">
        <v>37</v>
      </c>
      <c r="AB425" s="2" t="s">
        <v>37</v>
      </c>
      <c r="AC425" s="5"/>
      <c r="AD425" s="5"/>
      <c r="AE425" s="5"/>
      <c r="AF425" s="5"/>
    </row>
    <row r="426">
      <c r="A426" s="3" t="s">
        <v>465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37</v>
      </c>
      <c r="X426" s="2" t="s">
        <v>37</v>
      </c>
      <c r="Y426" s="6" t="s">
        <v>381</v>
      </c>
      <c r="Z426" s="2" t="s">
        <v>37</v>
      </c>
      <c r="AA426" s="2" t="s">
        <v>37</v>
      </c>
      <c r="AB426" s="2" t="s">
        <v>37</v>
      </c>
      <c r="AC426" s="5"/>
      <c r="AD426" s="5"/>
      <c r="AE426" s="5"/>
      <c r="AF426" s="5"/>
    </row>
    <row r="427">
      <c r="A427" s="3" t="s">
        <v>466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37</v>
      </c>
      <c r="X427" s="2" t="s">
        <v>37</v>
      </c>
      <c r="Y427" s="6" t="s">
        <v>381</v>
      </c>
      <c r="Z427" s="2" t="s">
        <v>37</v>
      </c>
      <c r="AA427" s="2" t="s">
        <v>37</v>
      </c>
      <c r="AB427" s="2" t="s">
        <v>37</v>
      </c>
      <c r="AC427" s="5"/>
      <c r="AD427" s="5"/>
      <c r="AE427" s="5"/>
      <c r="AF427" s="5"/>
    </row>
    <row r="428">
      <c r="A428" s="3" t="s">
        <v>467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37</v>
      </c>
      <c r="X428" s="2" t="s">
        <v>37</v>
      </c>
      <c r="Y428" s="6" t="s">
        <v>381</v>
      </c>
      <c r="Z428" s="2" t="s">
        <v>37</v>
      </c>
      <c r="AA428" s="2" t="s">
        <v>37</v>
      </c>
      <c r="AB428" s="2" t="s">
        <v>37</v>
      </c>
      <c r="AC428" s="5"/>
      <c r="AD428" s="5"/>
      <c r="AE428" s="5"/>
      <c r="AF428" s="5"/>
    </row>
    <row r="429">
      <c r="A429" s="3" t="s">
        <v>468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37</v>
      </c>
      <c r="X429" s="2" t="s">
        <v>37</v>
      </c>
      <c r="Y429" s="6" t="s">
        <v>381</v>
      </c>
      <c r="Z429" s="2" t="s">
        <v>37</v>
      </c>
      <c r="AA429" s="2" t="s">
        <v>37</v>
      </c>
      <c r="AB429" s="2" t="s">
        <v>37</v>
      </c>
      <c r="AC429" s="5"/>
      <c r="AD429" s="5"/>
      <c r="AE429" s="5"/>
      <c r="AF429" s="5"/>
    </row>
    <row r="430">
      <c r="A430" s="3" t="s">
        <v>469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37</v>
      </c>
      <c r="X430" s="2" t="s">
        <v>37</v>
      </c>
      <c r="Y430" s="6" t="s">
        <v>381</v>
      </c>
      <c r="Z430" s="2" t="s">
        <v>37</v>
      </c>
      <c r="AA430" s="2" t="s">
        <v>37</v>
      </c>
      <c r="AB430" s="2" t="s">
        <v>37</v>
      </c>
      <c r="AC430" s="5"/>
      <c r="AD430" s="5"/>
      <c r="AE430" s="5"/>
      <c r="AF430" s="5"/>
    </row>
    <row r="431">
      <c r="A431" s="3" t="s">
        <v>470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37</v>
      </c>
      <c r="X431" s="2" t="s">
        <v>37</v>
      </c>
      <c r="Y431" s="6" t="s">
        <v>381</v>
      </c>
      <c r="Z431" s="2" t="s">
        <v>37</v>
      </c>
      <c r="AA431" s="2" t="s">
        <v>37</v>
      </c>
      <c r="AB431" s="2" t="s">
        <v>37</v>
      </c>
      <c r="AC431" s="5"/>
      <c r="AD431" s="5"/>
      <c r="AE431" s="5"/>
      <c r="AF431" s="5"/>
    </row>
    <row r="432">
      <c r="A432" s="3" t="s">
        <v>471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37</v>
      </c>
      <c r="X432" s="2" t="s">
        <v>37</v>
      </c>
      <c r="Y432" s="6" t="s">
        <v>381</v>
      </c>
      <c r="Z432" s="2" t="s">
        <v>37</v>
      </c>
      <c r="AA432" s="2" t="s">
        <v>37</v>
      </c>
      <c r="AB432" s="2" t="s">
        <v>37</v>
      </c>
      <c r="AC432" s="5"/>
      <c r="AD432" s="5"/>
      <c r="AE432" s="5"/>
      <c r="AF432" s="5"/>
    </row>
    <row r="433">
      <c r="A433" s="3" t="s">
        <v>472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37</v>
      </c>
      <c r="X433" s="2" t="s">
        <v>37</v>
      </c>
      <c r="Y433" s="6" t="s">
        <v>381</v>
      </c>
      <c r="Z433" s="2" t="s">
        <v>37</v>
      </c>
      <c r="AA433" s="2" t="s">
        <v>37</v>
      </c>
      <c r="AB433" s="2" t="s">
        <v>37</v>
      </c>
      <c r="AC433" s="5"/>
      <c r="AD433" s="5"/>
      <c r="AE433" s="5"/>
      <c r="AF433" s="5"/>
    </row>
    <row r="434">
      <c r="A434" s="3" t="s">
        <v>473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37</v>
      </c>
      <c r="X434" s="2" t="s">
        <v>37</v>
      </c>
      <c r="Y434" s="6" t="s">
        <v>381</v>
      </c>
      <c r="Z434" s="2" t="s">
        <v>37</v>
      </c>
      <c r="AA434" s="2" t="s">
        <v>37</v>
      </c>
      <c r="AB434" s="2" t="s">
        <v>37</v>
      </c>
      <c r="AC434" s="5"/>
      <c r="AD434" s="5"/>
      <c r="AE434" s="5"/>
      <c r="AF434" s="5"/>
    </row>
    <row r="435">
      <c r="A435" s="3" t="s">
        <v>474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37</v>
      </c>
      <c r="X435" s="2" t="s">
        <v>37</v>
      </c>
      <c r="Y435" s="6" t="s">
        <v>381</v>
      </c>
      <c r="Z435" s="2" t="s">
        <v>37</v>
      </c>
      <c r="AA435" s="2" t="s">
        <v>37</v>
      </c>
      <c r="AB435" s="2" t="s">
        <v>37</v>
      </c>
      <c r="AC435" s="5"/>
      <c r="AD435" s="5"/>
      <c r="AE435" s="5"/>
      <c r="AF435" s="5"/>
    </row>
    <row r="436">
      <c r="A436" s="3" t="s">
        <v>475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6" t="s">
        <v>381</v>
      </c>
      <c r="Z436" s="2" t="s">
        <v>37</v>
      </c>
      <c r="AA436" s="2" t="s">
        <v>37</v>
      </c>
      <c r="AB436" s="2" t="s">
        <v>37</v>
      </c>
      <c r="AC436" s="5"/>
      <c r="AD436" s="5"/>
      <c r="AE436" s="5"/>
      <c r="AF436" s="5"/>
    </row>
    <row r="437">
      <c r="A437" s="3" t="s">
        <v>476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6" t="s">
        <v>381</v>
      </c>
      <c r="Z437" s="2" t="s">
        <v>37</v>
      </c>
      <c r="AA437" s="2" t="s">
        <v>37</v>
      </c>
      <c r="AB437" s="2" t="s">
        <v>37</v>
      </c>
      <c r="AC437" s="5"/>
      <c r="AD437" s="5"/>
      <c r="AE437" s="5"/>
      <c r="AF437" s="5"/>
    </row>
    <row r="438">
      <c r="A438" s="3" t="s">
        <v>477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6" t="s">
        <v>381</v>
      </c>
      <c r="Z438" s="2" t="s">
        <v>37</v>
      </c>
      <c r="AA438" s="2" t="s">
        <v>37</v>
      </c>
      <c r="AB438" s="2" t="s">
        <v>37</v>
      </c>
      <c r="AC438" s="5"/>
      <c r="AD438" s="5"/>
      <c r="AE438" s="5"/>
      <c r="AF438" s="5"/>
    </row>
    <row r="439">
      <c r="A439" s="3" t="s">
        <v>478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6" t="s">
        <v>381</v>
      </c>
      <c r="Z439" s="2" t="s">
        <v>37</v>
      </c>
      <c r="AA439" s="2" t="s">
        <v>37</v>
      </c>
      <c r="AB439" s="2" t="s">
        <v>37</v>
      </c>
      <c r="AC439" s="5"/>
      <c r="AD439" s="5"/>
      <c r="AE439" s="5"/>
      <c r="AF439" s="5"/>
    </row>
    <row r="440">
      <c r="A440" s="3" t="s">
        <v>479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6" t="s">
        <v>381</v>
      </c>
      <c r="Z440" s="2" t="s">
        <v>37</v>
      </c>
      <c r="AA440" s="2" t="s">
        <v>37</v>
      </c>
      <c r="AB440" s="2" t="s">
        <v>37</v>
      </c>
      <c r="AC440" s="5"/>
      <c r="AD440" s="5"/>
      <c r="AE440" s="5"/>
      <c r="AF440" s="5"/>
    </row>
    <row r="441">
      <c r="A441" s="3" t="s">
        <v>480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6" t="s">
        <v>381</v>
      </c>
      <c r="Z441" s="2" t="s">
        <v>37</v>
      </c>
      <c r="AA441" s="2" t="s">
        <v>37</v>
      </c>
      <c r="AB441" s="2" t="s">
        <v>37</v>
      </c>
      <c r="AC441" s="5"/>
      <c r="AD441" s="5"/>
      <c r="AE441" s="5"/>
      <c r="AF441" s="5"/>
    </row>
    <row r="442">
      <c r="A442" s="3" t="s">
        <v>481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6" t="s">
        <v>381</v>
      </c>
      <c r="Z442" s="2" t="s">
        <v>37</v>
      </c>
      <c r="AA442" s="2" t="s">
        <v>37</v>
      </c>
      <c r="AB442" s="2" t="s">
        <v>37</v>
      </c>
      <c r="AC442" s="5"/>
      <c r="AD442" s="5"/>
      <c r="AE442" s="5"/>
      <c r="AF442" s="5"/>
    </row>
    <row r="443">
      <c r="A443" s="3" t="s">
        <v>482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6" t="s">
        <v>381</v>
      </c>
      <c r="Z443" s="2" t="s">
        <v>37</v>
      </c>
      <c r="AA443" s="2" t="s">
        <v>37</v>
      </c>
      <c r="AB443" s="2" t="s">
        <v>37</v>
      </c>
      <c r="AC443" s="5"/>
      <c r="AD443" s="5"/>
      <c r="AE443" s="5"/>
      <c r="AF443" s="5"/>
    </row>
    <row r="444">
      <c r="A444" s="3" t="s">
        <v>483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6" t="s">
        <v>381</v>
      </c>
      <c r="Z444" s="2" t="s">
        <v>37</v>
      </c>
      <c r="AA444" s="2" t="s">
        <v>37</v>
      </c>
      <c r="AB444" s="2" t="s">
        <v>37</v>
      </c>
      <c r="AC444" s="5"/>
      <c r="AD444" s="5"/>
      <c r="AE444" s="5"/>
      <c r="AF444" s="5"/>
    </row>
    <row r="445">
      <c r="A445" s="3" t="s">
        <v>484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6" t="s">
        <v>381</v>
      </c>
      <c r="Z445" s="2" t="s">
        <v>37</v>
      </c>
      <c r="AA445" s="2" t="s">
        <v>37</v>
      </c>
      <c r="AB445" s="2" t="s">
        <v>37</v>
      </c>
      <c r="AC445" s="5"/>
      <c r="AD445" s="5"/>
      <c r="AE445" s="5"/>
      <c r="AF445" s="5"/>
    </row>
    <row r="446">
      <c r="A446" s="3" t="s">
        <v>485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6" t="s">
        <v>381</v>
      </c>
      <c r="Z446" s="2" t="s">
        <v>37</v>
      </c>
      <c r="AA446" s="2" t="s">
        <v>37</v>
      </c>
      <c r="AB446" s="2" t="s">
        <v>37</v>
      </c>
      <c r="AC446" s="5"/>
      <c r="AD446" s="5"/>
      <c r="AE446" s="5"/>
      <c r="AF446" s="5"/>
    </row>
    <row r="447">
      <c r="A447" s="3" t="s">
        <v>486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6" t="s">
        <v>381</v>
      </c>
      <c r="Z447" s="2" t="s">
        <v>37</v>
      </c>
      <c r="AA447" s="2" t="s">
        <v>37</v>
      </c>
      <c r="AB447" s="2" t="s">
        <v>37</v>
      </c>
      <c r="AC447" s="5"/>
      <c r="AD447" s="5"/>
      <c r="AE447" s="5"/>
      <c r="AF447" s="5"/>
    </row>
    <row r="448">
      <c r="A448" s="3" t="s">
        <v>487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6" t="s">
        <v>381</v>
      </c>
      <c r="Z448" s="2" t="s">
        <v>37</v>
      </c>
      <c r="AA448" s="2" t="s">
        <v>37</v>
      </c>
      <c r="AB448" s="2" t="s">
        <v>37</v>
      </c>
      <c r="AC448" s="5"/>
      <c r="AD448" s="5"/>
      <c r="AE448" s="5"/>
      <c r="AF448" s="5"/>
    </row>
    <row r="449">
      <c r="A449" s="3" t="s">
        <v>488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6" t="s">
        <v>381</v>
      </c>
      <c r="Z449" s="2" t="s">
        <v>37</v>
      </c>
      <c r="AA449" s="2" t="s">
        <v>37</v>
      </c>
      <c r="AB449" s="2" t="s">
        <v>37</v>
      </c>
      <c r="AC449" s="5"/>
      <c r="AD449" s="5"/>
      <c r="AE449" s="5"/>
      <c r="AF449" s="5"/>
    </row>
    <row r="450">
      <c r="A450" s="3" t="s">
        <v>489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6" t="s">
        <v>381</v>
      </c>
      <c r="Z450" s="2" t="s">
        <v>37</v>
      </c>
      <c r="AA450" s="2" t="s">
        <v>37</v>
      </c>
      <c r="AB450" s="2" t="s">
        <v>37</v>
      </c>
      <c r="AC450" s="5"/>
      <c r="AD450" s="5"/>
      <c r="AE450" s="5"/>
      <c r="AF450" s="5"/>
    </row>
    <row r="451">
      <c r="A451" s="3" t="s">
        <v>490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6" t="s">
        <v>381</v>
      </c>
      <c r="Z451" s="2" t="s">
        <v>37</v>
      </c>
      <c r="AA451" s="2" t="s">
        <v>37</v>
      </c>
      <c r="AB451" s="2" t="s">
        <v>37</v>
      </c>
      <c r="AC451" s="5"/>
      <c r="AD451" s="5"/>
      <c r="AE451" s="5"/>
      <c r="AF451" s="5"/>
    </row>
    <row r="452">
      <c r="A452" s="3" t="s">
        <v>491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6" t="s">
        <v>381</v>
      </c>
      <c r="Z452" s="2" t="s">
        <v>37</v>
      </c>
      <c r="AA452" s="2" t="s">
        <v>37</v>
      </c>
      <c r="AB452" s="2" t="s">
        <v>37</v>
      </c>
      <c r="AC452" s="5"/>
      <c r="AD452" s="5"/>
      <c r="AE452" s="5"/>
      <c r="AF452" s="5"/>
    </row>
    <row r="453">
      <c r="A453" s="3" t="s">
        <v>492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6" t="s">
        <v>381</v>
      </c>
      <c r="Z453" s="2" t="s">
        <v>37</v>
      </c>
      <c r="AA453" s="2" t="s">
        <v>37</v>
      </c>
      <c r="AB453" s="2" t="s">
        <v>37</v>
      </c>
      <c r="AC453" s="5"/>
      <c r="AD453" s="5"/>
      <c r="AE453" s="5"/>
      <c r="AF453" s="5"/>
    </row>
    <row r="454">
      <c r="A454" s="3" t="s">
        <v>493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6" t="s">
        <v>381</v>
      </c>
      <c r="Z454" s="2" t="s">
        <v>37</v>
      </c>
      <c r="AA454" s="2" t="s">
        <v>37</v>
      </c>
      <c r="AB454" s="2" t="s">
        <v>37</v>
      </c>
      <c r="AC454" s="5"/>
      <c r="AD454" s="5"/>
      <c r="AE454" s="5"/>
      <c r="AF454" s="5"/>
    </row>
    <row r="455">
      <c r="A455" s="3" t="s">
        <v>494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6" t="s">
        <v>381</v>
      </c>
      <c r="Z455" s="2" t="s">
        <v>37</v>
      </c>
      <c r="AA455" s="2" t="s">
        <v>37</v>
      </c>
      <c r="AB455" s="2" t="s">
        <v>37</v>
      </c>
      <c r="AC455" s="5"/>
      <c r="AD455" s="5"/>
      <c r="AE455" s="5"/>
      <c r="AF455" s="5"/>
    </row>
    <row r="456">
      <c r="A456" s="3" t="s">
        <v>495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6" t="s">
        <v>381</v>
      </c>
      <c r="Z456" s="2" t="s">
        <v>37</v>
      </c>
      <c r="AA456" s="2" t="s">
        <v>37</v>
      </c>
      <c r="AB456" s="2" t="s">
        <v>37</v>
      </c>
      <c r="AC456" s="5"/>
      <c r="AD456" s="5"/>
      <c r="AE456" s="5"/>
      <c r="AF456" s="5"/>
    </row>
    <row r="457">
      <c r="A457" s="3" t="s">
        <v>496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6" t="s">
        <v>381</v>
      </c>
      <c r="Z457" s="2" t="s">
        <v>37</v>
      </c>
      <c r="AA457" s="2" t="s">
        <v>37</v>
      </c>
      <c r="AB457" s="2" t="s">
        <v>37</v>
      </c>
      <c r="AC457" s="5"/>
      <c r="AD457" s="5"/>
      <c r="AE457" s="5"/>
      <c r="AF457" s="5"/>
    </row>
    <row r="458">
      <c r="A458" s="3" t="s">
        <v>497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6" t="s">
        <v>381</v>
      </c>
      <c r="Z458" s="2" t="s">
        <v>37</v>
      </c>
      <c r="AA458" s="2" t="s">
        <v>37</v>
      </c>
      <c r="AB458" s="2" t="s">
        <v>37</v>
      </c>
      <c r="AC458" s="5"/>
      <c r="AD458" s="5"/>
      <c r="AE458" s="5"/>
      <c r="AF458" s="5"/>
    </row>
    <row r="459">
      <c r="A459" s="3" t="s">
        <v>498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6" t="s">
        <v>381</v>
      </c>
      <c r="Z459" s="2" t="s">
        <v>37</v>
      </c>
      <c r="AA459" s="2" t="s">
        <v>37</v>
      </c>
      <c r="AB459" s="2" t="s">
        <v>37</v>
      </c>
      <c r="AC459" s="5"/>
      <c r="AD459" s="5"/>
      <c r="AE459" s="5"/>
      <c r="AF459" s="5"/>
    </row>
    <row r="460">
      <c r="A460" s="3" t="s">
        <v>499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6" t="s">
        <v>381</v>
      </c>
      <c r="Z460" s="2" t="s">
        <v>37</v>
      </c>
      <c r="AA460" s="2" t="s">
        <v>37</v>
      </c>
      <c r="AB460" s="2" t="s">
        <v>37</v>
      </c>
      <c r="AC460" s="5"/>
      <c r="AD460" s="5"/>
      <c r="AE460" s="5"/>
      <c r="AF460" s="5"/>
    </row>
    <row r="461">
      <c r="A461" s="3" t="s">
        <v>500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6" t="s">
        <v>381</v>
      </c>
      <c r="Z461" s="2" t="s">
        <v>37</v>
      </c>
      <c r="AA461" s="2" t="s">
        <v>37</v>
      </c>
      <c r="AB461" s="2" t="s">
        <v>37</v>
      </c>
      <c r="AC461" s="5"/>
      <c r="AD461" s="5"/>
      <c r="AE461" s="5"/>
      <c r="AF461" s="5"/>
    </row>
    <row r="462">
      <c r="A462" s="3" t="s">
        <v>501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6" t="s">
        <v>381</v>
      </c>
      <c r="Z462" s="2" t="s">
        <v>37</v>
      </c>
      <c r="AA462" s="2" t="s">
        <v>37</v>
      </c>
      <c r="AB462" s="2" t="s">
        <v>37</v>
      </c>
      <c r="AC462" s="5"/>
      <c r="AD462" s="5"/>
      <c r="AE462" s="5"/>
      <c r="AF462" s="5"/>
    </row>
    <row r="463">
      <c r="A463" s="3" t="s">
        <v>502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6" t="s">
        <v>381</v>
      </c>
      <c r="Z463" s="2" t="s">
        <v>37</v>
      </c>
      <c r="AA463" s="2" t="s">
        <v>37</v>
      </c>
      <c r="AB463" s="2" t="s">
        <v>37</v>
      </c>
      <c r="AC463" s="5"/>
      <c r="AD463" s="5"/>
      <c r="AE463" s="5"/>
      <c r="AF463" s="5"/>
    </row>
    <row r="464">
      <c r="A464" s="3" t="s">
        <v>503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6" t="s">
        <v>381</v>
      </c>
      <c r="Z464" s="2" t="s">
        <v>37</v>
      </c>
      <c r="AA464" s="2" t="s">
        <v>37</v>
      </c>
      <c r="AB464" s="2" t="s">
        <v>37</v>
      </c>
      <c r="AC464" s="5"/>
      <c r="AD464" s="5"/>
      <c r="AE464" s="5"/>
      <c r="AF464" s="5"/>
    </row>
    <row r="465">
      <c r="A465" s="3" t="s">
        <v>504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6" t="s">
        <v>381</v>
      </c>
      <c r="Z465" s="2" t="s">
        <v>37</v>
      </c>
      <c r="AA465" s="2" t="s">
        <v>37</v>
      </c>
      <c r="AB465" s="2" t="s">
        <v>37</v>
      </c>
      <c r="AC465" s="5"/>
      <c r="AD465" s="5"/>
      <c r="AE465" s="5"/>
      <c r="AF465" s="5"/>
    </row>
    <row r="466">
      <c r="A466" s="3" t="s">
        <v>505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6" t="s">
        <v>381</v>
      </c>
      <c r="Z466" s="2" t="s">
        <v>37</v>
      </c>
      <c r="AA466" s="2" t="s">
        <v>37</v>
      </c>
      <c r="AB466" s="2" t="s">
        <v>37</v>
      </c>
      <c r="AC466" s="5"/>
      <c r="AD466" s="5"/>
      <c r="AE466" s="5"/>
      <c r="AF466" s="5"/>
    </row>
    <row r="467">
      <c r="A467" s="3" t="s">
        <v>506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6" t="s">
        <v>381</v>
      </c>
      <c r="Z467" s="2" t="s">
        <v>37</v>
      </c>
      <c r="AA467" s="2" t="s">
        <v>37</v>
      </c>
      <c r="AB467" s="2" t="s">
        <v>37</v>
      </c>
      <c r="AC467" s="5"/>
      <c r="AD467" s="5"/>
      <c r="AE467" s="5"/>
      <c r="AF467" s="5"/>
    </row>
    <row r="468">
      <c r="A468" s="3" t="s">
        <v>507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6" t="s">
        <v>381</v>
      </c>
      <c r="Z468" s="2" t="s">
        <v>37</v>
      </c>
      <c r="AA468" s="2" t="s">
        <v>37</v>
      </c>
      <c r="AB468" s="2" t="s">
        <v>37</v>
      </c>
      <c r="AC468" s="5"/>
      <c r="AD468" s="5"/>
      <c r="AE468" s="5"/>
      <c r="AF468" s="5"/>
    </row>
    <row r="469">
      <c r="A469" s="3" t="s">
        <v>508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6" t="s">
        <v>381</v>
      </c>
      <c r="Z469" s="2" t="s">
        <v>37</v>
      </c>
      <c r="AA469" s="2" t="s">
        <v>37</v>
      </c>
      <c r="AB469" s="2" t="s">
        <v>37</v>
      </c>
      <c r="AC469" s="5"/>
      <c r="AD469" s="5"/>
      <c r="AE469" s="5"/>
      <c r="AF469" s="5"/>
    </row>
    <row r="470">
      <c r="A470" s="3" t="s">
        <v>509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6" t="s">
        <v>381</v>
      </c>
      <c r="Z470" s="2" t="s">
        <v>37</v>
      </c>
      <c r="AA470" s="2" t="s">
        <v>37</v>
      </c>
      <c r="AB470" s="2" t="s">
        <v>37</v>
      </c>
      <c r="AC470" s="5"/>
      <c r="AD470" s="5"/>
      <c r="AE470" s="5"/>
      <c r="AF470" s="5"/>
    </row>
    <row r="471">
      <c r="A471" s="3" t="s">
        <v>510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6" t="s">
        <v>381</v>
      </c>
      <c r="Z471" s="2" t="s">
        <v>37</v>
      </c>
      <c r="AA471" s="2" t="s">
        <v>37</v>
      </c>
      <c r="AB471" s="2" t="s">
        <v>37</v>
      </c>
      <c r="AC471" s="5"/>
      <c r="AD471" s="5"/>
      <c r="AE471" s="5"/>
      <c r="AF471" s="5"/>
    </row>
    <row r="472">
      <c r="A472" s="3" t="s">
        <v>511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6" t="s">
        <v>381</v>
      </c>
      <c r="Z472" s="2" t="s">
        <v>37</v>
      </c>
      <c r="AA472" s="2" t="s">
        <v>37</v>
      </c>
      <c r="AB472" s="2" t="s">
        <v>37</v>
      </c>
      <c r="AC472" s="5"/>
      <c r="AD472" s="5"/>
      <c r="AE472" s="5"/>
      <c r="AF472" s="5"/>
    </row>
    <row r="473">
      <c r="A473" s="3" t="s">
        <v>512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6" t="s">
        <v>188</v>
      </c>
      <c r="Z473" s="2" t="s">
        <v>37</v>
      </c>
      <c r="AA473" s="2" t="s">
        <v>37</v>
      </c>
      <c r="AB473" s="2" t="s">
        <v>37</v>
      </c>
      <c r="AC473" s="5"/>
      <c r="AD473" s="5"/>
      <c r="AE473" s="5"/>
      <c r="AF473" s="5"/>
    </row>
    <row r="474">
      <c r="A474" s="3" t="s">
        <v>513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6" t="s">
        <v>188</v>
      </c>
      <c r="Z474" s="2" t="s">
        <v>37</v>
      </c>
      <c r="AA474" s="2" t="s">
        <v>37</v>
      </c>
      <c r="AB474" s="2" t="s">
        <v>37</v>
      </c>
      <c r="AC474" s="5"/>
      <c r="AD474" s="5"/>
      <c r="AE474" s="5"/>
      <c r="AF474" s="5"/>
    </row>
    <row r="475">
      <c r="A475" s="3" t="s">
        <v>514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6" t="s">
        <v>188</v>
      </c>
      <c r="Z475" s="2" t="s">
        <v>37</v>
      </c>
      <c r="AA475" s="2" t="s">
        <v>37</v>
      </c>
      <c r="AB475" s="2" t="s">
        <v>37</v>
      </c>
      <c r="AC475" s="5"/>
      <c r="AD475" s="5"/>
      <c r="AE475" s="5"/>
      <c r="AF475" s="5"/>
    </row>
    <row r="476">
      <c r="A476" s="3" t="s">
        <v>515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6" t="s">
        <v>188</v>
      </c>
      <c r="Z476" s="2" t="s">
        <v>37</v>
      </c>
      <c r="AA476" s="2" t="s">
        <v>37</v>
      </c>
      <c r="AB476" s="2" t="s">
        <v>37</v>
      </c>
      <c r="AC476" s="5"/>
      <c r="AD476" s="5"/>
      <c r="AE476" s="5"/>
      <c r="AF476" s="5"/>
    </row>
    <row r="477">
      <c r="A477" s="3" t="s">
        <v>516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6" t="s">
        <v>188</v>
      </c>
      <c r="Z477" s="2" t="s">
        <v>37</v>
      </c>
      <c r="AA477" s="2" t="s">
        <v>37</v>
      </c>
      <c r="AB477" s="2" t="s">
        <v>37</v>
      </c>
      <c r="AC477" s="5"/>
      <c r="AD477" s="5"/>
      <c r="AE477" s="5"/>
      <c r="AF477" s="5"/>
    </row>
    <row r="478">
      <c r="A478" s="3" t="s">
        <v>517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6" t="s">
        <v>188</v>
      </c>
      <c r="Z478" s="2" t="s">
        <v>37</v>
      </c>
      <c r="AA478" s="2" t="s">
        <v>37</v>
      </c>
      <c r="AB478" s="2" t="s">
        <v>37</v>
      </c>
      <c r="AC478" s="5"/>
      <c r="AD478" s="5"/>
      <c r="AE478" s="5"/>
      <c r="AF478" s="5"/>
    </row>
    <row r="479">
      <c r="A479" s="3" t="s">
        <v>518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6" t="s">
        <v>188</v>
      </c>
      <c r="Z479" s="2" t="s">
        <v>37</v>
      </c>
      <c r="AA479" s="2" t="s">
        <v>37</v>
      </c>
      <c r="AB479" s="2" t="s">
        <v>37</v>
      </c>
      <c r="AC479" s="5"/>
      <c r="AD479" s="5"/>
      <c r="AE479" s="5"/>
      <c r="AF479" s="5"/>
    </row>
    <row r="480">
      <c r="A480" s="3" t="s">
        <v>519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6" t="s">
        <v>188</v>
      </c>
      <c r="Z480" s="2" t="s">
        <v>37</v>
      </c>
      <c r="AA480" s="2" t="s">
        <v>37</v>
      </c>
      <c r="AB480" s="2" t="s">
        <v>37</v>
      </c>
      <c r="AC480" s="5"/>
      <c r="AD480" s="5"/>
      <c r="AE480" s="5"/>
      <c r="AF480" s="5"/>
    </row>
    <row r="481">
      <c r="A481" s="3" t="s">
        <v>520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9" t="s">
        <v>521</v>
      </c>
      <c r="Z481" s="2" t="s">
        <v>37</v>
      </c>
      <c r="AA481" s="2" t="s">
        <v>37</v>
      </c>
      <c r="AB481" s="2" t="s">
        <v>37</v>
      </c>
      <c r="AC481" s="5"/>
      <c r="AD481" s="5"/>
      <c r="AE481" s="5"/>
      <c r="AF481" s="5"/>
    </row>
    <row r="482">
      <c r="A482" s="3" t="s">
        <v>522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9" t="s">
        <v>521</v>
      </c>
      <c r="Z482" s="2" t="s">
        <v>37</v>
      </c>
      <c r="AA482" s="2" t="s">
        <v>37</v>
      </c>
      <c r="AB482" s="2" t="s">
        <v>37</v>
      </c>
      <c r="AC482" s="5"/>
      <c r="AD482" s="5"/>
      <c r="AE482" s="5"/>
      <c r="AF482" s="5"/>
    </row>
    <row r="483">
      <c r="A483" s="3" t="s">
        <v>523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9" t="s">
        <v>521</v>
      </c>
      <c r="Z483" s="2" t="s">
        <v>37</v>
      </c>
      <c r="AA483" s="2" t="s">
        <v>37</v>
      </c>
      <c r="AB483" s="2" t="s">
        <v>37</v>
      </c>
      <c r="AC483" s="5"/>
      <c r="AD483" s="5"/>
      <c r="AE483" s="5"/>
      <c r="AF483" s="5"/>
    </row>
    <row r="484">
      <c r="A484" s="3" t="s">
        <v>524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9" t="s">
        <v>521</v>
      </c>
      <c r="Z484" s="2" t="s">
        <v>37</v>
      </c>
      <c r="AA484" s="2" t="s">
        <v>37</v>
      </c>
      <c r="AB484" s="2" t="s">
        <v>37</v>
      </c>
      <c r="AC484" s="5"/>
      <c r="AD484" s="5"/>
      <c r="AE484" s="5"/>
      <c r="AF484" s="5"/>
    </row>
    <row r="485">
      <c r="A485" s="3" t="s">
        <v>525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9" t="s">
        <v>521</v>
      </c>
      <c r="Z485" s="2" t="s">
        <v>37</v>
      </c>
      <c r="AA485" s="2" t="s">
        <v>37</v>
      </c>
      <c r="AB485" s="2" t="s">
        <v>37</v>
      </c>
      <c r="AC485" s="5"/>
      <c r="AD485" s="5"/>
      <c r="AE485" s="5"/>
      <c r="AF485" s="5"/>
    </row>
    <row r="486">
      <c r="A486" s="3" t="s">
        <v>526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9" t="s">
        <v>521</v>
      </c>
      <c r="Z486" s="2" t="s">
        <v>37</v>
      </c>
      <c r="AA486" s="2" t="s">
        <v>37</v>
      </c>
      <c r="AB486" s="2" t="s">
        <v>37</v>
      </c>
      <c r="AC486" s="5"/>
      <c r="AD486" s="5"/>
      <c r="AE486" s="5"/>
      <c r="AF486" s="5"/>
    </row>
    <row r="487">
      <c r="A487" s="3" t="s">
        <v>527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9" t="s">
        <v>521</v>
      </c>
      <c r="Z487" s="2" t="s">
        <v>37</v>
      </c>
      <c r="AA487" s="2" t="s">
        <v>37</v>
      </c>
      <c r="AB487" s="2" t="s">
        <v>37</v>
      </c>
      <c r="AC487" s="5"/>
      <c r="AD487" s="5"/>
      <c r="AE487" s="5"/>
      <c r="AF487" s="5"/>
    </row>
    <row r="488">
      <c r="A488" s="3" t="s">
        <v>528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9" t="s">
        <v>521</v>
      </c>
      <c r="Z488" s="2" t="s">
        <v>37</v>
      </c>
      <c r="AA488" s="2" t="s">
        <v>37</v>
      </c>
      <c r="AB488" s="2" t="s">
        <v>37</v>
      </c>
      <c r="AC488" s="5"/>
      <c r="AD488" s="5"/>
      <c r="AE488" s="5"/>
      <c r="AF488" s="5"/>
    </row>
    <row r="489">
      <c r="A489" s="3" t="s">
        <v>529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9" t="s">
        <v>521</v>
      </c>
      <c r="Z489" s="2" t="s">
        <v>37</v>
      </c>
      <c r="AA489" s="2" t="s">
        <v>37</v>
      </c>
      <c r="AB489" s="2" t="s">
        <v>37</v>
      </c>
      <c r="AC489" s="5"/>
      <c r="AD489" s="5"/>
      <c r="AE489" s="5"/>
      <c r="AF489" s="5"/>
    </row>
    <row r="490">
      <c r="A490" s="3" t="s">
        <v>530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9" t="s">
        <v>521</v>
      </c>
      <c r="Z490" s="2" t="s">
        <v>37</v>
      </c>
      <c r="AA490" s="2" t="s">
        <v>37</v>
      </c>
      <c r="AB490" s="2" t="s">
        <v>37</v>
      </c>
      <c r="AC490" s="5"/>
      <c r="AD490" s="5"/>
      <c r="AE490" s="5"/>
      <c r="AF490" s="5"/>
    </row>
    <row r="491">
      <c r="A491" s="3" t="s">
        <v>531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9" t="s">
        <v>521</v>
      </c>
      <c r="Z491" s="2" t="s">
        <v>37</v>
      </c>
      <c r="AA491" s="2" t="s">
        <v>37</v>
      </c>
      <c r="AB491" s="2" t="s">
        <v>37</v>
      </c>
      <c r="AC491" s="5"/>
      <c r="AD491" s="5"/>
      <c r="AE491" s="5"/>
      <c r="AF491" s="5"/>
    </row>
    <row r="492">
      <c r="A492" s="3" t="s">
        <v>532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9" t="s">
        <v>521</v>
      </c>
      <c r="Z492" s="2" t="s">
        <v>37</v>
      </c>
      <c r="AA492" s="2" t="s">
        <v>37</v>
      </c>
      <c r="AB492" s="2" t="s">
        <v>37</v>
      </c>
      <c r="AC492" s="5"/>
      <c r="AD492" s="5"/>
      <c r="AE492" s="5"/>
      <c r="AF492" s="5"/>
    </row>
    <row r="493">
      <c r="A493" s="3" t="s">
        <v>533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9" t="s">
        <v>521</v>
      </c>
      <c r="Z493" s="2" t="s">
        <v>37</v>
      </c>
      <c r="AA493" s="2" t="s">
        <v>37</v>
      </c>
      <c r="AB493" s="2" t="s">
        <v>37</v>
      </c>
      <c r="AC493" s="5"/>
      <c r="AD493" s="5"/>
      <c r="AE493" s="5"/>
      <c r="AF493" s="5"/>
    </row>
    <row r="494">
      <c r="A494" s="3" t="s">
        <v>534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9" t="s">
        <v>521</v>
      </c>
      <c r="Z494" s="2" t="s">
        <v>37</v>
      </c>
      <c r="AA494" s="2" t="s">
        <v>37</v>
      </c>
      <c r="AB494" s="2" t="s">
        <v>37</v>
      </c>
      <c r="AC494" s="5"/>
      <c r="AD494" s="5"/>
      <c r="AE494" s="5"/>
      <c r="AF494" s="5"/>
    </row>
    <row r="495">
      <c r="A495" s="3" t="s">
        <v>535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9" t="s">
        <v>521</v>
      </c>
      <c r="Z495" s="2" t="s">
        <v>37</v>
      </c>
      <c r="AA495" s="2" t="s">
        <v>37</v>
      </c>
      <c r="AB495" s="2" t="s">
        <v>37</v>
      </c>
      <c r="AC495" s="5"/>
      <c r="AD495" s="5"/>
      <c r="AE495" s="5"/>
      <c r="AF495" s="5"/>
    </row>
    <row r="496">
      <c r="A496" s="3" t="s">
        <v>536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9" t="s">
        <v>521</v>
      </c>
      <c r="Z496" s="2" t="s">
        <v>37</v>
      </c>
      <c r="AA496" s="2" t="s">
        <v>37</v>
      </c>
      <c r="AB496" s="2" t="s">
        <v>37</v>
      </c>
      <c r="AC496" s="5"/>
      <c r="AD496" s="5"/>
      <c r="AE496" s="5"/>
      <c r="AF496" s="5"/>
    </row>
    <row r="497">
      <c r="A497" s="3" t="s">
        <v>537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9" t="s">
        <v>521</v>
      </c>
      <c r="Z497" s="2" t="s">
        <v>37</v>
      </c>
      <c r="AA497" s="2" t="s">
        <v>37</v>
      </c>
      <c r="AB497" s="2" t="s">
        <v>37</v>
      </c>
      <c r="AC497" s="5"/>
      <c r="AD497" s="5"/>
      <c r="AE497" s="5"/>
      <c r="AF497" s="5"/>
    </row>
    <row r="498">
      <c r="A498" s="3" t="s">
        <v>538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9" t="s">
        <v>521</v>
      </c>
      <c r="Z498" s="2" t="s">
        <v>37</v>
      </c>
      <c r="AA498" s="2" t="s">
        <v>37</v>
      </c>
      <c r="AB498" s="2" t="s">
        <v>37</v>
      </c>
      <c r="AC498" s="5"/>
      <c r="AD498" s="5"/>
      <c r="AE498" s="5"/>
      <c r="AF498" s="5"/>
    </row>
    <row r="499">
      <c r="A499" s="3" t="s">
        <v>539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9" t="s">
        <v>521</v>
      </c>
      <c r="Z499" s="2" t="s">
        <v>37</v>
      </c>
      <c r="AA499" s="2" t="s">
        <v>37</v>
      </c>
      <c r="AB499" s="2" t="s">
        <v>37</v>
      </c>
      <c r="AC499" s="5"/>
      <c r="AD499" s="5"/>
      <c r="AE499" s="5"/>
      <c r="AF499" s="5"/>
    </row>
    <row r="500">
      <c r="A500" s="3" t="s">
        <v>540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9" t="s">
        <v>521</v>
      </c>
      <c r="Z500" s="2" t="s">
        <v>37</v>
      </c>
      <c r="AA500" s="2" t="s">
        <v>37</v>
      </c>
      <c r="AB500" s="2" t="s">
        <v>37</v>
      </c>
      <c r="AC500" s="5"/>
      <c r="AD500" s="5"/>
      <c r="AE500" s="5"/>
      <c r="AF500" s="5"/>
    </row>
    <row r="501">
      <c r="A501" s="3" t="s">
        <v>541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9" t="s">
        <v>521</v>
      </c>
      <c r="Z501" s="2" t="s">
        <v>37</v>
      </c>
      <c r="AA501" s="2" t="s">
        <v>37</v>
      </c>
      <c r="AB501" s="2" t="s">
        <v>37</v>
      </c>
      <c r="AC501" s="5"/>
      <c r="AD501" s="5"/>
      <c r="AE501" s="5"/>
      <c r="AF501" s="5"/>
    </row>
    <row r="502">
      <c r="A502" s="3" t="s">
        <v>542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9" t="s">
        <v>521</v>
      </c>
      <c r="Z502" s="2" t="s">
        <v>37</v>
      </c>
      <c r="AA502" s="2" t="s">
        <v>37</v>
      </c>
      <c r="AB502" s="2" t="s">
        <v>37</v>
      </c>
      <c r="AC502" s="5"/>
      <c r="AD502" s="5"/>
      <c r="AE502" s="5"/>
      <c r="AF502" s="5"/>
    </row>
    <row r="503">
      <c r="A503" s="3" t="s">
        <v>543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9" t="s">
        <v>521</v>
      </c>
      <c r="Z503" s="2" t="s">
        <v>37</v>
      </c>
      <c r="AA503" s="2" t="s">
        <v>37</v>
      </c>
      <c r="AB503" s="2" t="s">
        <v>37</v>
      </c>
      <c r="AC503" s="5"/>
      <c r="AD503" s="5"/>
      <c r="AE503" s="5"/>
      <c r="AF503" s="5"/>
    </row>
    <row r="504">
      <c r="A504" s="3" t="s">
        <v>544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9" t="s">
        <v>521</v>
      </c>
      <c r="Z504" s="2" t="s">
        <v>37</v>
      </c>
      <c r="AA504" s="2" t="s">
        <v>37</v>
      </c>
      <c r="AB504" s="2" t="s">
        <v>37</v>
      </c>
      <c r="AC504" s="5"/>
      <c r="AD504" s="5"/>
      <c r="AE504" s="5"/>
      <c r="AF504" s="5"/>
    </row>
    <row r="505">
      <c r="A505" s="3" t="s">
        <v>545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9" t="s">
        <v>521</v>
      </c>
      <c r="Z505" s="2" t="s">
        <v>37</v>
      </c>
      <c r="AA505" s="2" t="s">
        <v>37</v>
      </c>
      <c r="AB505" s="2" t="s">
        <v>37</v>
      </c>
      <c r="AC505" s="5"/>
      <c r="AD505" s="5"/>
      <c r="AE505" s="5"/>
      <c r="AF505" s="5"/>
    </row>
    <row r="506">
      <c r="A506" s="3" t="s">
        <v>546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9" t="s">
        <v>521</v>
      </c>
      <c r="Z506" s="2" t="s">
        <v>37</v>
      </c>
      <c r="AA506" s="2" t="s">
        <v>37</v>
      </c>
      <c r="AB506" s="2" t="s">
        <v>37</v>
      </c>
      <c r="AC506" s="5"/>
      <c r="AD506" s="5"/>
      <c r="AE506" s="5"/>
      <c r="AF506" s="5"/>
    </row>
    <row r="507">
      <c r="A507" s="3" t="s">
        <v>547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9" t="s">
        <v>521</v>
      </c>
      <c r="Z507" s="2" t="s">
        <v>37</v>
      </c>
      <c r="AA507" s="2" t="s">
        <v>37</v>
      </c>
      <c r="AB507" s="2" t="s">
        <v>37</v>
      </c>
      <c r="AC507" s="5"/>
      <c r="AD507" s="5"/>
      <c r="AE507" s="5"/>
      <c r="AF507" s="5"/>
    </row>
    <row r="508">
      <c r="A508" s="3" t="s">
        <v>548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9" t="s">
        <v>521</v>
      </c>
      <c r="Z508" s="2" t="s">
        <v>37</v>
      </c>
      <c r="AA508" s="2" t="s">
        <v>37</v>
      </c>
      <c r="AB508" s="2" t="s">
        <v>37</v>
      </c>
      <c r="AC508" s="5"/>
      <c r="AD508" s="5"/>
      <c r="AE508" s="5"/>
      <c r="AF508" s="5"/>
    </row>
    <row r="509">
      <c r="A509" s="3" t="s">
        <v>549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9" t="s">
        <v>521</v>
      </c>
      <c r="Z509" s="2" t="s">
        <v>37</v>
      </c>
      <c r="AA509" s="2" t="s">
        <v>37</v>
      </c>
      <c r="AB509" s="2" t="s">
        <v>37</v>
      </c>
      <c r="AC509" s="5"/>
      <c r="AD509" s="5"/>
      <c r="AE509" s="5"/>
      <c r="AF509" s="5"/>
    </row>
    <row r="510">
      <c r="A510" s="3" t="s">
        <v>550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9" t="s">
        <v>551</v>
      </c>
      <c r="Z510" s="2" t="s">
        <v>37</v>
      </c>
      <c r="AA510" s="2" t="s">
        <v>37</v>
      </c>
      <c r="AB510" s="2" t="s">
        <v>37</v>
      </c>
      <c r="AC510" s="5"/>
      <c r="AD510" s="5"/>
      <c r="AE510" s="5"/>
      <c r="AF510" s="5"/>
    </row>
    <row r="511">
      <c r="A511" s="3" t="s">
        <v>552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9" t="s">
        <v>551</v>
      </c>
      <c r="Z511" s="2" t="s">
        <v>37</v>
      </c>
      <c r="AA511" s="2" t="s">
        <v>37</v>
      </c>
      <c r="AB511" s="2" t="s">
        <v>37</v>
      </c>
      <c r="AC511" s="5"/>
      <c r="AD511" s="5"/>
      <c r="AE511" s="5"/>
      <c r="AF511" s="5"/>
    </row>
    <row r="512">
      <c r="A512" s="3" t="s">
        <v>553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9" t="s">
        <v>551</v>
      </c>
      <c r="Z512" s="2" t="s">
        <v>37</v>
      </c>
      <c r="AA512" s="2" t="s">
        <v>37</v>
      </c>
      <c r="AB512" s="2" t="s">
        <v>37</v>
      </c>
      <c r="AC512" s="5"/>
      <c r="AD512" s="5"/>
      <c r="AE512" s="5"/>
      <c r="AF512" s="5"/>
    </row>
    <row r="513">
      <c r="A513" s="3" t="s">
        <v>554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9" t="s">
        <v>551</v>
      </c>
      <c r="Z513" s="2" t="s">
        <v>37</v>
      </c>
      <c r="AA513" s="2" t="s">
        <v>37</v>
      </c>
      <c r="AB513" s="2" t="s">
        <v>37</v>
      </c>
      <c r="AC513" s="5"/>
      <c r="AD513" s="5"/>
      <c r="AE513" s="5"/>
      <c r="AF513" s="5"/>
    </row>
    <row r="514">
      <c r="A514" s="3" t="s">
        <v>555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9" t="s">
        <v>551</v>
      </c>
      <c r="Z514" s="2" t="s">
        <v>37</v>
      </c>
      <c r="AA514" s="2" t="s">
        <v>37</v>
      </c>
      <c r="AB514" s="2" t="s">
        <v>37</v>
      </c>
      <c r="AC514" s="5"/>
      <c r="AD514" s="5"/>
      <c r="AE514" s="5"/>
      <c r="AF514" s="5"/>
    </row>
    <row r="515">
      <c r="A515" s="3" t="s">
        <v>556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9" t="s">
        <v>551</v>
      </c>
      <c r="Z515" s="2" t="s">
        <v>37</v>
      </c>
      <c r="AA515" s="2" t="s">
        <v>37</v>
      </c>
      <c r="AB515" s="2" t="s">
        <v>37</v>
      </c>
      <c r="AC515" s="5"/>
      <c r="AD515" s="5"/>
      <c r="AE515" s="5"/>
      <c r="AF515" s="5"/>
    </row>
    <row r="516">
      <c r="A516" s="3" t="s">
        <v>557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9" t="s">
        <v>551</v>
      </c>
      <c r="Z516" s="2" t="s">
        <v>37</v>
      </c>
      <c r="AA516" s="2" t="s">
        <v>37</v>
      </c>
      <c r="AB516" s="2" t="s">
        <v>37</v>
      </c>
      <c r="AC516" s="5"/>
      <c r="AD516" s="5"/>
      <c r="AE516" s="5"/>
      <c r="AF516" s="5"/>
    </row>
    <row r="517">
      <c r="A517" s="3" t="s">
        <v>558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9" t="s">
        <v>551</v>
      </c>
      <c r="Z517" s="2" t="s">
        <v>37</v>
      </c>
      <c r="AA517" s="2" t="s">
        <v>37</v>
      </c>
      <c r="AB517" s="2" t="s">
        <v>37</v>
      </c>
      <c r="AC517" s="5"/>
      <c r="AD517" s="5"/>
      <c r="AE517" s="5"/>
      <c r="AF517" s="5"/>
    </row>
    <row r="518">
      <c r="A518" s="3" t="s">
        <v>559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9" t="s">
        <v>551</v>
      </c>
      <c r="Z518" s="2" t="s">
        <v>37</v>
      </c>
      <c r="AA518" s="2" t="s">
        <v>37</v>
      </c>
      <c r="AB518" s="2" t="s">
        <v>37</v>
      </c>
      <c r="AC518" s="5"/>
      <c r="AD518" s="5"/>
      <c r="AE518" s="5"/>
      <c r="AF518" s="5"/>
    </row>
    <row r="519">
      <c r="A519" s="3" t="s">
        <v>560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9" t="s">
        <v>551</v>
      </c>
      <c r="Z519" s="2" t="s">
        <v>37</v>
      </c>
      <c r="AA519" s="2" t="s">
        <v>37</v>
      </c>
      <c r="AB519" s="2" t="s">
        <v>37</v>
      </c>
      <c r="AC519" s="5"/>
      <c r="AD519" s="5"/>
      <c r="AE519" s="5"/>
      <c r="AF519" s="5"/>
    </row>
    <row r="520">
      <c r="A520" s="3" t="s">
        <v>561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9" t="s">
        <v>551</v>
      </c>
      <c r="Z520" s="2" t="s">
        <v>37</v>
      </c>
      <c r="AA520" s="2" t="s">
        <v>37</v>
      </c>
      <c r="AB520" s="2" t="s">
        <v>37</v>
      </c>
      <c r="AC520" s="5"/>
      <c r="AD520" s="5"/>
      <c r="AE520" s="5"/>
      <c r="AF520" s="5"/>
    </row>
    <row r="521">
      <c r="A521" s="3" t="s">
        <v>562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14.0</v>
      </c>
      <c r="W521" s="2">
        <v>12.0</v>
      </c>
      <c r="X521" s="4">
        <v>3.0</v>
      </c>
      <c r="Y521" s="10" t="s">
        <v>551</v>
      </c>
      <c r="Z521" s="2" t="s">
        <v>37</v>
      </c>
      <c r="AA521" s="2" t="s">
        <v>37</v>
      </c>
      <c r="AB521" s="2" t="s">
        <v>37</v>
      </c>
      <c r="AC521" s="5"/>
      <c r="AD521" s="5"/>
      <c r="AE521" s="5"/>
      <c r="AF521" s="5"/>
    </row>
    <row r="522">
      <c r="A522" s="3" t="s">
        <v>563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13.0</v>
      </c>
      <c r="W522" s="2">
        <v>9.0</v>
      </c>
      <c r="X522" s="4">
        <v>4.0</v>
      </c>
      <c r="Y522" s="10" t="s">
        <v>551</v>
      </c>
      <c r="Z522" s="2" t="s">
        <v>37</v>
      </c>
      <c r="AA522" s="2" t="s">
        <v>37</v>
      </c>
      <c r="AB522" s="2" t="s">
        <v>37</v>
      </c>
      <c r="AC522" s="5"/>
      <c r="AD522" s="5"/>
      <c r="AE522" s="5"/>
      <c r="AF522" s="5"/>
    </row>
    <row r="523">
      <c r="A523" s="3" t="s">
        <v>564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12.0</v>
      </c>
      <c r="W523" s="2">
        <v>11.0</v>
      </c>
      <c r="X523" s="2">
        <v>1.0</v>
      </c>
      <c r="Y523" s="10" t="s">
        <v>551</v>
      </c>
      <c r="Z523" s="2" t="s">
        <v>37</v>
      </c>
      <c r="AA523" s="2" t="s">
        <v>37</v>
      </c>
      <c r="AB523" s="2" t="s">
        <v>37</v>
      </c>
      <c r="AC523" s="5"/>
      <c r="AD523" s="5"/>
      <c r="AE523" s="5"/>
      <c r="AF523" s="5"/>
    </row>
    <row r="524">
      <c r="A524" s="3" t="s">
        <v>565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2">
        <v>12.0</v>
      </c>
      <c r="W524" s="4">
        <v>4.0</v>
      </c>
      <c r="X524" s="4">
        <v>0.0</v>
      </c>
      <c r="Y524" s="10" t="s">
        <v>551</v>
      </c>
      <c r="Z524" s="2" t="s">
        <v>37</v>
      </c>
      <c r="AA524" s="2" t="s">
        <v>37</v>
      </c>
      <c r="AB524" s="2" t="s">
        <v>37</v>
      </c>
      <c r="AC524" s="5"/>
      <c r="AD524" s="5"/>
      <c r="AE524" s="5"/>
      <c r="AF524" s="5"/>
    </row>
    <row r="525">
      <c r="A525" s="3" t="s">
        <v>566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2">
        <v>11.0</v>
      </c>
      <c r="W525" s="4">
        <v>5.0</v>
      </c>
      <c r="X525" s="4">
        <v>0.0</v>
      </c>
      <c r="Y525" s="10" t="s">
        <v>551</v>
      </c>
      <c r="Z525" s="2" t="s">
        <v>37</v>
      </c>
      <c r="AA525" s="2" t="s">
        <v>37</v>
      </c>
      <c r="AB525" s="2" t="s">
        <v>37</v>
      </c>
      <c r="AC525" s="5"/>
      <c r="AD525" s="5"/>
      <c r="AE525" s="5"/>
      <c r="AF525" s="5"/>
    </row>
    <row r="526">
      <c r="A526" s="3" t="s">
        <v>567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2">
        <v>8.0</v>
      </c>
      <c r="W526" s="4">
        <v>5.0</v>
      </c>
      <c r="X526" s="4">
        <v>0.0</v>
      </c>
      <c r="Y526" s="10" t="s">
        <v>551</v>
      </c>
      <c r="Z526" s="2" t="s">
        <v>37</v>
      </c>
      <c r="AA526" s="2" t="s">
        <v>37</v>
      </c>
      <c r="AB526" s="2" t="s">
        <v>37</v>
      </c>
      <c r="AC526" s="5"/>
      <c r="AD526" s="5"/>
      <c r="AE526" s="5"/>
      <c r="AF526" s="5"/>
    </row>
    <row r="527">
      <c r="A527" s="3" t="s">
        <v>568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2">
        <v>9.0</v>
      </c>
      <c r="W527" s="4">
        <v>4.0</v>
      </c>
      <c r="X527" s="4">
        <v>0.0</v>
      </c>
      <c r="Y527" s="10" t="s">
        <v>551</v>
      </c>
      <c r="Z527" s="2">
        <v>5485548.0</v>
      </c>
      <c r="AA527" s="2">
        <v>3376297.0</v>
      </c>
      <c r="AB527" s="2">
        <v>2109251.0</v>
      </c>
      <c r="AC527" s="5"/>
      <c r="AD527" s="5"/>
      <c r="AE527" s="5"/>
      <c r="AF527" s="5"/>
    </row>
    <row r="528">
      <c r="A528" s="3" t="s">
        <v>569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9.0</v>
      </c>
      <c r="W528" s="2">
        <v>2.0</v>
      </c>
      <c r="X528" s="2">
        <v>1.0</v>
      </c>
      <c r="Y528" s="10" t="s">
        <v>551</v>
      </c>
      <c r="Z528" s="2">
        <v>5551613.0</v>
      </c>
      <c r="AA528" s="2">
        <v>3426468.0</v>
      </c>
      <c r="AB528" s="2">
        <v>2125145.0</v>
      </c>
      <c r="AC528" s="5"/>
      <c r="AD528" s="5"/>
      <c r="AE528" s="5"/>
      <c r="AF528" s="5"/>
    </row>
    <row r="529">
      <c r="A529" s="3" t="s">
        <v>570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2">
        <v>9.0</v>
      </c>
      <c r="W529" s="4">
        <v>4.0</v>
      </c>
      <c r="X529" s="4">
        <v>0.0</v>
      </c>
      <c r="Y529" s="10" t="s">
        <v>551</v>
      </c>
      <c r="Z529" s="2">
        <v>5630805.0</v>
      </c>
      <c r="AA529" s="2">
        <v>3489146.0</v>
      </c>
      <c r="AB529" s="2">
        <v>2141659.0</v>
      </c>
      <c r="AC529" s="5"/>
      <c r="AD529" s="5"/>
      <c r="AE529" s="5"/>
      <c r="AF529" s="5"/>
    </row>
    <row r="530">
      <c r="A530" s="3" t="s">
        <v>571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10.0</v>
      </c>
      <c r="W530" s="2">
        <v>0.0</v>
      </c>
      <c r="X530" s="2">
        <v>1.0</v>
      </c>
      <c r="Y530" s="10" t="s">
        <v>551</v>
      </c>
      <c r="Z530" s="2">
        <v>5706932.0</v>
      </c>
      <c r="AA530" s="2">
        <v>3550181.0</v>
      </c>
      <c r="AB530" s="2">
        <v>2156751.0</v>
      </c>
      <c r="AC530" s="5"/>
      <c r="AD530" s="5"/>
      <c r="AE530" s="5"/>
      <c r="AF530" s="5"/>
    </row>
    <row r="531">
      <c r="A531" s="3" t="s">
        <v>572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10.0</v>
      </c>
      <c r="W531" s="2">
        <v>4.0</v>
      </c>
      <c r="X531" s="2">
        <v>2.0</v>
      </c>
      <c r="Y531" s="10" t="s">
        <v>551</v>
      </c>
      <c r="Z531" s="2">
        <v>5780703.0</v>
      </c>
      <c r="AA531" s="2">
        <v>3608688.0</v>
      </c>
      <c r="AB531" s="2">
        <v>2172015.0</v>
      </c>
      <c r="AC531" s="5"/>
      <c r="AD531" s="5"/>
      <c r="AE531" s="5"/>
      <c r="AF531" s="5"/>
    </row>
    <row r="532">
      <c r="A532" s="3" t="s">
        <v>573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2">
        <v>8.0</v>
      </c>
      <c r="W532" s="4">
        <v>0.0</v>
      </c>
      <c r="X532" s="4">
        <v>2.0</v>
      </c>
      <c r="Y532" s="10" t="s">
        <v>551</v>
      </c>
      <c r="Z532" s="4">
        <v>5858571.0</v>
      </c>
      <c r="AA532" s="4">
        <v>3670862.0</v>
      </c>
      <c r="AB532" s="4">
        <v>2187709.0</v>
      </c>
      <c r="AC532" s="5"/>
      <c r="AD532" s="5"/>
      <c r="AE532" s="5"/>
      <c r="AF532" s="5"/>
    </row>
    <row r="533">
      <c r="A533" s="3" t="s">
        <v>574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2">
        <v>7.0</v>
      </c>
      <c r="W533" s="4">
        <v>3.0</v>
      </c>
      <c r="X533" s="4">
        <v>2.0</v>
      </c>
      <c r="Y533" s="10" t="s">
        <v>551</v>
      </c>
      <c r="Z533" s="4">
        <v>5933179.0</v>
      </c>
      <c r="AA533" s="4">
        <v>3729907.0</v>
      </c>
      <c r="AB533" s="4">
        <v>2203272.0</v>
      </c>
      <c r="AC533" s="5"/>
      <c r="AD533" s="5"/>
      <c r="AE533" s="5"/>
      <c r="AF533" s="5"/>
    </row>
    <row r="534">
      <c r="A534" s="3" t="s">
        <v>575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2">
        <v>10.0</v>
      </c>
      <c r="W534" s="4">
        <v>1.0</v>
      </c>
      <c r="X534" s="4">
        <v>2.0</v>
      </c>
      <c r="Y534" s="10" t="s">
        <v>551</v>
      </c>
      <c r="Z534" s="4">
        <v>6009699.0</v>
      </c>
      <c r="AA534" s="4">
        <v>3787801.0</v>
      </c>
      <c r="AB534" s="4">
        <v>2221898.0</v>
      </c>
      <c r="AC534" s="5"/>
      <c r="AD534" s="5"/>
      <c r="AE534" s="5"/>
      <c r="AF534" s="5"/>
    </row>
    <row r="535">
      <c r="A535" s="3" t="s">
        <v>576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2">
        <v>8.0</v>
      </c>
      <c r="W535" s="4">
        <v>0.0</v>
      </c>
      <c r="X535" s="4">
        <v>1.0</v>
      </c>
      <c r="Y535" s="10" t="s">
        <v>551</v>
      </c>
      <c r="Z535" s="4">
        <v>6083907.0</v>
      </c>
      <c r="AA535" s="4">
        <v>3843179.0</v>
      </c>
      <c r="AB535" s="4">
        <v>2240728.0</v>
      </c>
      <c r="AC535" s="5"/>
      <c r="AD535" s="5"/>
      <c r="AE535" s="5"/>
      <c r="AF535" s="5"/>
    </row>
    <row r="536">
      <c r="A536" s="3" t="s">
        <v>577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2">
        <v>7.0</v>
      </c>
      <c r="W536" s="4">
        <v>0.0</v>
      </c>
      <c r="X536" s="4">
        <v>0.0</v>
      </c>
      <c r="Y536" s="10" t="s">
        <v>551</v>
      </c>
      <c r="Z536" s="4">
        <v>6163124.0</v>
      </c>
      <c r="AA536" s="4">
        <v>3895149.0</v>
      </c>
      <c r="AB536" s="4">
        <v>2267975.0</v>
      </c>
      <c r="AC536" s="5"/>
      <c r="AD536" s="5"/>
      <c r="AE536" s="5"/>
      <c r="AF536" s="5"/>
    </row>
    <row r="537">
      <c r="A537" s="3" t="s">
        <v>578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2">
        <v>6.0</v>
      </c>
      <c r="W537" s="4">
        <v>0.0</v>
      </c>
      <c r="X537" s="4">
        <v>1.0</v>
      </c>
      <c r="Y537" s="10" t="s">
        <v>551</v>
      </c>
      <c r="Z537" s="4">
        <v>6237197.0</v>
      </c>
      <c r="AA537" s="4">
        <v>3942515.0</v>
      </c>
      <c r="AB537" s="4">
        <v>2294682.0</v>
      </c>
      <c r="AC537" s="5"/>
      <c r="AD537" s="5"/>
      <c r="AE537" s="5"/>
      <c r="AF537" s="5"/>
    </row>
    <row r="538">
      <c r="A538" s="3" t="s">
        <v>579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2">
        <v>6.0</v>
      </c>
      <c r="W538" s="4">
        <v>5.0</v>
      </c>
      <c r="X538" s="4">
        <v>3.0</v>
      </c>
      <c r="Y538" s="10" t="s">
        <v>551</v>
      </c>
      <c r="Z538" s="4">
        <v>6304415.0</v>
      </c>
      <c r="AA538" s="4">
        <v>3981886.0</v>
      </c>
      <c r="AB538" s="4">
        <v>2322529.0</v>
      </c>
      <c r="AC538" s="5"/>
      <c r="AD538" s="5"/>
      <c r="AE538" s="5"/>
      <c r="AF538" s="5"/>
    </row>
    <row r="539">
      <c r="A539" s="3" t="s">
        <v>580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2">
        <v>7.0</v>
      </c>
      <c r="W539" s="4">
        <v>15.0</v>
      </c>
      <c r="X539" s="4">
        <v>4.0</v>
      </c>
      <c r="Y539" s="10" t="s">
        <v>551</v>
      </c>
      <c r="Z539" s="4">
        <v>6378063.0</v>
      </c>
      <c r="AA539" s="4">
        <v>4022809.0</v>
      </c>
      <c r="AB539" s="4">
        <v>2367424.0</v>
      </c>
      <c r="AC539" s="5"/>
      <c r="AD539" s="5"/>
      <c r="AE539" s="5"/>
      <c r="AF539" s="5"/>
    </row>
    <row r="540">
      <c r="A540" s="3" t="s">
        <v>581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2">
        <v>8.0</v>
      </c>
      <c r="W540" s="4">
        <v>52.0</v>
      </c>
      <c r="X540" s="4">
        <v>4.0</v>
      </c>
      <c r="Y540" s="10" t="s">
        <v>551</v>
      </c>
      <c r="Z540" s="4">
        <v>6440735.0</v>
      </c>
      <c r="AA540" s="4">
        <v>4052434.0</v>
      </c>
      <c r="AB540" s="4">
        <v>2420824.0</v>
      </c>
      <c r="AC540" s="5"/>
      <c r="AD540" s="5"/>
      <c r="AE540" s="5"/>
      <c r="AF540" s="5"/>
    </row>
    <row r="541">
      <c r="A541" s="3" t="s">
        <v>582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2">
        <v>7.0</v>
      </c>
      <c r="W541" s="4">
        <v>38.0</v>
      </c>
      <c r="X541" s="4">
        <v>4.0</v>
      </c>
      <c r="Y541" s="10" t="s">
        <v>551</v>
      </c>
      <c r="Z541" s="4">
        <v>6504568.0</v>
      </c>
      <c r="AA541" s="4">
        <v>4075822.0</v>
      </c>
      <c r="AB541" s="4">
        <v>2480287.0</v>
      </c>
      <c r="AC541" s="5"/>
      <c r="AD541" s="5"/>
      <c r="AE541" s="5"/>
      <c r="AF541" s="5"/>
    </row>
    <row r="542">
      <c r="A542" s="3" t="s">
        <v>583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2">
        <v>7.0</v>
      </c>
      <c r="W542" s="4">
        <v>48.0</v>
      </c>
      <c r="X542" s="4">
        <v>5.0</v>
      </c>
      <c r="Y542" s="10" t="s">
        <v>551</v>
      </c>
      <c r="Z542" s="4">
        <v>6570666.0</v>
      </c>
      <c r="AA542" s="4">
        <v>4096705.0</v>
      </c>
      <c r="AB542" s="4">
        <v>2545838.0</v>
      </c>
      <c r="AC542" s="5"/>
      <c r="AD542" s="5"/>
      <c r="AE542" s="5"/>
      <c r="AF542" s="5"/>
    </row>
    <row r="543">
      <c r="A543" s="3" t="s">
        <v>584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2">
        <v>5.0</v>
      </c>
      <c r="W543" s="4">
        <v>58.0</v>
      </c>
      <c r="X543" s="4">
        <v>2.0</v>
      </c>
      <c r="Y543" s="10" t="s">
        <v>551</v>
      </c>
      <c r="Z543" s="4">
        <v>6650677.0</v>
      </c>
      <c r="AA543" s="4">
        <v>4118334.0</v>
      </c>
      <c r="AB543" s="4">
        <v>2609367.0</v>
      </c>
      <c r="AC543" s="5"/>
      <c r="AD543" s="5"/>
      <c r="AE543" s="5"/>
      <c r="AF543" s="5"/>
    </row>
    <row r="544">
      <c r="A544" s="3" t="s">
        <v>585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2">
        <v>5.0</v>
      </c>
      <c r="W544" s="4">
        <v>78.0</v>
      </c>
      <c r="X544" s="4">
        <v>10.0</v>
      </c>
      <c r="Y544" s="10" t="s">
        <v>551</v>
      </c>
      <c r="Z544" s="4">
        <v>6726540.0</v>
      </c>
      <c r="AA544" s="4">
        <v>4136551.0</v>
      </c>
      <c r="AB544" s="4">
        <v>2676171.0</v>
      </c>
      <c r="AC544" s="5"/>
      <c r="AD544" s="5"/>
      <c r="AE544" s="5"/>
      <c r="AF544" s="5"/>
    </row>
    <row r="545">
      <c r="A545" s="3" t="s">
        <v>586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2">
        <v>5.0</v>
      </c>
      <c r="W545" s="4">
        <v>146.0</v>
      </c>
      <c r="X545" s="4">
        <v>17.0</v>
      </c>
      <c r="Y545" s="10" t="s">
        <v>551</v>
      </c>
      <c r="Z545" s="4">
        <v>6794394.0</v>
      </c>
      <c r="AA545" s="4">
        <v>4153143.0</v>
      </c>
      <c r="AB545" s="4">
        <v>2747489.0</v>
      </c>
      <c r="AC545" s="5"/>
      <c r="AD545" s="5"/>
      <c r="AE545" s="5"/>
      <c r="AF545" s="5"/>
    </row>
    <row r="546">
      <c r="A546" s="3" t="s">
        <v>587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2">
        <v>5.0</v>
      </c>
      <c r="W546" s="4">
        <v>156.0</v>
      </c>
      <c r="X546" s="4">
        <v>26.0</v>
      </c>
      <c r="Y546" s="10" t="s">
        <v>551</v>
      </c>
      <c r="Z546" s="4">
        <v>6837200.0</v>
      </c>
      <c r="AA546" s="4">
        <v>4164922.0</v>
      </c>
      <c r="AB546" s="4">
        <v>2792430.0</v>
      </c>
      <c r="AC546" s="5"/>
      <c r="AD546" s="5"/>
      <c r="AE546" s="5"/>
      <c r="AF546" s="5"/>
    </row>
    <row r="547">
      <c r="A547" s="3" t="s">
        <v>588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2">
        <v>7.0</v>
      </c>
      <c r="W547" s="4">
        <v>149.0</v>
      </c>
      <c r="X547" s="4">
        <v>30.0</v>
      </c>
      <c r="Y547" s="10" t="s">
        <v>551</v>
      </c>
      <c r="Z547" s="4">
        <v>6837539.0</v>
      </c>
      <c r="AA547" s="4">
        <v>4165024.0</v>
      </c>
      <c r="AB547" s="4">
        <v>2792667.0</v>
      </c>
      <c r="AC547" s="5"/>
      <c r="AD547" s="5"/>
      <c r="AE547" s="5"/>
      <c r="AF547" s="5"/>
    </row>
    <row r="548">
      <c r="A548" s="3" t="s">
        <v>589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2">
        <v>7.0</v>
      </c>
      <c r="W548" s="4">
        <v>110.0</v>
      </c>
      <c r="X548" s="4">
        <v>52.0</v>
      </c>
      <c r="Y548" s="10" t="s">
        <v>521</v>
      </c>
      <c r="Z548" s="4">
        <v>6911740.0</v>
      </c>
      <c r="AA548" s="4">
        <v>4184559.0</v>
      </c>
      <c r="AB548" s="4">
        <v>2847397.0</v>
      </c>
      <c r="AC548" s="5"/>
      <c r="AD548" s="5"/>
      <c r="AE548" s="5"/>
      <c r="AF548" s="5"/>
    </row>
    <row r="549">
      <c r="A549" s="3" t="s">
        <v>590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2">
        <v>11.0</v>
      </c>
      <c r="W549" s="4">
        <v>101.0</v>
      </c>
      <c r="X549" s="4">
        <v>29.0</v>
      </c>
      <c r="Y549" s="10" t="s">
        <v>521</v>
      </c>
      <c r="Z549" s="4">
        <v>6978317.0</v>
      </c>
      <c r="AA549" s="4">
        <v>4201110.0</v>
      </c>
      <c r="AB549" s="4">
        <v>2897480.0</v>
      </c>
      <c r="AC549" s="5"/>
      <c r="AD549" s="5"/>
      <c r="AE549" s="5"/>
      <c r="AF549" s="5"/>
    </row>
    <row r="550">
      <c r="A550" s="3" t="s">
        <v>591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2">
        <v>12.0</v>
      </c>
      <c r="W550" s="4">
        <v>98.0</v>
      </c>
      <c r="X550" s="4">
        <v>29.0</v>
      </c>
      <c r="Y550" s="10" t="s">
        <v>521</v>
      </c>
      <c r="Z550" s="4">
        <v>7060589.0</v>
      </c>
      <c r="AA550" s="4">
        <v>4217627.0</v>
      </c>
      <c r="AB550" s="4">
        <v>2963275.0</v>
      </c>
      <c r="AC550" s="5"/>
      <c r="AD550" s="5"/>
      <c r="AE550" s="5"/>
      <c r="AF550" s="5"/>
    </row>
    <row r="551">
      <c r="A551" s="3" t="s">
        <v>592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2">
        <v>12.0</v>
      </c>
      <c r="W551" s="4">
        <v>79.0</v>
      </c>
      <c r="X551" s="4">
        <v>38.0</v>
      </c>
      <c r="Y551" s="10" t="s">
        <v>521</v>
      </c>
      <c r="Z551" s="4">
        <v>7130781.0</v>
      </c>
      <c r="AA551" s="4">
        <v>4230379.0</v>
      </c>
      <c r="AB551" s="4">
        <v>3020766.0</v>
      </c>
      <c r="AC551" s="5"/>
      <c r="AD551" s="5"/>
      <c r="AE551" s="5"/>
      <c r="AF551" s="5"/>
    </row>
    <row r="552">
      <c r="A552" s="3" t="s">
        <v>593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2">
        <v>18.0</v>
      </c>
      <c r="W552" s="4">
        <v>101.0</v>
      </c>
      <c r="X552" s="4">
        <v>28.0</v>
      </c>
      <c r="Y552" s="10" t="s">
        <v>521</v>
      </c>
      <c r="Z552" s="4">
        <v>7192180.0</v>
      </c>
      <c r="AA552" s="4">
        <v>4242505.0</v>
      </c>
      <c r="AB552" s="4">
        <v>3070092.0</v>
      </c>
      <c r="AC552" s="5"/>
      <c r="AD552" s="5"/>
      <c r="AE552" s="5"/>
      <c r="AF552" s="5"/>
    </row>
    <row r="553">
      <c r="A553" s="3" t="s">
        <v>594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2">
        <v>21.0</v>
      </c>
      <c r="W553" s="4">
        <v>81.0</v>
      </c>
      <c r="X553" s="4">
        <v>55.0</v>
      </c>
      <c r="Y553" s="10" t="s">
        <v>521</v>
      </c>
      <c r="Z553" s="4">
        <v>7256331.0</v>
      </c>
      <c r="AA553" s="4">
        <v>4254789.0</v>
      </c>
      <c r="AB553" s="4">
        <v>3122180.0</v>
      </c>
      <c r="AC553" s="5"/>
      <c r="AD553" s="5"/>
      <c r="AE553" s="5"/>
      <c r="AF553" s="5"/>
    </row>
    <row r="554">
      <c r="A554" s="3" t="s">
        <v>595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2">
        <v>23.0</v>
      </c>
      <c r="W554" s="4">
        <v>82.0</v>
      </c>
      <c r="X554" s="4">
        <v>48.0</v>
      </c>
      <c r="Y554" s="10" t="s">
        <v>521</v>
      </c>
      <c r="Z554" s="4">
        <v>7305300.0</v>
      </c>
      <c r="AA554" s="4">
        <v>4267577.0</v>
      </c>
      <c r="AB554" s="4">
        <v>3158737.0</v>
      </c>
      <c r="AC554" s="5"/>
      <c r="AD554" s="5"/>
      <c r="AE554" s="5"/>
      <c r="AF554" s="5"/>
    </row>
    <row r="555">
      <c r="A555" s="3" t="s">
        <v>596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2">
        <v>30.0</v>
      </c>
      <c r="W555" s="4">
        <v>79.0</v>
      </c>
      <c r="X555" s="4">
        <v>50.0</v>
      </c>
      <c r="Y555" s="10" t="s">
        <v>521</v>
      </c>
      <c r="Z555" s="4">
        <v>7365873.0</v>
      </c>
      <c r="AA555" s="4">
        <v>4278760.0</v>
      </c>
      <c r="AB555" s="4">
        <v>3208556.0</v>
      </c>
      <c r="AC555" s="5"/>
      <c r="AD555" s="5"/>
      <c r="AE555" s="5"/>
      <c r="AF555" s="5"/>
    </row>
    <row r="556">
      <c r="A556" s="3" t="s">
        <v>597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2">
        <v>26.0</v>
      </c>
      <c r="W556" s="4">
        <v>79.0</v>
      </c>
      <c r="X556" s="4">
        <v>52.0</v>
      </c>
      <c r="Y556" s="10" t="s">
        <v>521</v>
      </c>
      <c r="Z556" s="4">
        <v>7429918.0</v>
      </c>
      <c r="AA556" s="4">
        <v>4290278.0</v>
      </c>
      <c r="AB556" s="4">
        <v>3261603.0</v>
      </c>
      <c r="AC556" s="5"/>
      <c r="AD556" s="5"/>
      <c r="AE556" s="5"/>
      <c r="AF556" s="5"/>
    </row>
    <row r="557">
      <c r="A557" s="3" t="s">
        <v>598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2">
        <v>33.0</v>
      </c>
      <c r="W557" s="4">
        <v>75.0</v>
      </c>
      <c r="X557" s="4">
        <v>42.0</v>
      </c>
      <c r="Y557" s="10" t="s">
        <v>521</v>
      </c>
      <c r="Z557" s="4">
        <v>7504554.0</v>
      </c>
      <c r="AA557" s="4">
        <v>4299667.0</v>
      </c>
      <c r="AB557" s="4">
        <v>3327272.0</v>
      </c>
      <c r="AC557" s="5"/>
      <c r="AD557" s="5"/>
      <c r="AE557" s="5"/>
      <c r="AF557" s="5"/>
    </row>
    <row r="558">
      <c r="A558" s="3" t="s">
        <v>599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2">
        <v>35.0</v>
      </c>
      <c r="W558" s="4">
        <v>75.0</v>
      </c>
      <c r="X558" s="4">
        <v>38.0</v>
      </c>
      <c r="Y558" s="10" t="s">
        <v>521</v>
      </c>
      <c r="Z558" s="4">
        <v>7576612.0</v>
      </c>
      <c r="AA558" s="4">
        <v>4307602.0</v>
      </c>
      <c r="AB558" s="4">
        <v>3391799.0</v>
      </c>
      <c r="AC558" s="11">
        <v>0.77</v>
      </c>
      <c r="AD558" s="11">
        <v>0.61</v>
      </c>
      <c r="AE558" s="2">
        <v>104061.0</v>
      </c>
      <c r="AF558" s="2">
        <v>74121.0</v>
      </c>
    </row>
    <row r="559">
      <c r="A559" s="2" t="s">
        <v>600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2">
        <v>36.0</v>
      </c>
      <c r="W559" s="4">
        <v>81.0</v>
      </c>
      <c r="X559" s="4">
        <v>25.0</v>
      </c>
      <c r="Y559" s="10" t="s">
        <v>521</v>
      </c>
      <c r="Z559" s="4">
        <v>7638279.0</v>
      </c>
      <c r="AA559" s="4">
        <v>4313182.0</v>
      </c>
      <c r="AB559" s="4">
        <v>3448193.0</v>
      </c>
      <c r="AC559" s="11">
        <v>0.77</v>
      </c>
      <c r="AD559" s="11">
        <v>0.62</v>
      </c>
      <c r="AE559" s="2">
        <v>107730.0</v>
      </c>
      <c r="AF559" s="2">
        <v>74935.0</v>
      </c>
    </row>
    <row r="560">
      <c r="A560" s="2" t="s">
        <v>601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2">
        <v>37.0</v>
      </c>
      <c r="W560" s="4">
        <v>67.0</v>
      </c>
      <c r="X560" s="4">
        <v>31.0</v>
      </c>
      <c r="Y560" s="10" t="s">
        <v>521</v>
      </c>
      <c r="Z560" s="4">
        <v>7703746.0</v>
      </c>
      <c r="AA560" s="4">
        <v>4321223.0</v>
      </c>
      <c r="AB560" s="4">
        <v>3505975.0</v>
      </c>
      <c r="AC560" s="11">
        <v>0.77</v>
      </c>
      <c r="AD560" s="11">
        <v>0.63</v>
      </c>
      <c r="AE560" s="2">
        <v>108815.0</v>
      </c>
      <c r="AF560" s="2">
        <v>75856.0</v>
      </c>
    </row>
    <row r="561">
      <c r="A561" s="2" t="s">
        <v>602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2">
        <v>42.0</v>
      </c>
      <c r="W561" s="4">
        <v>62.0</v>
      </c>
      <c r="X561" s="4">
        <v>30.0</v>
      </c>
      <c r="Y561" s="10" t="s">
        <v>521</v>
      </c>
      <c r="Z561" s="4">
        <v>7767442.0</v>
      </c>
      <c r="AA561" s="4">
        <v>4329956.0</v>
      </c>
      <c r="AB561" s="4">
        <v>3561452.0</v>
      </c>
      <c r="AC561" s="11">
        <v>0.77</v>
      </c>
      <c r="AD561" s="11">
        <v>0.64</v>
      </c>
      <c r="AE561" s="2">
        <v>113767.0</v>
      </c>
      <c r="AF561" s="2">
        <v>76571.0</v>
      </c>
    </row>
    <row r="562">
      <c r="A562" s="2" t="s">
        <v>603</v>
      </c>
      <c r="B562" s="2">
        <v>98.0</v>
      </c>
      <c r="C562" s="2">
        <v>0.0</v>
      </c>
      <c r="D562" s="2">
        <v>65508.0</v>
      </c>
      <c r="E562" s="5">
        <f t="shared" ref="E562:E666" si="1">T562+U562-T561-U561</f>
        <v>100</v>
      </c>
      <c r="F562" s="4">
        <v>0.0</v>
      </c>
      <c r="G562" s="5">
        <f t="shared" ref="G562:G791" si="2">E562+G561</f>
        <v>63479</v>
      </c>
      <c r="H562" s="2">
        <v>1434.0</v>
      </c>
      <c r="I562" s="2">
        <f t="shared" ref="I562:I791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5">
        <f t="shared" ref="W562:W595" si="4">N562-X562</f>
        <v>58</v>
      </c>
      <c r="X562" s="2">
        <v>38.0</v>
      </c>
      <c r="Y562" s="10" t="s">
        <v>521</v>
      </c>
      <c r="Z562" s="2">
        <v>7831520.0</v>
      </c>
      <c r="AA562" s="2">
        <v>4337397.0</v>
      </c>
      <c r="AB562" s="2">
        <v>3618488.0</v>
      </c>
      <c r="AC562" s="12">
        <v>0.78</v>
      </c>
      <c r="AD562" s="12">
        <v>0.65</v>
      </c>
      <c r="AE562" s="2">
        <v>115970.0</v>
      </c>
      <c r="AF562" s="2">
        <v>77095.0</v>
      </c>
    </row>
    <row r="563">
      <c r="A563" s="2" t="s">
        <v>604</v>
      </c>
      <c r="B563" s="2">
        <v>97.0</v>
      </c>
      <c r="C563" s="2">
        <v>0.0</v>
      </c>
      <c r="D563" s="5">
        <f t="shared" ref="D563:D730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5">
        <f t="shared" si="4"/>
        <v>64</v>
      </c>
      <c r="X563" s="2">
        <v>29.0</v>
      </c>
      <c r="Y563" s="10" t="s">
        <v>521</v>
      </c>
      <c r="Z563" s="2">
        <v>7897570.0</v>
      </c>
      <c r="AA563" s="2">
        <v>4344183.0</v>
      </c>
      <c r="AB563" s="2">
        <v>3677788.0</v>
      </c>
      <c r="AC563" s="11">
        <v>0.78</v>
      </c>
      <c r="AD563" s="11">
        <v>0.67</v>
      </c>
      <c r="AE563" s="2">
        <v>120665.0</v>
      </c>
      <c r="AF563" s="2">
        <v>79297.0</v>
      </c>
    </row>
    <row r="564">
      <c r="A564" s="2" t="s">
        <v>605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2">
        <v>38.0</v>
      </c>
      <c r="W564" s="5">
        <f t="shared" si="4"/>
        <v>59</v>
      </c>
      <c r="X564" s="13">
        <v>16.0</v>
      </c>
      <c r="Y564" s="10" t="s">
        <v>521</v>
      </c>
      <c r="Z564" s="13">
        <v>7971889.0</v>
      </c>
      <c r="AA564" s="13">
        <v>4351541.0</v>
      </c>
      <c r="AB564" s="13">
        <v>3744802.0</v>
      </c>
      <c r="AC564" s="12">
        <v>0.79</v>
      </c>
      <c r="AD564" s="12">
        <v>0.68</v>
      </c>
      <c r="AE564" s="13">
        <v>129787.0</v>
      </c>
      <c r="AF564" s="13">
        <v>81555.0</v>
      </c>
    </row>
    <row r="565">
      <c r="A565" s="2" t="s">
        <v>606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2">
        <v>37.0</v>
      </c>
      <c r="W565" s="5">
        <f t="shared" si="4"/>
        <v>52</v>
      </c>
      <c r="X565" s="13">
        <v>21.0</v>
      </c>
      <c r="Y565" s="10" t="s">
        <v>521</v>
      </c>
      <c r="Z565" s="13">
        <v>8042596.0</v>
      </c>
      <c r="AA565" s="13">
        <v>4359495.0</v>
      </c>
      <c r="AB565" s="13">
        <v>3807652.0</v>
      </c>
      <c r="AC565" s="12">
        <v>0.79</v>
      </c>
      <c r="AD565" s="12">
        <v>0.69</v>
      </c>
      <c r="AE565" s="13">
        <v>130952.0</v>
      </c>
      <c r="AF565" s="13">
        <v>81612.0</v>
      </c>
    </row>
    <row r="566">
      <c r="A566" s="2" t="s">
        <v>607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2">
        <v>35.0</v>
      </c>
      <c r="W566" s="5">
        <f t="shared" si="4"/>
        <v>49</v>
      </c>
      <c r="X566" s="13">
        <v>20.0</v>
      </c>
      <c r="Y566" s="10" t="s">
        <v>521</v>
      </c>
      <c r="Z566" s="13">
        <v>8103735.0</v>
      </c>
      <c r="AA566" s="13">
        <v>4367061.0</v>
      </c>
      <c r="AB566" s="13">
        <v>3862510.0</v>
      </c>
      <c r="AC566" s="12">
        <v>0.79</v>
      </c>
      <c r="AD566" s="12">
        <v>0.7</v>
      </c>
      <c r="AE566" s="13">
        <v>131497.0</v>
      </c>
      <c r="AF566" s="13">
        <v>81709.0</v>
      </c>
    </row>
    <row r="567">
      <c r="A567" s="2" t="s">
        <v>608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2">
        <v>32.0</v>
      </c>
      <c r="W567" s="5">
        <f t="shared" si="4"/>
        <v>38</v>
      </c>
      <c r="X567" s="13">
        <v>15.0</v>
      </c>
      <c r="Y567" s="13" t="s">
        <v>609</v>
      </c>
      <c r="Z567" s="13">
        <v>8145237.0</v>
      </c>
      <c r="AA567" s="13">
        <v>4373550.0</v>
      </c>
      <c r="AB567" s="13">
        <v>3897650.0</v>
      </c>
      <c r="AC567" s="12">
        <v>0.81</v>
      </c>
      <c r="AD567" s="12">
        <v>0.72</v>
      </c>
      <c r="AG567" s="13">
        <v>131186.0</v>
      </c>
      <c r="AH567" s="13">
        <v>80459.0</v>
      </c>
    </row>
    <row r="568">
      <c r="A568" s="2" t="s">
        <v>610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2">
        <v>35.0</v>
      </c>
      <c r="W568" s="5">
        <f t="shared" si="4"/>
        <v>44</v>
      </c>
      <c r="X568" s="13">
        <v>17.0</v>
      </c>
      <c r="Y568" s="13" t="s">
        <v>609</v>
      </c>
      <c r="Z568" s="13">
        <v>8193151.0</v>
      </c>
      <c r="AA568" s="13">
        <v>4383631.0</v>
      </c>
      <c r="AB568" s="13">
        <v>3936162.0</v>
      </c>
      <c r="AC568" s="12">
        <v>0.81</v>
      </c>
      <c r="AD568" s="12">
        <v>0.72</v>
      </c>
      <c r="AG568" s="13">
        <v>138879.0</v>
      </c>
      <c r="AH568" s="13">
        <v>82406.0</v>
      </c>
    </row>
    <row r="569">
      <c r="A569" s="2" t="s">
        <v>611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2">
        <v>36.0</v>
      </c>
      <c r="W569" s="5">
        <f t="shared" si="4"/>
        <v>40</v>
      </c>
      <c r="X569" s="13">
        <v>19.0</v>
      </c>
      <c r="Y569" s="13" t="s">
        <v>609</v>
      </c>
      <c r="Z569" s="13">
        <v>8241298.0</v>
      </c>
      <c r="AA569" s="13">
        <v>4393708.0</v>
      </c>
      <c r="AB569" s="13">
        <v>3974953.0</v>
      </c>
      <c r="AC569" s="12">
        <v>0.81</v>
      </c>
      <c r="AD569" s="12">
        <v>0.73</v>
      </c>
      <c r="AG569" s="13">
        <v>141405.0</v>
      </c>
      <c r="AH569" s="13">
        <v>82881.0</v>
      </c>
    </row>
    <row r="570">
      <c r="A570" s="2" t="s">
        <v>612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2">
        <v>30.0</v>
      </c>
      <c r="W570" s="5">
        <f t="shared" si="4"/>
        <v>32</v>
      </c>
      <c r="X570" s="13">
        <v>13.0</v>
      </c>
      <c r="Y570" s="13" t="s">
        <v>609</v>
      </c>
      <c r="Z570" s="13">
        <v>8286283.0</v>
      </c>
      <c r="AA570" s="13">
        <v>4402608.0</v>
      </c>
      <c r="AB570" s="13">
        <v>4011715.0</v>
      </c>
      <c r="AC570" s="12">
        <v>0.81</v>
      </c>
      <c r="AD570" s="12">
        <v>0.74</v>
      </c>
      <c r="AG570" s="13">
        <v>142966.0</v>
      </c>
      <c r="AH570" s="13">
        <v>82951.0</v>
      </c>
    </row>
    <row r="571">
      <c r="A571" s="2" t="s">
        <v>613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2">
        <v>26.0</v>
      </c>
      <c r="W571" s="5">
        <f t="shared" si="4"/>
        <v>40</v>
      </c>
      <c r="X571" s="13">
        <v>17.0</v>
      </c>
      <c r="Y571" s="13" t="s">
        <v>609</v>
      </c>
      <c r="Z571" s="13">
        <v>8343303.0</v>
      </c>
      <c r="AA571" s="13">
        <v>4413484.0</v>
      </c>
      <c r="AB571" s="13">
        <v>4058584.0</v>
      </c>
      <c r="AC571" s="12">
        <v>0.81</v>
      </c>
      <c r="AD571" s="12">
        <v>0.75</v>
      </c>
      <c r="AG571" s="13">
        <v>145688.0</v>
      </c>
      <c r="AH571" s="13">
        <v>83327.0</v>
      </c>
    </row>
    <row r="572">
      <c r="A572" s="2" t="s">
        <v>614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2">
        <v>32.0</v>
      </c>
      <c r="W572" s="5">
        <f t="shared" si="4"/>
        <v>36</v>
      </c>
      <c r="X572" s="13">
        <v>14.0</v>
      </c>
      <c r="Y572" s="13" t="s">
        <v>609</v>
      </c>
      <c r="Z572" s="13">
        <v>8399585.0</v>
      </c>
      <c r="AA572" s="13">
        <v>4424312.0</v>
      </c>
      <c r="AB572" s="13">
        <v>4104828.0</v>
      </c>
      <c r="AC572" s="12">
        <v>0.81</v>
      </c>
      <c r="AD572" s="12">
        <v>0.75</v>
      </c>
      <c r="AG572" s="13">
        <v>147528.0</v>
      </c>
      <c r="AH572" s="13">
        <v>83536.0</v>
      </c>
    </row>
    <row r="573">
      <c r="A573" s="2" t="s">
        <v>615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2">
        <v>33.0</v>
      </c>
      <c r="W573" s="5">
        <f t="shared" si="4"/>
        <v>39</v>
      </c>
      <c r="X573" s="13">
        <v>9.0</v>
      </c>
      <c r="Y573" s="13" t="s">
        <v>609</v>
      </c>
      <c r="Z573" s="13">
        <v>8438233.0</v>
      </c>
      <c r="AA573" s="13">
        <v>4432081.0</v>
      </c>
      <c r="AB573" s="13">
        <v>4136498.0</v>
      </c>
      <c r="AC573" s="12">
        <v>0.82</v>
      </c>
      <c r="AD573" s="12">
        <v>0.76</v>
      </c>
      <c r="AG573" s="13">
        <v>149107.0</v>
      </c>
      <c r="AH573" s="13">
        <v>83796.0</v>
      </c>
    </row>
    <row r="574">
      <c r="A574" s="2" t="s">
        <v>616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2">
        <v>30.0</v>
      </c>
      <c r="W574" s="5">
        <f t="shared" si="4"/>
        <v>38</v>
      </c>
      <c r="X574" s="13">
        <v>14.0</v>
      </c>
      <c r="Y574" s="13" t="s">
        <v>609</v>
      </c>
      <c r="Z574" s="13">
        <v>8464972.0</v>
      </c>
      <c r="AA574" s="13">
        <v>4440268.0</v>
      </c>
      <c r="AB574" s="13">
        <v>4155680.0</v>
      </c>
      <c r="AC574" s="12">
        <v>0.82</v>
      </c>
      <c r="AD574" s="12">
        <v>0.76</v>
      </c>
      <c r="AG574" s="13">
        <v>151089.0</v>
      </c>
      <c r="AH574" s="13">
        <v>83968.0</v>
      </c>
    </row>
    <row r="575">
      <c r="A575" s="2" t="s">
        <v>617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2">
        <v>26.0</v>
      </c>
      <c r="W575" s="5">
        <f t="shared" si="4"/>
        <v>30</v>
      </c>
      <c r="X575" s="13">
        <v>19.0</v>
      </c>
      <c r="Y575" s="13" t="s">
        <v>609</v>
      </c>
      <c r="Z575" s="13">
        <v>8486232.0</v>
      </c>
      <c r="AA575" s="13">
        <v>4447250.0</v>
      </c>
      <c r="AB575" s="13">
        <v>4170573.0</v>
      </c>
      <c r="AC575" s="12">
        <v>0.82</v>
      </c>
      <c r="AD575" s="12">
        <v>0.77</v>
      </c>
      <c r="AG575" s="13">
        <v>153020.0</v>
      </c>
      <c r="AH575" s="13">
        <v>84172.0</v>
      </c>
    </row>
    <row r="576">
      <c r="A576" s="2" t="s">
        <v>618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2">
        <v>29.0</v>
      </c>
      <c r="W576" s="5">
        <f t="shared" si="4"/>
        <v>16</v>
      </c>
      <c r="X576" s="13">
        <v>13.0</v>
      </c>
      <c r="Y576" s="13" t="s">
        <v>609</v>
      </c>
      <c r="Z576" s="13">
        <v>8507687.0</v>
      </c>
      <c r="AA576" s="13">
        <v>4453578.0</v>
      </c>
      <c r="AB576" s="13">
        <v>4186252.0</v>
      </c>
      <c r="AC576" s="12">
        <v>0.82</v>
      </c>
      <c r="AD576" s="12">
        <v>0.77</v>
      </c>
      <c r="AG576" s="13">
        <v>153913.0</v>
      </c>
      <c r="AH576" s="13">
        <v>84219.0</v>
      </c>
    </row>
    <row r="577">
      <c r="A577" s="2" t="s">
        <v>619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793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2">
        <v>27.0</v>
      </c>
      <c r="W577" s="5">
        <f t="shared" si="4"/>
        <v>22</v>
      </c>
      <c r="X577" s="13">
        <v>14.0</v>
      </c>
      <c r="Y577" s="13" t="s">
        <v>609</v>
      </c>
      <c r="Z577" s="13">
        <v>8526565.0</v>
      </c>
      <c r="AA577" s="13">
        <v>4459200.0</v>
      </c>
      <c r="AB577" s="13">
        <v>4200032.0</v>
      </c>
      <c r="AC577" s="12">
        <v>0.82</v>
      </c>
      <c r="AD577" s="12">
        <v>0.77</v>
      </c>
      <c r="AG577" s="13">
        <v>154936.0</v>
      </c>
      <c r="AH577" s="13">
        <v>84281.0</v>
      </c>
    </row>
    <row r="578">
      <c r="A578" s="2" t="s">
        <v>620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2">
        <v>22.0</v>
      </c>
      <c r="W578" s="5">
        <f t="shared" si="4"/>
        <v>16</v>
      </c>
      <c r="X578" s="13">
        <v>16.0</v>
      </c>
      <c r="Y578" s="13" t="s">
        <v>609</v>
      </c>
      <c r="Z578" s="13">
        <v>8553434.0</v>
      </c>
      <c r="AA578" s="13">
        <v>4467533.0</v>
      </c>
      <c r="AB578" s="13">
        <v>4218703.0</v>
      </c>
      <c r="AC578" s="12">
        <v>0.82</v>
      </c>
      <c r="AD578" s="12">
        <v>0.78</v>
      </c>
      <c r="AG578" s="13">
        <v>156114.0</v>
      </c>
      <c r="AH578" s="13">
        <v>84345.0</v>
      </c>
    </row>
    <row r="579">
      <c r="A579" s="2" t="s">
        <v>621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2">
        <v>22.0</v>
      </c>
      <c r="W579" s="5">
        <f t="shared" si="4"/>
        <v>12</v>
      </c>
      <c r="X579" s="13">
        <v>17.0</v>
      </c>
      <c r="Y579" s="13" t="s">
        <v>609</v>
      </c>
      <c r="Z579" s="13">
        <v>8575608.0</v>
      </c>
      <c r="AA579" s="13">
        <v>4475214.0</v>
      </c>
      <c r="AB579" s="13">
        <v>4232803.0</v>
      </c>
      <c r="AC579" s="12">
        <v>0.82</v>
      </c>
      <c r="AD579" s="12">
        <v>0.78</v>
      </c>
      <c r="AG579" s="13">
        <v>159204.0</v>
      </c>
      <c r="AH579" s="13">
        <v>84530.0</v>
      </c>
    </row>
    <row r="580">
      <c r="A580" s="2" t="s">
        <v>622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2">
        <v>21.0</v>
      </c>
      <c r="W580" s="5">
        <f t="shared" si="4"/>
        <v>75</v>
      </c>
      <c r="X580" s="13">
        <v>19.0</v>
      </c>
      <c r="Y580" s="13" t="s">
        <v>609</v>
      </c>
      <c r="Z580" s="13">
        <v>8588011.0</v>
      </c>
      <c r="AA580" s="13">
        <v>4477965.0</v>
      </c>
      <c r="AB580" s="13">
        <v>4238764.0</v>
      </c>
      <c r="AC580" s="12">
        <v>0.82</v>
      </c>
      <c r="AD580" s="12">
        <v>0.78</v>
      </c>
      <c r="AG580" s="13">
        <v>159438.0</v>
      </c>
      <c r="AH580" s="13">
        <v>84982.0</v>
      </c>
    </row>
    <row r="581">
      <c r="A581" s="2" t="s">
        <v>623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2">
        <v>20.0</v>
      </c>
      <c r="W581" s="5">
        <f t="shared" si="4"/>
        <v>78</v>
      </c>
      <c r="X581" s="13">
        <v>33.0</v>
      </c>
      <c r="Y581" s="13" t="s">
        <v>609</v>
      </c>
      <c r="Z581" s="13">
        <v>8605217.0</v>
      </c>
      <c r="AA581" s="13">
        <v>4482282.0</v>
      </c>
      <c r="AB581" s="13">
        <v>4251555.0</v>
      </c>
      <c r="AC581" s="12">
        <v>0.82</v>
      </c>
      <c r="AD581" s="12">
        <v>0.78</v>
      </c>
      <c r="AG581" s="13">
        <v>160649.0</v>
      </c>
      <c r="AH581" s="13">
        <v>85114.0</v>
      </c>
    </row>
    <row r="582">
      <c r="A582" s="2" t="s">
        <v>624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2">
        <v>19.0</v>
      </c>
      <c r="W582" s="5">
        <f t="shared" si="4"/>
        <v>89</v>
      </c>
      <c r="X582" s="13">
        <v>29.0</v>
      </c>
      <c r="Y582" s="13" t="s">
        <v>609</v>
      </c>
      <c r="Z582" s="13">
        <v>8619767.0</v>
      </c>
      <c r="AA582" s="13">
        <v>4486367.0</v>
      </c>
      <c r="AB582" s="13">
        <v>4261137.0</v>
      </c>
      <c r="AC582" s="12">
        <v>0.82</v>
      </c>
      <c r="AD582" s="12">
        <v>0.78</v>
      </c>
      <c r="AG582" s="13">
        <v>161563.0</v>
      </c>
      <c r="AH582" s="13">
        <v>85242.0</v>
      </c>
    </row>
    <row r="583">
      <c r="A583" s="2" t="s">
        <v>625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2">
        <v>17.0</v>
      </c>
      <c r="W583" s="5">
        <f t="shared" si="4"/>
        <v>88</v>
      </c>
      <c r="X583" s="13">
        <v>24.0</v>
      </c>
      <c r="Y583" s="13" t="s">
        <v>609</v>
      </c>
      <c r="Z583" s="13">
        <v>8633769.0</v>
      </c>
      <c r="AA583" s="13">
        <v>4490780.0</v>
      </c>
      <c r="AB583" s="13">
        <v>4270547.0</v>
      </c>
      <c r="AC583" s="12">
        <v>0.83</v>
      </c>
      <c r="AD583" s="12">
        <v>0.79</v>
      </c>
      <c r="AG583" s="13">
        <v>162307.0</v>
      </c>
      <c r="AH583" s="13">
        <v>85325.0</v>
      </c>
    </row>
    <row r="584">
      <c r="A584" s="2" t="s">
        <v>626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13">
        <v>13.0</v>
      </c>
      <c r="W584" s="5">
        <f t="shared" si="4"/>
        <v>94</v>
      </c>
      <c r="X584" s="13">
        <v>26.0</v>
      </c>
      <c r="Y584" s="13" t="s">
        <v>609</v>
      </c>
      <c r="Z584" s="13">
        <v>8647565.0</v>
      </c>
      <c r="AA584" s="13">
        <v>4494681.0</v>
      </c>
      <c r="AB584" s="13">
        <v>4278869.0</v>
      </c>
      <c r="AC584" s="12">
        <v>0.83</v>
      </c>
      <c r="AD584" s="12">
        <v>0.79</v>
      </c>
      <c r="AG584" s="13">
        <v>163009.0</v>
      </c>
      <c r="AH584" s="13">
        <v>85390.0</v>
      </c>
    </row>
    <row r="585">
      <c r="A585" s="2" t="s">
        <v>627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2">
        <v>16.0</v>
      </c>
      <c r="W585" s="5">
        <f t="shared" si="4"/>
        <v>84</v>
      </c>
      <c r="X585" s="13">
        <v>29.0</v>
      </c>
      <c r="Y585" s="13" t="s">
        <v>609</v>
      </c>
      <c r="Z585" s="13">
        <v>8667278.0</v>
      </c>
      <c r="AA585" s="13">
        <v>4500430.0</v>
      </c>
      <c r="AB585" s="13">
        <v>4291659.0</v>
      </c>
      <c r="AC585" s="12">
        <v>0.83</v>
      </c>
      <c r="AD585" s="12">
        <v>0.79</v>
      </c>
      <c r="AG585" s="13">
        <v>164336.0</v>
      </c>
      <c r="AH585" s="13">
        <v>85489.0</v>
      </c>
    </row>
    <row r="586">
      <c r="A586" s="2" t="s">
        <v>628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2">
        <v>14.0</v>
      </c>
      <c r="W586" s="5">
        <f t="shared" si="4"/>
        <v>90</v>
      </c>
      <c r="X586" s="13">
        <v>34.0</v>
      </c>
      <c r="Y586" s="13" t="s">
        <v>609</v>
      </c>
      <c r="Z586" s="13">
        <v>8684484.0</v>
      </c>
      <c r="AA586" s="13">
        <v>4505072.0</v>
      </c>
      <c r="AB586" s="13">
        <v>4302996.0</v>
      </c>
      <c r="AC586" s="12">
        <v>0.83</v>
      </c>
      <c r="AD586" s="12">
        <v>0.8</v>
      </c>
      <c r="AG586" s="13">
        <v>165981.0</v>
      </c>
      <c r="AH586" s="13">
        <v>85557.0</v>
      </c>
    </row>
    <row r="587">
      <c r="A587" s="2" t="s">
        <v>629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2">
        <v>19.0</v>
      </c>
      <c r="W587" s="5">
        <f t="shared" si="4"/>
        <v>95</v>
      </c>
      <c r="X587" s="13">
        <v>52.0</v>
      </c>
      <c r="Y587" s="13" t="s">
        <v>609</v>
      </c>
      <c r="Z587" s="13">
        <v>8695034.0</v>
      </c>
      <c r="AA587" s="13">
        <v>4507685.0</v>
      </c>
      <c r="AB587" s="13">
        <v>4309977.0</v>
      </c>
      <c r="AC587" s="12">
        <v>0.83</v>
      </c>
      <c r="AD587" s="12">
        <v>0.8</v>
      </c>
      <c r="AG587" s="13">
        <v>166142.0</v>
      </c>
      <c r="AH587" s="13">
        <v>85584.0</v>
      </c>
    </row>
    <row r="588">
      <c r="A588" s="2" t="s">
        <v>630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2">
        <v>19.0</v>
      </c>
      <c r="W588" s="5">
        <f t="shared" si="4"/>
        <v>77</v>
      </c>
      <c r="X588" s="13">
        <v>79.0</v>
      </c>
      <c r="Y588" s="13" t="s">
        <v>609</v>
      </c>
      <c r="Z588" s="13">
        <v>8708760.0</v>
      </c>
      <c r="AA588" s="13">
        <v>4511747.0</v>
      </c>
      <c r="AB588" s="13">
        <v>4319031.0</v>
      </c>
      <c r="AC588" s="12">
        <v>0.83</v>
      </c>
      <c r="AD588" s="12">
        <v>0.8</v>
      </c>
      <c r="AG588" s="13">
        <v>167242.0</v>
      </c>
      <c r="AH588" s="13">
        <v>85688.0</v>
      </c>
    </row>
    <row r="589">
      <c r="A589" s="3" t="s">
        <v>631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2">
        <v>22.0</v>
      </c>
      <c r="W589" s="5">
        <f t="shared" si="4"/>
        <v>87</v>
      </c>
      <c r="X589" s="13">
        <v>90.0</v>
      </c>
      <c r="Y589" s="13" t="s">
        <v>609</v>
      </c>
      <c r="Z589" s="13">
        <v>8722819.0</v>
      </c>
      <c r="AA589" s="13">
        <v>4515469.0</v>
      </c>
      <c r="AB589" s="13">
        <v>4328804.0</v>
      </c>
      <c r="AC589" s="12">
        <v>0.83</v>
      </c>
      <c r="AD589" s="12">
        <v>0.8</v>
      </c>
      <c r="AG589" s="13">
        <v>167898.0</v>
      </c>
      <c r="AH589" s="13">
        <v>85786.0</v>
      </c>
    </row>
    <row r="590">
      <c r="A590" s="2" t="s">
        <v>632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2">
        <v>27.0</v>
      </c>
      <c r="W590" s="5">
        <f t="shared" si="4"/>
        <v>74</v>
      </c>
      <c r="X590" s="13">
        <v>113.0</v>
      </c>
      <c r="Y590" s="13" t="s">
        <v>609</v>
      </c>
      <c r="Z590" s="13">
        <v>8735507.0</v>
      </c>
      <c r="AA590" s="13">
        <v>4518968.0</v>
      </c>
      <c r="AB590" s="13">
        <v>4336867.0</v>
      </c>
      <c r="AC590" s="12">
        <v>0.83</v>
      </c>
      <c r="AD590" s="12">
        <v>0.8</v>
      </c>
      <c r="AG590" s="13">
        <v>168484.0</v>
      </c>
      <c r="AH590" s="13">
        <v>85860.0</v>
      </c>
    </row>
    <row r="591">
      <c r="A591" s="2" t="s">
        <v>633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2">
        <v>20.0</v>
      </c>
      <c r="W591" s="5">
        <f t="shared" si="4"/>
        <v>107</v>
      </c>
      <c r="X591" s="13">
        <v>109.0</v>
      </c>
      <c r="Y591" s="13" t="s">
        <v>609</v>
      </c>
      <c r="Z591" s="13">
        <v>8747866.0</v>
      </c>
      <c r="AA591" s="13">
        <v>4522530.0</v>
      </c>
      <c r="AB591" s="13">
        <v>4344810.0</v>
      </c>
      <c r="AC591" s="12">
        <v>0.83</v>
      </c>
      <c r="AD591" s="12">
        <v>0.8</v>
      </c>
      <c r="AG591" s="13">
        <v>169254.0</v>
      </c>
      <c r="AH591" s="13">
        <v>85953.0</v>
      </c>
    </row>
    <row r="592">
      <c r="A592" s="2" t="s">
        <v>634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2">
        <v>22.0</v>
      </c>
      <c r="W592" s="5">
        <f t="shared" si="4"/>
        <v>137</v>
      </c>
      <c r="X592" s="13">
        <v>116.0</v>
      </c>
      <c r="Y592" s="13" t="s">
        <v>609</v>
      </c>
      <c r="Z592" s="13">
        <v>8765482.0</v>
      </c>
      <c r="AA592" s="13">
        <v>4527338.0</v>
      </c>
      <c r="AB592" s="13">
        <v>4357467.0</v>
      </c>
      <c r="AC592" s="12">
        <v>0.83</v>
      </c>
      <c r="AD592" s="12">
        <v>0.81</v>
      </c>
      <c r="AG592" s="13">
        <v>170144.0</v>
      </c>
      <c r="AH592" s="13">
        <v>86019.0</v>
      </c>
    </row>
    <row r="593">
      <c r="A593" s="2" t="s">
        <v>635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2">
        <v>24.0</v>
      </c>
      <c r="W593" s="5">
        <f t="shared" si="4"/>
        <v>96</v>
      </c>
      <c r="X593" s="13">
        <v>90.0</v>
      </c>
      <c r="Y593" s="13" t="s">
        <v>609</v>
      </c>
      <c r="Z593" s="13">
        <v>8783111.0</v>
      </c>
      <c r="AA593" s="13">
        <v>4531281.0</v>
      </c>
      <c r="AB593" s="13">
        <v>4370515.0</v>
      </c>
      <c r="AC593" s="12">
        <v>0.83</v>
      </c>
      <c r="AD593" s="12">
        <v>0.81</v>
      </c>
      <c r="AG593" s="13">
        <v>170577.0</v>
      </c>
      <c r="AH593" s="13">
        <v>86080.0</v>
      </c>
    </row>
    <row r="594">
      <c r="A594" s="2" t="s">
        <v>636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2">
        <v>21.0</v>
      </c>
      <c r="W594" s="5">
        <f t="shared" si="4"/>
        <v>125</v>
      </c>
      <c r="X594" s="13">
        <v>110.0</v>
      </c>
      <c r="Y594" s="13" t="s">
        <v>609</v>
      </c>
      <c r="Z594" s="13">
        <v>8794457.0</v>
      </c>
      <c r="AA594" s="13">
        <v>4533475.0</v>
      </c>
      <c r="AB594" s="13">
        <v>4378769.0</v>
      </c>
      <c r="AC594" s="12">
        <v>0.83</v>
      </c>
      <c r="AD594" s="12">
        <v>0.81</v>
      </c>
      <c r="AG594" s="13">
        <v>170635.0</v>
      </c>
      <c r="AH594" s="13">
        <v>86101.0</v>
      </c>
    </row>
    <row r="595">
      <c r="A595" s="2" t="s">
        <v>637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2">
        <v>24.0</v>
      </c>
      <c r="W595" s="5">
        <f t="shared" si="4"/>
        <v>143</v>
      </c>
      <c r="X595" s="13">
        <v>185.0</v>
      </c>
      <c r="Y595" s="13" t="s">
        <v>609</v>
      </c>
      <c r="Z595" s="13">
        <v>8804737.0</v>
      </c>
      <c r="AA595" s="13">
        <v>4536986.0</v>
      </c>
      <c r="AB595" s="13">
        <v>4385405.0</v>
      </c>
      <c r="AC595" s="12">
        <v>0.83</v>
      </c>
      <c r="AD595" s="12">
        <v>0.81</v>
      </c>
      <c r="AG595" s="13">
        <v>171961.0</v>
      </c>
      <c r="AH595" s="13">
        <v>86204.0</v>
      </c>
    </row>
    <row r="596">
      <c r="A596" s="2" t="s">
        <v>638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V596" s="13">
        <v>23.0</v>
      </c>
      <c r="Y596" s="13" t="s">
        <v>609</v>
      </c>
      <c r="Z596" s="13">
        <v>8813966.0</v>
      </c>
      <c r="AA596" s="13">
        <v>4540422.0</v>
      </c>
      <c r="AB596" s="13">
        <v>4391303.0</v>
      </c>
      <c r="AC596" s="12">
        <v>0.83</v>
      </c>
      <c r="AD596" s="12">
        <v>0.81</v>
      </c>
      <c r="AG596" s="13">
        <v>174435.0</v>
      </c>
      <c r="AH596" s="13">
        <v>86319.0</v>
      </c>
    </row>
    <row r="597">
      <c r="A597" s="2" t="s">
        <v>639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V597" s="13">
        <v>26.0</v>
      </c>
      <c r="Y597" s="13" t="s">
        <v>609</v>
      </c>
      <c r="Z597" s="13">
        <v>8823534.0</v>
      </c>
      <c r="AA597" s="13">
        <v>4544155.0</v>
      </c>
      <c r="AB597" s="13">
        <v>4396578.0</v>
      </c>
      <c r="AC597" s="12">
        <v>0.83</v>
      </c>
      <c r="AD597" s="12">
        <v>0.81</v>
      </c>
      <c r="AG597" s="13">
        <v>175027.0</v>
      </c>
      <c r="AH597" s="13">
        <v>86379.0</v>
      </c>
    </row>
    <row r="598">
      <c r="A598" s="2" t="s">
        <v>640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803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V598" s="13">
        <v>25.0</v>
      </c>
      <c r="Y598" s="13" t="s">
        <v>609</v>
      </c>
      <c r="Z598" s="13">
        <v>8832468.0</v>
      </c>
      <c r="AA598" s="13">
        <v>4547903.0</v>
      </c>
      <c r="AB598" s="13">
        <v>4401020.0</v>
      </c>
      <c r="AC598" s="12">
        <v>0.83</v>
      </c>
      <c r="AD598" s="12">
        <v>0.81</v>
      </c>
      <c r="AG598" s="13">
        <v>175974.0</v>
      </c>
      <c r="AH598" s="13">
        <v>86487.0</v>
      </c>
    </row>
    <row r="599">
      <c r="A599" s="2" t="s">
        <v>641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803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V599" s="13">
        <v>35.0</v>
      </c>
      <c r="Y599" s="13" t="s">
        <v>609</v>
      </c>
      <c r="Z599" s="13">
        <v>8846497.0</v>
      </c>
      <c r="AA599" s="13">
        <v>4551854.0</v>
      </c>
      <c r="AB599" s="13">
        <v>4411550.0</v>
      </c>
      <c r="AC599" s="12">
        <v>0.84</v>
      </c>
      <c r="AD599" s="12">
        <v>0.81</v>
      </c>
      <c r="AG599" s="13">
        <v>176732.0</v>
      </c>
      <c r="AH599" s="13">
        <v>86561.0</v>
      </c>
    </row>
    <row r="600">
      <c r="A600" s="2" t="s">
        <v>642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V600" s="13">
        <v>54.0</v>
      </c>
      <c r="Y600" s="13" t="s">
        <v>609</v>
      </c>
      <c r="Z600" s="13">
        <v>8859168.0</v>
      </c>
      <c r="AA600" s="13">
        <v>4554718.0</v>
      </c>
      <c r="AB600" s="13">
        <v>4419947.0</v>
      </c>
      <c r="AC600" s="12">
        <v>0.84</v>
      </c>
      <c r="AD600" s="12">
        <v>0.81</v>
      </c>
      <c r="AG600" s="13">
        <v>176820.0</v>
      </c>
      <c r="AH600" s="13">
        <v>86597.0</v>
      </c>
    </row>
    <row r="601">
      <c r="A601" s="2" t="s">
        <v>643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V601" s="13">
        <v>57.0</v>
      </c>
      <c r="Y601" s="13" t="s">
        <v>609</v>
      </c>
      <c r="Z601" s="13">
        <v>8867170.0</v>
      </c>
      <c r="AA601" s="13">
        <v>4556377.0</v>
      </c>
      <c r="AB601" s="13">
        <v>4425034.0</v>
      </c>
      <c r="AC601" s="12">
        <v>0.84</v>
      </c>
      <c r="AD601" s="12">
        <v>0.81</v>
      </c>
      <c r="AG601" s="13">
        <v>176860.0</v>
      </c>
      <c r="AH601" s="13">
        <v>86614.0</v>
      </c>
    </row>
    <row r="602">
      <c r="A602" s="2" t="s">
        <v>644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V602" s="13">
        <v>75.0</v>
      </c>
      <c r="Y602" s="13" t="s">
        <v>609</v>
      </c>
      <c r="Z602" s="13">
        <v>8874365.0</v>
      </c>
      <c r="AA602" s="13">
        <v>4558863.0</v>
      </c>
      <c r="AB602" s="13">
        <v>4428658.0</v>
      </c>
      <c r="AC602" s="12">
        <v>0.84</v>
      </c>
      <c r="AD602" s="12">
        <v>0.81</v>
      </c>
      <c r="AG602" s="13">
        <v>178337.0</v>
      </c>
      <c r="AH602" s="13">
        <v>86659.0</v>
      </c>
    </row>
    <row r="603">
      <c r="A603" s="2" t="s">
        <v>645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V603" s="13">
        <v>76.0</v>
      </c>
      <c r="Y603" s="13" t="s">
        <v>609</v>
      </c>
      <c r="Z603" s="13">
        <v>8881071.0</v>
      </c>
      <c r="AA603" s="13">
        <v>4561574.0</v>
      </c>
      <c r="AB603" s="13">
        <v>4432411.0</v>
      </c>
      <c r="AC603" s="12">
        <v>0.84</v>
      </c>
      <c r="AD603" s="12">
        <v>0.81</v>
      </c>
      <c r="AG603" s="13">
        <v>179086.0</v>
      </c>
      <c r="AH603" s="13">
        <v>86731.0</v>
      </c>
    </row>
    <row r="604">
      <c r="A604" s="2" t="s">
        <v>646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V604" s="13">
        <v>77.0</v>
      </c>
      <c r="Y604" s="13" t="s">
        <v>609</v>
      </c>
      <c r="Z604" s="13">
        <v>8892684.0</v>
      </c>
      <c r="AA604" s="13">
        <v>4564676.0</v>
      </c>
      <c r="AB604" s="13">
        <v>4434848.0</v>
      </c>
      <c r="AC604" s="12">
        <v>0.84</v>
      </c>
      <c r="AD604" s="12">
        <v>0.82</v>
      </c>
      <c r="AG604" s="13">
        <v>180118.0</v>
      </c>
      <c r="AH604" s="13">
        <v>86813.0</v>
      </c>
    </row>
    <row r="605">
      <c r="A605" s="2" t="s">
        <v>647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V605" s="13">
        <v>90.0</v>
      </c>
      <c r="Y605" s="13" t="s">
        <v>609</v>
      </c>
      <c r="Z605" s="13">
        <v>8903190.0</v>
      </c>
      <c r="AA605" s="13">
        <v>4568101.0</v>
      </c>
      <c r="AB605" s="13">
        <v>4438511.0</v>
      </c>
      <c r="AC605" s="12">
        <v>0.84</v>
      </c>
      <c r="AD605" s="12">
        <v>0.82</v>
      </c>
      <c r="AG605" s="13">
        <v>181531.0</v>
      </c>
      <c r="AH605" s="13">
        <v>86891.0</v>
      </c>
    </row>
    <row r="606">
      <c r="A606" s="2" t="s">
        <v>648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V606" s="13">
        <v>105.0</v>
      </c>
      <c r="Y606" s="13" t="s">
        <v>609</v>
      </c>
      <c r="Z606" s="13">
        <v>8922035.0</v>
      </c>
      <c r="AA606" s="13">
        <v>4571939.0</v>
      </c>
      <c r="AB606" s="13">
        <v>4444525.0</v>
      </c>
      <c r="AC606" s="12">
        <v>0.84</v>
      </c>
      <c r="AD606" s="12">
        <v>0.82</v>
      </c>
      <c r="AG606" s="13">
        <v>182716.0</v>
      </c>
      <c r="AH606" s="13">
        <v>86968.0</v>
      </c>
    </row>
    <row r="607">
      <c r="A607" s="2" t="s">
        <v>649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V607" s="13">
        <v>118.0</v>
      </c>
      <c r="Y607" s="13" t="s">
        <v>609</v>
      </c>
      <c r="Z607" s="13">
        <v>8944060.0</v>
      </c>
      <c r="AA607" s="13">
        <v>4574522.0</v>
      </c>
      <c r="AB607" s="13">
        <v>4449437.0</v>
      </c>
      <c r="AC607" s="12">
        <v>0.84</v>
      </c>
      <c r="AD607" s="12">
        <v>0.82</v>
      </c>
      <c r="AG607" s="13">
        <v>183202.0</v>
      </c>
      <c r="AH607" s="13">
        <v>87054.0</v>
      </c>
    </row>
    <row r="608">
      <c r="A608" s="2" t="s">
        <v>650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V608" s="13">
        <v>128.0</v>
      </c>
      <c r="Y608" s="13" t="s">
        <v>609</v>
      </c>
      <c r="Z608" s="13">
        <v>8957327.0</v>
      </c>
      <c r="AA608" s="13">
        <v>4575856.0</v>
      </c>
      <c r="AB608" s="13">
        <v>4451877.0</v>
      </c>
      <c r="AC608" s="12">
        <v>0.84</v>
      </c>
      <c r="AD608" s="12">
        <v>0.82</v>
      </c>
      <c r="AG608" s="13">
        <v>183409.0</v>
      </c>
      <c r="AH608" s="13">
        <v>87084.0</v>
      </c>
    </row>
    <row r="609">
      <c r="A609" s="2" t="s">
        <v>651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V609" s="13">
        <v>147.0</v>
      </c>
      <c r="Y609" s="13" t="s">
        <v>609</v>
      </c>
      <c r="Z609" s="13">
        <v>8976010.0</v>
      </c>
      <c r="AA609" s="13">
        <v>4578704.0</v>
      </c>
      <c r="AB609" s="13">
        <v>4455536.0</v>
      </c>
      <c r="AC609" s="12">
        <v>0.84</v>
      </c>
      <c r="AD609" s="12">
        <v>0.82</v>
      </c>
      <c r="AG609" s="13">
        <v>184864.0</v>
      </c>
      <c r="AH609" s="13">
        <v>87125.0</v>
      </c>
    </row>
    <row r="610">
      <c r="A610" s="2" t="s">
        <v>652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V610" s="13">
        <v>145.0</v>
      </c>
      <c r="Y610" s="13" t="s">
        <v>609</v>
      </c>
      <c r="Z610" s="13">
        <v>8990844.0</v>
      </c>
      <c r="AA610" s="13">
        <v>4582020.0</v>
      </c>
      <c r="AB610" s="13">
        <v>4459445.0</v>
      </c>
      <c r="AC610" s="12">
        <v>0.84</v>
      </c>
      <c r="AD610" s="12">
        <v>0.82</v>
      </c>
      <c r="AG610" s="13">
        <v>186019.0</v>
      </c>
      <c r="AH610" s="13">
        <v>87177.0</v>
      </c>
    </row>
    <row r="611">
      <c r="A611" s="2" t="s">
        <v>653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V611" s="13">
        <v>163.0</v>
      </c>
      <c r="Y611" s="13" t="s">
        <v>609</v>
      </c>
      <c r="Z611" s="13">
        <v>9012036.0</v>
      </c>
      <c r="AA611" s="13">
        <v>4584600.0</v>
      </c>
      <c r="AB611" s="13">
        <v>4463450.0</v>
      </c>
      <c r="AC611" s="12">
        <v>0.84</v>
      </c>
      <c r="AD611" s="12">
        <v>0.82</v>
      </c>
      <c r="AG611" s="13">
        <v>187529.0</v>
      </c>
      <c r="AH611" s="13">
        <v>87257.0</v>
      </c>
    </row>
    <row r="612">
      <c r="A612" s="2" t="s">
        <v>654</v>
      </c>
      <c r="B612" s="13">
        <v>1650.0</v>
      </c>
      <c r="C612" s="13">
        <v>0.0</v>
      </c>
      <c r="D612" s="5">
        <f t="shared" si="5"/>
        <v>84510</v>
      </c>
      <c r="E612" s="5">
        <f t="shared" si="1"/>
        <v>984</v>
      </c>
      <c r="F612" s="13">
        <v>0.0</v>
      </c>
      <c r="G612" s="5">
        <f t="shared" si="2"/>
        <v>73417</v>
      </c>
      <c r="H612" s="14">
        <f t="shared" si="8"/>
        <v>9950</v>
      </c>
      <c r="I612" s="2">
        <f t="shared" si="3"/>
        <v>1062</v>
      </c>
      <c r="J612" s="13">
        <v>3.0</v>
      </c>
      <c r="K612" s="13">
        <v>73.0</v>
      </c>
      <c r="L612" s="13">
        <v>0.0</v>
      </c>
      <c r="M612" s="13">
        <v>4.0</v>
      </c>
      <c r="N612" s="13">
        <f t="shared" si="11"/>
        <v>1646</v>
      </c>
      <c r="O612" s="13">
        <v>277.0</v>
      </c>
      <c r="P612" s="14">
        <f t="shared" si="10"/>
        <v>1369</v>
      </c>
      <c r="Q612" s="13">
        <v>23.0</v>
      </c>
      <c r="R612" s="13">
        <v>1069.0</v>
      </c>
      <c r="S612" s="13">
        <v>9950.0</v>
      </c>
      <c r="T612" s="13">
        <v>67632.0</v>
      </c>
      <c r="U612" s="13">
        <v>5763.0</v>
      </c>
      <c r="V612" s="13">
        <v>162.0</v>
      </c>
      <c r="Y612" s="13" t="s">
        <v>609</v>
      </c>
      <c r="Z612" s="13">
        <v>9034630.0</v>
      </c>
      <c r="AA612" s="13">
        <v>4586889.0</v>
      </c>
      <c r="AB612" s="13">
        <v>4464532.0</v>
      </c>
      <c r="AC612" s="12">
        <v>0.84</v>
      </c>
      <c r="AD612" s="12">
        <v>0.82</v>
      </c>
      <c r="AG612" s="13">
        <v>188596.0</v>
      </c>
      <c r="AH612" s="13">
        <v>87322.0</v>
      </c>
    </row>
    <row r="613">
      <c r="A613" s="2" t="s">
        <v>655</v>
      </c>
      <c r="B613" s="13">
        <v>1443.0</v>
      </c>
      <c r="C613" s="13">
        <v>0.0</v>
      </c>
      <c r="D613" s="5">
        <f t="shared" si="5"/>
        <v>85953</v>
      </c>
      <c r="E613" s="5">
        <f t="shared" si="1"/>
        <v>740</v>
      </c>
      <c r="F613" s="13">
        <v>0.0</v>
      </c>
      <c r="G613" s="5">
        <f t="shared" si="2"/>
        <v>74157</v>
      </c>
      <c r="H613" s="14">
        <f t="shared" si="8"/>
        <v>10600</v>
      </c>
      <c r="I613" s="2">
        <f t="shared" si="3"/>
        <v>1112</v>
      </c>
      <c r="J613" s="13">
        <v>3.0</v>
      </c>
      <c r="K613" s="13">
        <v>76.0</v>
      </c>
      <c r="L613" s="13">
        <v>0.0</v>
      </c>
      <c r="M613" s="13">
        <v>19.0</v>
      </c>
      <c r="N613" s="13">
        <f t="shared" si="11"/>
        <v>1424</v>
      </c>
      <c r="O613" s="13">
        <v>371.0</v>
      </c>
      <c r="P613" s="14">
        <f t="shared" si="10"/>
        <v>1053</v>
      </c>
      <c r="Q613" s="13">
        <v>27.0</v>
      </c>
      <c r="R613" s="13">
        <v>1115.0</v>
      </c>
      <c r="S613" s="13">
        <v>10600.0</v>
      </c>
      <c r="T613" s="13">
        <v>68308.0</v>
      </c>
      <c r="U613" s="13">
        <v>5827.0</v>
      </c>
      <c r="V613" s="13">
        <v>165.0</v>
      </c>
      <c r="Y613" s="13" t="s">
        <v>609</v>
      </c>
      <c r="Z613" s="13">
        <v>9066237.0</v>
      </c>
      <c r="AA613" s="13">
        <v>4590002.0</v>
      </c>
      <c r="AB613" s="13">
        <v>4469610.0</v>
      </c>
      <c r="AC613" s="12">
        <v>0.84</v>
      </c>
      <c r="AD613" s="12">
        <v>0.82</v>
      </c>
      <c r="AG613" s="13">
        <v>190738.0</v>
      </c>
      <c r="AH613" s="13">
        <v>87701.0</v>
      </c>
    </row>
    <row r="614">
      <c r="A614" s="2" t="s">
        <v>656</v>
      </c>
      <c r="B614" s="13">
        <v>1939.0</v>
      </c>
      <c r="C614" s="13">
        <v>0.0</v>
      </c>
      <c r="D614" s="5">
        <f t="shared" si="5"/>
        <v>87892</v>
      </c>
      <c r="E614" s="5">
        <f t="shared" si="1"/>
        <v>517</v>
      </c>
      <c r="F614" s="13">
        <v>0.0</v>
      </c>
      <c r="G614" s="5">
        <f t="shared" si="2"/>
        <v>74674</v>
      </c>
      <c r="H614" s="14">
        <f t="shared" si="8"/>
        <v>11959</v>
      </c>
      <c r="I614" s="2">
        <f t="shared" si="3"/>
        <v>1173</v>
      </c>
      <c r="J614" s="13">
        <v>2.0</v>
      </c>
      <c r="K614" s="13">
        <v>78.0</v>
      </c>
      <c r="L614" s="13">
        <v>0.0</v>
      </c>
      <c r="M614" s="13">
        <v>5.0</v>
      </c>
      <c r="N614" s="13">
        <f t="shared" si="11"/>
        <v>1934</v>
      </c>
      <c r="O614" s="13">
        <v>398.0</v>
      </c>
      <c r="P614" s="14">
        <f t="shared" si="10"/>
        <v>1536</v>
      </c>
      <c r="Q614" s="13">
        <v>30.0</v>
      </c>
      <c r="R614" s="13">
        <v>1173.0</v>
      </c>
      <c r="S614" s="13">
        <v>11959.0</v>
      </c>
      <c r="T614" s="13">
        <v>68778.0</v>
      </c>
      <c r="U614" s="13">
        <v>5874.0</v>
      </c>
      <c r="V614" s="13">
        <v>172.0</v>
      </c>
      <c r="Y614" s="13" t="s">
        <v>657</v>
      </c>
      <c r="Z614" s="13">
        <v>9095290.0</v>
      </c>
      <c r="AA614" s="13">
        <v>4591847.0</v>
      </c>
      <c r="AB614" s="13">
        <v>4473746.0</v>
      </c>
      <c r="AC614" s="12">
        <v>0.85</v>
      </c>
      <c r="AD614" s="12">
        <v>0.82</v>
      </c>
      <c r="AG614" s="13">
        <v>191709.0</v>
      </c>
      <c r="AH614" s="13">
        <v>88301.0</v>
      </c>
    </row>
    <row r="615">
      <c r="A615" s="2" t="s">
        <v>658</v>
      </c>
      <c r="B615" s="13">
        <v>1647.0</v>
      </c>
      <c r="C615" s="13">
        <v>0.0</v>
      </c>
      <c r="D615" s="5">
        <f t="shared" si="5"/>
        <v>89539</v>
      </c>
      <c r="E615" s="5">
        <f t="shared" si="1"/>
        <v>524</v>
      </c>
      <c r="F615" s="13">
        <v>0.0</v>
      </c>
      <c r="G615" s="5">
        <f t="shared" si="2"/>
        <v>75198</v>
      </c>
      <c r="H615" s="14">
        <f t="shared" si="8"/>
        <v>12995</v>
      </c>
      <c r="I615" s="2">
        <f t="shared" si="3"/>
        <v>1258</v>
      </c>
      <c r="J615" s="13">
        <v>2.0</v>
      </c>
      <c r="K615" s="13">
        <v>80.0</v>
      </c>
      <c r="L615" s="13">
        <v>0.0</v>
      </c>
      <c r="M615" s="13">
        <v>5.0</v>
      </c>
      <c r="N615" s="13">
        <f t="shared" si="11"/>
        <v>1642</v>
      </c>
      <c r="O615" s="13">
        <v>362.0</v>
      </c>
      <c r="P615" s="14">
        <f t="shared" si="10"/>
        <v>1280</v>
      </c>
      <c r="Q615" s="13">
        <v>27.0</v>
      </c>
      <c r="R615" s="13">
        <v>1261.0</v>
      </c>
      <c r="S615" s="13">
        <v>12995.0</v>
      </c>
      <c r="T615" s="13">
        <v>69261.0</v>
      </c>
      <c r="U615" s="13">
        <v>5915.0</v>
      </c>
      <c r="V615" s="13">
        <v>194.0</v>
      </c>
      <c r="Y615" s="13" t="s">
        <v>657</v>
      </c>
      <c r="Z615" s="13">
        <v>9114751.0</v>
      </c>
      <c r="AA615" s="13">
        <v>4592993.0</v>
      </c>
      <c r="AB615" s="13">
        <v>4475491.0</v>
      </c>
      <c r="AC615" s="12">
        <v>0.85</v>
      </c>
      <c r="AD615" s="12">
        <v>0.82</v>
      </c>
      <c r="AG615" s="13">
        <v>192119.0</v>
      </c>
      <c r="AH615" s="13">
        <v>88524.0</v>
      </c>
    </row>
    <row r="616">
      <c r="A616" s="2" t="s">
        <v>659</v>
      </c>
      <c r="B616" s="13">
        <v>2236.0</v>
      </c>
      <c r="C616" s="13">
        <v>0.0</v>
      </c>
      <c r="D616" s="5">
        <f t="shared" si="5"/>
        <v>91775</v>
      </c>
      <c r="E616" s="5">
        <f t="shared" si="1"/>
        <v>1045</v>
      </c>
      <c r="F616" s="13">
        <v>0.0</v>
      </c>
      <c r="G616" s="5">
        <f t="shared" si="2"/>
        <v>76243</v>
      </c>
      <c r="H616" s="14">
        <f t="shared" si="8"/>
        <v>14144</v>
      </c>
      <c r="I616" s="2">
        <f t="shared" si="3"/>
        <v>1295</v>
      </c>
      <c r="J616" s="13">
        <v>5.0</v>
      </c>
      <c r="K616" s="13">
        <v>85.0</v>
      </c>
      <c r="L616" s="13">
        <v>0.0</v>
      </c>
      <c r="M616" s="13">
        <v>10.0</v>
      </c>
      <c r="N616" s="13">
        <f t="shared" si="11"/>
        <v>2226</v>
      </c>
      <c r="O616" s="13">
        <v>515.0</v>
      </c>
      <c r="P616" s="14">
        <f t="shared" si="10"/>
        <v>1711</v>
      </c>
      <c r="Q616" s="13">
        <v>30.0</v>
      </c>
      <c r="R616" s="13">
        <v>1295.0</v>
      </c>
      <c r="S616" s="13">
        <v>14144.0</v>
      </c>
      <c r="T616" s="13">
        <v>70236.0</v>
      </c>
      <c r="U616" s="13">
        <v>5985.0</v>
      </c>
      <c r="V616" s="13">
        <v>209.0</v>
      </c>
      <c r="Y616" s="13" t="s">
        <v>657</v>
      </c>
      <c r="Z616" s="13">
        <v>9128419.0</v>
      </c>
      <c r="AA616" s="13">
        <v>4593439.0</v>
      </c>
      <c r="AB616" s="13">
        <v>4480474.0</v>
      </c>
      <c r="AC616" s="12">
        <v>0.85</v>
      </c>
      <c r="AD616" s="12">
        <v>0.82</v>
      </c>
      <c r="AG616" s="13">
        <v>194270.0</v>
      </c>
      <c r="AH616" s="13">
        <v>97311.0</v>
      </c>
      <c r="AI616" s="13">
        <v>172090.0</v>
      </c>
    </row>
    <row r="617">
      <c r="A617" s="2" t="s">
        <v>660</v>
      </c>
      <c r="B617" s="13">
        <v>2268.0</v>
      </c>
      <c r="C617" s="13">
        <v>0.0</v>
      </c>
      <c r="D617" s="5">
        <f t="shared" si="5"/>
        <v>94043</v>
      </c>
      <c r="E617" s="5">
        <f t="shared" si="1"/>
        <v>1086</v>
      </c>
      <c r="F617" s="13">
        <v>0.0</v>
      </c>
      <c r="G617" s="5">
        <f t="shared" si="2"/>
        <v>77329</v>
      </c>
      <c r="H617" s="14">
        <f t="shared" si="8"/>
        <v>15308</v>
      </c>
      <c r="I617" s="2">
        <f t="shared" si="3"/>
        <v>1305</v>
      </c>
      <c r="J617" s="13">
        <v>8.0</v>
      </c>
      <c r="K617" s="13">
        <v>93.0</v>
      </c>
      <c r="L617" s="13">
        <v>0.0</v>
      </c>
      <c r="M617" s="13">
        <v>10.0</v>
      </c>
      <c r="N617" s="13">
        <f t="shared" si="11"/>
        <v>2258</v>
      </c>
      <c r="O617" s="13">
        <v>448.0</v>
      </c>
      <c r="P617" s="14">
        <f t="shared" si="10"/>
        <v>1810</v>
      </c>
      <c r="Q617" s="13">
        <v>34.0</v>
      </c>
      <c r="R617" s="13">
        <v>1301.0</v>
      </c>
      <c r="S617" s="13">
        <v>15308.0</v>
      </c>
      <c r="T617" s="13">
        <v>71238.0</v>
      </c>
      <c r="U617" s="13">
        <v>6069.0</v>
      </c>
      <c r="V617" s="13">
        <v>197.0</v>
      </c>
      <c r="Y617" s="13" t="s">
        <v>657</v>
      </c>
      <c r="Z617" s="13">
        <v>9157529.0</v>
      </c>
      <c r="AA617" s="13">
        <v>4593717.0</v>
      </c>
      <c r="AB617" s="13">
        <v>4482167.0</v>
      </c>
      <c r="AC617" s="12">
        <v>0.85</v>
      </c>
      <c r="AD617" s="12">
        <v>0.82</v>
      </c>
      <c r="AG617" s="13">
        <v>195791.0</v>
      </c>
      <c r="AH617" s="13">
        <v>98772.0</v>
      </c>
      <c r="AI617" s="13">
        <v>196211.0</v>
      </c>
    </row>
    <row r="618">
      <c r="A618" s="2" t="s">
        <v>661</v>
      </c>
      <c r="B618" s="13">
        <v>2478.0</v>
      </c>
      <c r="C618" s="13">
        <v>0.0</v>
      </c>
      <c r="D618" s="5">
        <f t="shared" si="5"/>
        <v>96521</v>
      </c>
      <c r="E618" s="5">
        <f t="shared" si="1"/>
        <v>867</v>
      </c>
      <c r="F618" s="13">
        <v>0.0</v>
      </c>
      <c r="G618" s="5">
        <f t="shared" si="2"/>
        <v>78196</v>
      </c>
      <c r="H618" s="14">
        <f t="shared" si="8"/>
        <v>16892</v>
      </c>
      <c r="I618" s="2">
        <f t="shared" si="3"/>
        <v>1330</v>
      </c>
      <c r="J618" s="13">
        <v>2.0</v>
      </c>
      <c r="K618" s="13">
        <v>95.0</v>
      </c>
      <c r="L618" s="13">
        <v>0.0</v>
      </c>
      <c r="M618" s="13">
        <v>4.0</v>
      </c>
      <c r="N618" s="13">
        <f t="shared" si="11"/>
        <v>2474</v>
      </c>
      <c r="O618" s="13">
        <v>452.0</v>
      </c>
      <c r="P618" s="14">
        <f t="shared" si="10"/>
        <v>2022</v>
      </c>
      <c r="Q618" s="13">
        <v>34.0</v>
      </c>
      <c r="R618" s="13">
        <v>1326.0</v>
      </c>
      <c r="S618" s="13">
        <v>16892.0</v>
      </c>
      <c r="T618" s="13">
        <v>72047.0</v>
      </c>
      <c r="U618" s="13">
        <v>6127.0</v>
      </c>
      <c r="V618" s="13">
        <v>204.0</v>
      </c>
      <c r="Y618" s="13" t="s">
        <v>657</v>
      </c>
      <c r="Z618" s="13">
        <v>9183076.0</v>
      </c>
      <c r="AA618" s="13">
        <v>4593801.0</v>
      </c>
      <c r="AB618" s="13">
        <v>4484783.0</v>
      </c>
      <c r="AC618" s="12">
        <v>0.85</v>
      </c>
      <c r="AD618" s="12">
        <v>0.82</v>
      </c>
      <c r="AG618" s="13">
        <v>197155.0</v>
      </c>
      <c r="AH618" s="13">
        <v>100012.0</v>
      </c>
      <c r="AI618" s="13">
        <v>215729.0</v>
      </c>
    </row>
    <row r="619">
      <c r="A619" s="3" t="s">
        <v>662</v>
      </c>
      <c r="B619" s="13">
        <v>2909.0</v>
      </c>
      <c r="C619" s="13">
        <v>0.0</v>
      </c>
      <c r="D619" s="5">
        <f t="shared" si="5"/>
        <v>99430</v>
      </c>
      <c r="E619" s="5">
        <f t="shared" si="1"/>
        <v>950</v>
      </c>
      <c r="F619" s="13">
        <v>0.0</v>
      </c>
      <c r="G619" s="5">
        <f t="shared" si="2"/>
        <v>79146</v>
      </c>
      <c r="H619" s="14">
        <f t="shared" si="8"/>
        <v>18847</v>
      </c>
      <c r="I619" s="2">
        <f t="shared" si="3"/>
        <v>1326</v>
      </c>
      <c r="J619" s="13">
        <v>8.0</v>
      </c>
      <c r="K619" s="14">
        <f t="shared" ref="K619:K803" si="12">K618+J619</f>
        <v>103</v>
      </c>
      <c r="L619" s="13">
        <v>0.0</v>
      </c>
      <c r="M619" s="13">
        <v>12.0</v>
      </c>
      <c r="N619" s="13">
        <f t="shared" si="11"/>
        <v>2897</v>
      </c>
      <c r="O619" s="13">
        <v>818.0</v>
      </c>
      <c r="P619" s="14">
        <f t="shared" si="10"/>
        <v>2079</v>
      </c>
      <c r="Q619" s="13">
        <v>34.0</v>
      </c>
      <c r="R619" s="13">
        <v>1322.0</v>
      </c>
      <c r="S619" s="13">
        <v>18847.0</v>
      </c>
      <c r="T619" s="13">
        <v>72859.0</v>
      </c>
      <c r="U619" s="13">
        <v>6265.0</v>
      </c>
      <c r="V619" s="13">
        <v>222.0</v>
      </c>
      <c r="Y619" s="13" t="s">
        <v>657</v>
      </c>
      <c r="Z619" s="13">
        <v>9204856.0</v>
      </c>
      <c r="AA619" s="13">
        <v>4594491.0</v>
      </c>
      <c r="AB619" s="13">
        <v>4487124.0</v>
      </c>
      <c r="AC619" s="12">
        <v>0.85</v>
      </c>
      <c r="AD619" s="12">
        <v>0.82</v>
      </c>
      <c r="AG619" s="13">
        <v>198533.0</v>
      </c>
      <c r="AH619" s="13">
        <v>101290.0</v>
      </c>
      <c r="AI619" s="13">
        <v>236849.0</v>
      </c>
    </row>
    <row r="620">
      <c r="A620" s="2" t="s">
        <v>663</v>
      </c>
      <c r="B620" s="13">
        <v>2356.0</v>
      </c>
      <c r="C620" s="13">
        <v>0.0</v>
      </c>
      <c r="D620" s="5">
        <f t="shared" si="5"/>
        <v>101786</v>
      </c>
      <c r="E620" s="5">
        <f t="shared" si="1"/>
        <v>1603</v>
      </c>
      <c r="F620" s="13">
        <v>0.0</v>
      </c>
      <c r="G620" s="5">
        <f t="shared" si="2"/>
        <v>80749</v>
      </c>
      <c r="H620" s="14">
        <f t="shared" si="8"/>
        <v>19530</v>
      </c>
      <c r="I620" s="2">
        <f t="shared" si="3"/>
        <v>1392</v>
      </c>
      <c r="J620" s="13">
        <v>4.0</v>
      </c>
      <c r="K620" s="14">
        <f t="shared" si="12"/>
        <v>107</v>
      </c>
      <c r="L620" s="13">
        <v>0.0</v>
      </c>
      <c r="M620" s="13">
        <v>6.0</v>
      </c>
      <c r="N620" s="13">
        <f t="shared" si="11"/>
        <v>2350</v>
      </c>
      <c r="O620" s="13">
        <v>412.0</v>
      </c>
      <c r="P620" s="14">
        <f t="shared" si="10"/>
        <v>1938</v>
      </c>
      <c r="Q620" s="13">
        <v>31.0</v>
      </c>
      <c r="R620" s="13">
        <v>1391.0</v>
      </c>
      <c r="S620" s="13">
        <v>19530.0</v>
      </c>
      <c r="T620" s="13">
        <v>74353.0</v>
      </c>
      <c r="U620" s="13">
        <v>6374.0</v>
      </c>
      <c r="V620" s="13">
        <v>243.0</v>
      </c>
      <c r="Y620" s="13" t="s">
        <v>657</v>
      </c>
      <c r="Z620" s="13">
        <v>9235990.0</v>
      </c>
      <c r="AA620" s="13">
        <v>4594688.0</v>
      </c>
      <c r="AB620" s="13">
        <v>4490834.0</v>
      </c>
      <c r="AC620" s="12">
        <v>0.85</v>
      </c>
      <c r="AD620" s="12">
        <v>0.82</v>
      </c>
      <c r="AG620" s="13">
        <v>200358.0</v>
      </c>
      <c r="AH620" s="13">
        <v>102915.0</v>
      </c>
      <c r="AI620" s="13">
        <v>258043.0</v>
      </c>
    </row>
    <row r="621">
      <c r="A621" s="2" t="s">
        <v>664</v>
      </c>
      <c r="B621" s="13">
        <v>2057.0</v>
      </c>
      <c r="C621" s="13">
        <v>0.0</v>
      </c>
      <c r="D621" s="5">
        <f t="shared" si="5"/>
        <v>103843</v>
      </c>
      <c r="E621" s="5">
        <f t="shared" si="1"/>
        <v>1199</v>
      </c>
      <c r="F621" s="13">
        <v>0.0</v>
      </c>
      <c r="G621" s="5">
        <f t="shared" si="2"/>
        <v>81948</v>
      </c>
      <c r="H621" s="14">
        <f t="shared" si="8"/>
        <v>20467</v>
      </c>
      <c r="I621" s="2">
        <f t="shared" si="3"/>
        <v>1307</v>
      </c>
      <c r="J621" s="13">
        <v>6.0</v>
      </c>
      <c r="K621" s="14">
        <f t="shared" si="12"/>
        <v>113</v>
      </c>
      <c r="L621" s="13">
        <v>0.0</v>
      </c>
      <c r="M621" s="13">
        <v>8.0</v>
      </c>
      <c r="N621" s="13">
        <f t="shared" si="11"/>
        <v>2049</v>
      </c>
      <c r="O621" s="13">
        <v>373.0</v>
      </c>
      <c r="P621" s="14">
        <f t="shared" si="10"/>
        <v>1676</v>
      </c>
      <c r="Q621" s="13">
        <v>35.0</v>
      </c>
      <c r="R621" s="13">
        <v>1302.0</v>
      </c>
      <c r="S621" s="13">
        <v>20467.0</v>
      </c>
      <c r="T621" s="13">
        <v>75483.0</v>
      </c>
      <c r="U621" s="13">
        <v>6443.0</v>
      </c>
      <c r="V621" s="13">
        <v>250.0</v>
      </c>
      <c r="Y621" s="13" t="s">
        <v>657</v>
      </c>
      <c r="Z621" s="13">
        <v>9262396.0</v>
      </c>
      <c r="AA621" s="13">
        <v>4594812.0</v>
      </c>
      <c r="AB621" s="13">
        <v>4491311.0</v>
      </c>
      <c r="AC621" s="12">
        <v>0.85</v>
      </c>
      <c r="AD621" s="12">
        <v>0.82</v>
      </c>
      <c r="AG621" s="13">
        <v>201185.0</v>
      </c>
      <c r="AH621" s="13">
        <v>103723.0</v>
      </c>
      <c r="AI621" s="13">
        <v>279787.0</v>
      </c>
    </row>
    <row r="622">
      <c r="A622" s="2" t="s">
        <v>665</v>
      </c>
      <c r="B622" s="13">
        <v>2475.0</v>
      </c>
      <c r="C622" s="13">
        <v>0.0</v>
      </c>
      <c r="D622" s="5">
        <f t="shared" si="5"/>
        <v>106318</v>
      </c>
      <c r="E622" s="5">
        <f t="shared" si="1"/>
        <v>2540</v>
      </c>
      <c r="F622" s="13">
        <v>0.0</v>
      </c>
      <c r="G622" s="5">
        <f t="shared" si="2"/>
        <v>84488</v>
      </c>
      <c r="H622" s="14">
        <f t="shared" si="8"/>
        <v>20376</v>
      </c>
      <c r="I622" s="2">
        <f t="shared" si="3"/>
        <v>1325</v>
      </c>
      <c r="J622" s="13">
        <v>8.0</v>
      </c>
      <c r="K622" s="14">
        <f t="shared" si="12"/>
        <v>121</v>
      </c>
      <c r="L622" s="13">
        <v>0.0</v>
      </c>
      <c r="M622" s="13">
        <v>15.0</v>
      </c>
      <c r="N622" s="13">
        <f t="shared" si="11"/>
        <v>2460</v>
      </c>
      <c r="O622" s="13">
        <v>601.0</v>
      </c>
      <c r="P622" s="14">
        <f t="shared" si="10"/>
        <v>1859</v>
      </c>
      <c r="Q622" s="13">
        <v>35.0</v>
      </c>
      <c r="R622" s="13">
        <v>1320.0</v>
      </c>
      <c r="S622" s="13">
        <v>20376.0</v>
      </c>
      <c r="T622" s="13">
        <v>77972.0</v>
      </c>
      <c r="U622" s="13">
        <v>6494.0</v>
      </c>
      <c r="V622" s="13">
        <v>226.0</v>
      </c>
      <c r="Y622" s="13" t="s">
        <v>657</v>
      </c>
      <c r="Z622" s="13">
        <v>9284447.0</v>
      </c>
      <c r="AA622" s="13">
        <v>4594926.0</v>
      </c>
      <c r="AB622" s="13">
        <v>4509533.0</v>
      </c>
      <c r="AC622" s="12">
        <v>0.85</v>
      </c>
      <c r="AD622" s="12">
        <v>0.82</v>
      </c>
      <c r="AG622" s="13">
        <v>201573.0</v>
      </c>
      <c r="AH622" s="13">
        <v>104100.0</v>
      </c>
      <c r="AI622" s="13">
        <v>299155.0</v>
      </c>
    </row>
    <row r="623">
      <c r="A623" s="2" t="s">
        <v>666</v>
      </c>
      <c r="B623" s="13">
        <v>3486.0</v>
      </c>
      <c r="C623" s="13">
        <v>0.0</v>
      </c>
      <c r="D623" s="5">
        <f t="shared" si="5"/>
        <v>109804</v>
      </c>
      <c r="E623" s="5">
        <f t="shared" si="1"/>
        <v>1745</v>
      </c>
      <c r="F623" s="13">
        <v>0.0</v>
      </c>
      <c r="G623" s="5">
        <f t="shared" si="2"/>
        <v>86233</v>
      </c>
      <c r="H623" s="14">
        <f t="shared" si="8"/>
        <v>21951</v>
      </c>
      <c r="I623" s="2">
        <f t="shared" si="3"/>
        <v>1482</v>
      </c>
      <c r="J623" s="13">
        <v>9.0</v>
      </c>
      <c r="K623" s="14">
        <f t="shared" si="12"/>
        <v>130</v>
      </c>
      <c r="L623" s="13">
        <v>0.0</v>
      </c>
      <c r="M623" s="13">
        <v>6.0</v>
      </c>
      <c r="N623" s="13">
        <f t="shared" si="11"/>
        <v>3480</v>
      </c>
      <c r="O623" s="13">
        <v>713.0</v>
      </c>
      <c r="P623" s="14">
        <f t="shared" si="10"/>
        <v>2767</v>
      </c>
      <c r="Q623" s="13">
        <v>34.0</v>
      </c>
      <c r="R623" s="13">
        <v>1478.0</v>
      </c>
      <c r="S623" s="13">
        <v>21951.0</v>
      </c>
      <c r="T623" s="13">
        <v>79593.0</v>
      </c>
      <c r="U623" s="13">
        <v>6618.0</v>
      </c>
      <c r="V623" s="13">
        <v>247.0</v>
      </c>
      <c r="Y623" s="13" t="s">
        <v>657</v>
      </c>
      <c r="Z623" s="13">
        <v>9310419.0</v>
      </c>
      <c r="AA623" s="13">
        <v>4595012.0</v>
      </c>
      <c r="AB623" s="13">
        <v>4526955.0</v>
      </c>
      <c r="AC623" s="12">
        <v>0.85</v>
      </c>
      <c r="AD623" s="12">
        <v>0.83</v>
      </c>
      <c r="AG623" s="13">
        <v>203051.0</v>
      </c>
      <c r="AH623" s="13">
        <v>105512.0</v>
      </c>
      <c r="AI623" s="13">
        <v>321228.0</v>
      </c>
    </row>
    <row r="624">
      <c r="A624" s="2" t="s">
        <v>667</v>
      </c>
      <c r="B624" s="13">
        <v>3577.0</v>
      </c>
      <c r="C624" s="13">
        <v>0.0</v>
      </c>
      <c r="D624" s="5">
        <f t="shared" si="5"/>
        <v>113381</v>
      </c>
      <c r="E624" s="5">
        <f t="shared" si="1"/>
        <v>2899</v>
      </c>
      <c r="F624" s="13">
        <v>0.0</v>
      </c>
      <c r="G624" s="5">
        <f t="shared" si="2"/>
        <v>89132</v>
      </c>
      <c r="H624" s="14">
        <f t="shared" si="8"/>
        <v>22618</v>
      </c>
      <c r="I624" s="2">
        <f t="shared" si="3"/>
        <v>1490</v>
      </c>
      <c r="J624" s="13">
        <v>3.0</v>
      </c>
      <c r="K624" s="14">
        <f t="shared" si="12"/>
        <v>133</v>
      </c>
      <c r="L624" s="13">
        <v>0.0</v>
      </c>
      <c r="M624" s="13">
        <v>15.0</v>
      </c>
      <c r="N624" s="13">
        <f t="shared" si="11"/>
        <v>3562</v>
      </c>
      <c r="O624" s="13">
        <v>630.0</v>
      </c>
      <c r="P624" s="14">
        <f t="shared" si="10"/>
        <v>2932</v>
      </c>
      <c r="Q624" s="13">
        <v>37.0</v>
      </c>
      <c r="R624" s="13">
        <v>1483.0</v>
      </c>
      <c r="S624" s="13">
        <v>22618.0</v>
      </c>
      <c r="T624" s="13">
        <v>82340.0</v>
      </c>
      <c r="U624" s="13">
        <v>6770.0</v>
      </c>
      <c r="V624" s="13">
        <v>255.0</v>
      </c>
      <c r="Y624" s="13" t="s">
        <v>657</v>
      </c>
      <c r="Z624" s="13">
        <v>9335067.0</v>
      </c>
      <c r="AA624" s="13">
        <v>4595196.0</v>
      </c>
      <c r="AB624" s="13">
        <v>4529653.0</v>
      </c>
      <c r="AC624" s="12">
        <v>0.85</v>
      </c>
      <c r="AD624" s="12">
        <v>0.83</v>
      </c>
      <c r="AG624" s="13">
        <v>205430.0</v>
      </c>
      <c r="AH624" s="13">
        <v>107523.0</v>
      </c>
      <c r="AI624" s="13">
        <v>341427.0</v>
      </c>
    </row>
    <row r="625">
      <c r="A625" s="2" t="s">
        <v>668</v>
      </c>
      <c r="B625" s="13">
        <v>3483.0</v>
      </c>
      <c r="C625" s="13">
        <v>0.0</v>
      </c>
      <c r="D625" s="5">
        <f t="shared" si="5"/>
        <v>116864</v>
      </c>
      <c r="E625" s="5">
        <f t="shared" si="1"/>
        <v>3445</v>
      </c>
      <c r="F625" s="13">
        <v>0.0</v>
      </c>
      <c r="G625" s="5">
        <f t="shared" si="2"/>
        <v>92577</v>
      </c>
      <c r="H625" s="14">
        <f t="shared" si="8"/>
        <v>22639</v>
      </c>
      <c r="I625" s="2">
        <f t="shared" si="3"/>
        <v>1504</v>
      </c>
      <c r="J625" s="13">
        <v>3.0</v>
      </c>
      <c r="K625" s="14">
        <f t="shared" si="12"/>
        <v>136</v>
      </c>
      <c r="L625" s="13">
        <v>0.0</v>
      </c>
      <c r="M625" s="13">
        <v>8.0</v>
      </c>
      <c r="N625" s="13">
        <f t="shared" si="11"/>
        <v>3475</v>
      </c>
      <c r="O625" s="13">
        <v>692.0</v>
      </c>
      <c r="P625" s="14">
        <f t="shared" si="10"/>
        <v>2783</v>
      </c>
      <c r="Q625" s="13">
        <v>40.0</v>
      </c>
      <c r="R625" s="13">
        <v>1494.0</v>
      </c>
      <c r="S625" s="13">
        <v>22639.0</v>
      </c>
      <c r="T625" s="13">
        <v>85647.0</v>
      </c>
      <c r="U625" s="13">
        <v>6908.0</v>
      </c>
      <c r="V625" s="13">
        <v>297.0</v>
      </c>
      <c r="Y625" s="13" t="s">
        <v>657</v>
      </c>
      <c r="Z625" s="13">
        <v>9355632.0</v>
      </c>
      <c r="AA625" s="13">
        <v>4595270.0</v>
      </c>
      <c r="AB625" s="13">
        <v>4532399.0</v>
      </c>
      <c r="AC625" s="12">
        <v>0.85</v>
      </c>
      <c r="AD625" s="12">
        <v>0.83</v>
      </c>
      <c r="AG625" s="13">
        <v>207145.0</v>
      </c>
      <c r="AH625" s="13">
        <v>109015.0</v>
      </c>
      <c r="AI625" s="13">
        <v>357247.0</v>
      </c>
    </row>
    <row r="626">
      <c r="A626" s="2" t="s">
        <v>669</v>
      </c>
      <c r="B626" s="13">
        <v>3590.0</v>
      </c>
      <c r="C626" s="13">
        <v>0.0</v>
      </c>
      <c r="D626" s="5">
        <f t="shared" si="5"/>
        <v>120454</v>
      </c>
      <c r="E626" s="5">
        <f t="shared" si="1"/>
        <v>2454</v>
      </c>
      <c r="F626" s="13">
        <v>0.0</v>
      </c>
      <c r="G626" s="5">
        <f t="shared" si="2"/>
        <v>95031</v>
      </c>
      <c r="H626" s="14">
        <f t="shared" si="8"/>
        <v>23739</v>
      </c>
      <c r="I626" s="2">
        <f t="shared" si="3"/>
        <v>1534</v>
      </c>
      <c r="J626" s="13">
        <v>6.0</v>
      </c>
      <c r="K626" s="14">
        <f t="shared" si="12"/>
        <v>142</v>
      </c>
      <c r="L626" s="13">
        <v>0.0</v>
      </c>
      <c r="M626" s="13">
        <v>0.0</v>
      </c>
      <c r="N626" s="13">
        <f t="shared" si="11"/>
        <v>3590</v>
      </c>
      <c r="O626" s="13">
        <v>765.0</v>
      </c>
      <c r="P626" s="14">
        <f t="shared" si="10"/>
        <v>2825</v>
      </c>
      <c r="Q626" s="13">
        <v>41.0</v>
      </c>
      <c r="R626" s="13">
        <v>1523.0</v>
      </c>
      <c r="S626" s="13">
        <v>23739.0</v>
      </c>
      <c r="T626" s="13">
        <v>87951.0</v>
      </c>
      <c r="U626" s="13">
        <v>7058.0</v>
      </c>
      <c r="V626" s="13">
        <v>307.0</v>
      </c>
      <c r="Y626" s="13" t="s">
        <v>657</v>
      </c>
      <c r="Z626" s="13">
        <v>9374827.0</v>
      </c>
      <c r="AA626" s="13">
        <v>4597008.0</v>
      </c>
      <c r="AB626" s="13">
        <v>4534827.0</v>
      </c>
      <c r="AC626" s="12">
        <v>0.85</v>
      </c>
      <c r="AD626" s="12">
        <v>0.83</v>
      </c>
      <c r="AG626" s="13">
        <v>208934.0</v>
      </c>
      <c r="AH626" s="13">
        <v>110169.0</v>
      </c>
      <c r="AI626" s="13">
        <v>371953.0</v>
      </c>
    </row>
    <row r="627">
      <c r="A627" s="2" t="s">
        <v>670</v>
      </c>
      <c r="B627" s="13">
        <v>3703.0</v>
      </c>
      <c r="C627" s="13">
        <v>0.0</v>
      </c>
      <c r="D627" s="5">
        <f t="shared" si="5"/>
        <v>124157</v>
      </c>
      <c r="E627" s="5">
        <f t="shared" si="1"/>
        <v>3019</v>
      </c>
      <c r="F627" s="13">
        <v>0.0</v>
      </c>
      <c r="G627" s="5">
        <f t="shared" si="2"/>
        <v>98050</v>
      </c>
      <c r="H627" s="14">
        <f t="shared" si="8"/>
        <v>24407</v>
      </c>
      <c r="I627" s="2">
        <f t="shared" si="3"/>
        <v>1539</v>
      </c>
      <c r="J627" s="13">
        <v>11.0</v>
      </c>
      <c r="K627" s="14">
        <f t="shared" si="12"/>
        <v>153</v>
      </c>
      <c r="L627" s="13">
        <v>0.0</v>
      </c>
      <c r="M627" s="13">
        <v>3.0</v>
      </c>
      <c r="N627" s="13">
        <f t="shared" si="11"/>
        <v>3700</v>
      </c>
      <c r="O627" s="13">
        <v>832.0</v>
      </c>
      <c r="P627" s="14">
        <f t="shared" si="10"/>
        <v>2868</v>
      </c>
      <c r="Q627" s="13">
        <v>40.0</v>
      </c>
      <c r="R627" s="13">
        <v>1529.0</v>
      </c>
      <c r="S627" s="13">
        <v>24407.0</v>
      </c>
      <c r="T627" s="13">
        <v>90831.0</v>
      </c>
      <c r="U627" s="13">
        <v>7197.0</v>
      </c>
      <c r="V627" s="13">
        <v>302.0</v>
      </c>
      <c r="Y627" s="13" t="s">
        <v>657</v>
      </c>
      <c r="Z627" s="13">
        <v>9401855.0</v>
      </c>
      <c r="AA627" s="13">
        <v>4599302.0</v>
      </c>
      <c r="AB627" s="13">
        <v>4538549.0</v>
      </c>
      <c r="AC627" s="12">
        <v>0.85</v>
      </c>
      <c r="AD627" s="12">
        <v>0.83</v>
      </c>
      <c r="AG627" s="13">
        <v>211620.0</v>
      </c>
      <c r="AH627" s="13">
        <v>111898.0</v>
      </c>
      <c r="AI627" s="13">
        <v>392555.0</v>
      </c>
    </row>
    <row r="628">
      <c r="A628" s="2" t="s">
        <v>671</v>
      </c>
      <c r="B628" s="13">
        <v>2809.0</v>
      </c>
      <c r="C628" s="13">
        <v>0.0</v>
      </c>
      <c r="D628" s="5">
        <f t="shared" si="5"/>
        <v>126966</v>
      </c>
      <c r="E628" s="5">
        <f t="shared" si="1"/>
        <v>2469</v>
      </c>
      <c r="F628" s="13">
        <v>0.0</v>
      </c>
      <c r="G628" s="5">
        <f t="shared" si="2"/>
        <v>100519</v>
      </c>
      <c r="H628" s="14">
        <f t="shared" si="8"/>
        <v>24694</v>
      </c>
      <c r="I628" s="2">
        <f t="shared" si="3"/>
        <v>1583</v>
      </c>
      <c r="J628" s="13">
        <v>9.0</v>
      </c>
      <c r="K628" s="14">
        <f t="shared" si="12"/>
        <v>162</v>
      </c>
      <c r="L628" s="13">
        <v>0.0</v>
      </c>
      <c r="M628" s="13">
        <v>2.0</v>
      </c>
      <c r="N628" s="13">
        <f t="shared" si="11"/>
        <v>2807</v>
      </c>
      <c r="O628" s="13">
        <v>631.0</v>
      </c>
      <c r="P628" s="14">
        <f t="shared" si="10"/>
        <v>2176</v>
      </c>
      <c r="Q628" s="13">
        <v>41.0</v>
      </c>
      <c r="R628" s="13">
        <v>1572.0</v>
      </c>
      <c r="S628" s="13">
        <v>24694.0</v>
      </c>
      <c r="T628" s="13">
        <v>93200.0</v>
      </c>
      <c r="U628" s="13">
        <v>7297.0</v>
      </c>
      <c r="V628" s="13">
        <v>292.0</v>
      </c>
      <c r="Y628" s="13" t="s">
        <v>657</v>
      </c>
      <c r="Z628" s="13">
        <v>9426896.0</v>
      </c>
      <c r="AA628" s="13">
        <v>4601688.0</v>
      </c>
      <c r="AB628" s="13">
        <v>4541733.0</v>
      </c>
      <c r="AC628" s="12">
        <v>0.85</v>
      </c>
      <c r="AD628" s="12">
        <v>0.83</v>
      </c>
      <c r="AG628" s="13">
        <v>212622.0</v>
      </c>
      <c r="AH628" s="13">
        <v>112381.0</v>
      </c>
      <c r="AI628" s="13">
        <v>411447.0</v>
      </c>
    </row>
    <row r="629">
      <c r="A629" s="2" t="s">
        <v>672</v>
      </c>
      <c r="B629" s="13">
        <v>2263.0</v>
      </c>
      <c r="C629" s="13">
        <v>0.0</v>
      </c>
      <c r="D629" s="5">
        <f t="shared" si="5"/>
        <v>129229</v>
      </c>
      <c r="E629" s="5">
        <f t="shared" si="1"/>
        <v>2249</v>
      </c>
      <c r="F629" s="13">
        <v>0.0</v>
      </c>
      <c r="G629" s="5">
        <f t="shared" si="2"/>
        <v>102768</v>
      </c>
      <c r="H629" s="14">
        <f t="shared" si="8"/>
        <v>24613</v>
      </c>
      <c r="I629" s="2">
        <f t="shared" si="3"/>
        <v>1668</v>
      </c>
      <c r="J629" s="13">
        <v>10.0</v>
      </c>
      <c r="K629" s="14">
        <f t="shared" si="12"/>
        <v>172</v>
      </c>
      <c r="L629" s="13">
        <v>0.0</v>
      </c>
      <c r="M629" s="13">
        <v>8.0</v>
      </c>
      <c r="N629" s="13">
        <f t="shared" si="11"/>
        <v>2255</v>
      </c>
      <c r="O629" s="13">
        <v>306.0</v>
      </c>
      <c r="P629" s="14">
        <f t="shared" si="10"/>
        <v>1949</v>
      </c>
      <c r="Q629" s="13">
        <v>42.0</v>
      </c>
      <c r="R629" s="13">
        <v>1656.0</v>
      </c>
      <c r="S629" s="13">
        <v>24613.0</v>
      </c>
      <c r="T629" s="13">
        <v>95329.0</v>
      </c>
      <c r="U629" s="13">
        <v>7417.0</v>
      </c>
      <c r="V629" s="13">
        <v>308.0</v>
      </c>
      <c r="Y629" s="13" t="s">
        <v>657</v>
      </c>
      <c r="Z629" s="13">
        <v>9457764.0</v>
      </c>
      <c r="AA629" s="13">
        <v>4603882.0</v>
      </c>
      <c r="AB629" s="13">
        <v>4543625.0</v>
      </c>
      <c r="AC629" s="12">
        <v>0.85</v>
      </c>
      <c r="AD629" s="12">
        <v>0.83</v>
      </c>
      <c r="AG629" s="13">
        <v>213178.0</v>
      </c>
      <c r="AH629" s="13">
        <v>112664.0</v>
      </c>
      <c r="AI629" s="13">
        <v>438493.0</v>
      </c>
    </row>
    <row r="630">
      <c r="A630" s="2" t="s">
        <v>673</v>
      </c>
      <c r="B630" s="13">
        <v>2976.0</v>
      </c>
      <c r="C630" s="13">
        <v>0.0</v>
      </c>
      <c r="D630" s="5">
        <f t="shared" si="5"/>
        <v>132205</v>
      </c>
      <c r="E630" s="5">
        <f t="shared" si="1"/>
        <v>2110</v>
      </c>
      <c r="F630" s="13">
        <v>0.0</v>
      </c>
      <c r="G630" s="5">
        <f t="shared" si="2"/>
        <v>104878</v>
      </c>
      <c r="H630" s="14">
        <f t="shared" si="8"/>
        <v>25547</v>
      </c>
      <c r="I630" s="2">
        <f t="shared" si="3"/>
        <v>1589</v>
      </c>
      <c r="J630" s="13">
        <v>11.0</v>
      </c>
      <c r="K630" s="14">
        <f t="shared" si="12"/>
        <v>183</v>
      </c>
      <c r="L630" s="13">
        <v>0.0</v>
      </c>
      <c r="M630" s="13">
        <v>4.0</v>
      </c>
      <c r="N630" s="13">
        <f t="shared" si="11"/>
        <v>2972</v>
      </c>
      <c r="O630" s="13">
        <v>251.0</v>
      </c>
      <c r="P630" s="14">
        <f t="shared" si="10"/>
        <v>2721</v>
      </c>
      <c r="Q630" s="13">
        <v>42.0</v>
      </c>
      <c r="R630" s="13">
        <v>1577.0</v>
      </c>
      <c r="S630" s="13">
        <v>25547.0</v>
      </c>
      <c r="T630" s="13">
        <v>97259.0</v>
      </c>
      <c r="U630" s="13">
        <v>7597.0</v>
      </c>
      <c r="V630" s="13">
        <v>291.0</v>
      </c>
      <c r="Y630" s="13" t="s">
        <v>657</v>
      </c>
      <c r="Z630" s="13">
        <v>9490422.0</v>
      </c>
      <c r="AA630" s="13">
        <v>4606968.0</v>
      </c>
      <c r="AB630" s="13">
        <v>4546215.0</v>
      </c>
      <c r="AC630" s="12">
        <v>0.85</v>
      </c>
      <c r="AD630" s="12">
        <v>0.83</v>
      </c>
      <c r="AG630" s="13">
        <v>215702.0</v>
      </c>
      <c r="AH630" s="13">
        <v>113562.0</v>
      </c>
      <c r="AI630" s="13">
        <v>465204.0</v>
      </c>
    </row>
    <row r="631">
      <c r="A631" s="2" t="s">
        <v>674</v>
      </c>
      <c r="B631" s="13">
        <v>3190.0</v>
      </c>
      <c r="C631" s="13">
        <v>0.0</v>
      </c>
      <c r="D631" s="5">
        <f t="shared" si="5"/>
        <v>135395</v>
      </c>
      <c r="E631" s="5">
        <f t="shared" si="1"/>
        <v>3215</v>
      </c>
      <c r="F631" s="13">
        <v>0.0</v>
      </c>
      <c r="G631" s="5">
        <f t="shared" si="2"/>
        <v>108093</v>
      </c>
      <c r="H631" s="14">
        <f t="shared" si="8"/>
        <v>25625</v>
      </c>
      <c r="I631" s="2">
        <f t="shared" si="3"/>
        <v>1477</v>
      </c>
      <c r="J631" s="13">
        <v>9.0</v>
      </c>
      <c r="K631" s="14">
        <f t="shared" si="12"/>
        <v>192</v>
      </c>
      <c r="L631" s="13">
        <v>0.0</v>
      </c>
      <c r="M631" s="13">
        <v>6.0</v>
      </c>
      <c r="N631" s="13">
        <f t="shared" si="11"/>
        <v>3184</v>
      </c>
      <c r="O631" s="13">
        <v>498.0</v>
      </c>
      <c r="P631" s="14">
        <f t="shared" si="10"/>
        <v>2686</v>
      </c>
      <c r="Q631" s="13">
        <v>46.0</v>
      </c>
      <c r="R631" s="13">
        <v>1461.0</v>
      </c>
      <c r="S631" s="13">
        <v>25625.0</v>
      </c>
      <c r="T631" s="13">
        <v>100347.0</v>
      </c>
      <c r="U631" s="13">
        <v>7724.0</v>
      </c>
      <c r="V631" s="13">
        <v>300.0</v>
      </c>
      <c r="Y631" s="13" t="s">
        <v>657</v>
      </c>
      <c r="Z631" s="13">
        <v>9518022.0</v>
      </c>
      <c r="AA631" s="13">
        <v>4609566.0</v>
      </c>
      <c r="AB631" s="13">
        <v>4548440.0</v>
      </c>
      <c r="AC631" s="12">
        <v>0.85</v>
      </c>
      <c r="AD631" s="12">
        <v>0.84</v>
      </c>
      <c r="AG631" s="13">
        <v>218153.0</v>
      </c>
      <c r="AH631" s="13">
        <v>114681.0</v>
      </c>
      <c r="AI631" s="13">
        <v>487673.0</v>
      </c>
    </row>
    <row r="632">
      <c r="A632" s="2" t="s">
        <v>675</v>
      </c>
      <c r="B632" s="13">
        <v>2932.0</v>
      </c>
      <c r="C632" s="13">
        <v>0.0</v>
      </c>
      <c r="D632" s="5">
        <f t="shared" si="5"/>
        <v>138327</v>
      </c>
      <c r="E632" s="5">
        <f t="shared" si="1"/>
        <v>3427</v>
      </c>
      <c r="F632" s="13">
        <v>0.0</v>
      </c>
      <c r="G632" s="5">
        <f t="shared" si="2"/>
        <v>111520</v>
      </c>
      <c r="H632" s="14">
        <f t="shared" si="8"/>
        <v>25111</v>
      </c>
      <c r="I632" s="2">
        <f t="shared" si="3"/>
        <v>1481</v>
      </c>
      <c r="J632" s="13">
        <v>15.0</v>
      </c>
      <c r="K632" s="14">
        <f t="shared" si="12"/>
        <v>207</v>
      </c>
      <c r="L632" s="13">
        <v>0.0</v>
      </c>
      <c r="M632" s="13">
        <v>3.0</v>
      </c>
      <c r="N632" s="13">
        <f t="shared" si="11"/>
        <v>2929</v>
      </c>
      <c r="O632" s="13">
        <v>517.0</v>
      </c>
      <c r="P632" s="14">
        <f t="shared" si="10"/>
        <v>2412</v>
      </c>
      <c r="Q632" s="13">
        <v>46.0</v>
      </c>
      <c r="R632" s="13">
        <v>1465.0</v>
      </c>
      <c r="S632" s="13">
        <v>25111.0</v>
      </c>
      <c r="T632" s="13">
        <v>103616.0</v>
      </c>
      <c r="U632" s="13">
        <v>7882.0</v>
      </c>
      <c r="V632" s="13">
        <v>310.0</v>
      </c>
      <c r="Y632" s="13" t="s">
        <v>657</v>
      </c>
      <c r="Z632" s="13">
        <v>9541594.0</v>
      </c>
      <c r="AA632" s="13">
        <v>4611766.0</v>
      </c>
      <c r="AB632" s="13">
        <v>4550515.0</v>
      </c>
      <c r="AC632" s="12">
        <v>0.85</v>
      </c>
      <c r="AD632" s="12">
        <v>0.84</v>
      </c>
      <c r="AG632" s="13">
        <v>220534.0</v>
      </c>
      <c r="AH632" s="13">
        <v>115544.0</v>
      </c>
      <c r="AI632" s="13">
        <v>506552.0</v>
      </c>
    </row>
    <row r="633">
      <c r="A633" s="2" t="s">
        <v>676</v>
      </c>
      <c r="B633" s="13">
        <v>3445.0</v>
      </c>
      <c r="C633" s="13">
        <v>0.0</v>
      </c>
      <c r="D633" s="5">
        <f t="shared" si="5"/>
        <v>141772</v>
      </c>
      <c r="E633" s="5">
        <f t="shared" si="1"/>
        <v>3284</v>
      </c>
      <c r="F633" s="13">
        <v>0.0</v>
      </c>
      <c r="G633" s="5">
        <f t="shared" si="2"/>
        <v>114804</v>
      </c>
      <c r="H633" s="14">
        <f t="shared" si="8"/>
        <v>25182</v>
      </c>
      <c r="I633" s="2">
        <f t="shared" si="3"/>
        <v>1563</v>
      </c>
      <c r="J633" s="13">
        <v>8.0</v>
      </c>
      <c r="K633" s="14">
        <f t="shared" si="12"/>
        <v>215</v>
      </c>
      <c r="L633" s="13">
        <v>0.0</v>
      </c>
      <c r="M633" s="13">
        <v>2.0</v>
      </c>
      <c r="N633" s="13">
        <f t="shared" si="11"/>
        <v>3443</v>
      </c>
      <c r="O633" s="13">
        <v>620.0</v>
      </c>
      <c r="P633" s="14">
        <f t="shared" si="10"/>
        <v>2823</v>
      </c>
      <c r="Q633" s="13">
        <v>48.0</v>
      </c>
      <c r="R633" s="13">
        <v>1545.0</v>
      </c>
      <c r="S633" s="13">
        <v>25182.0</v>
      </c>
      <c r="T633" s="13">
        <v>106741.0</v>
      </c>
      <c r="U633" s="13">
        <v>8041.0</v>
      </c>
      <c r="V633" s="13">
        <v>322.0</v>
      </c>
      <c r="Y633" s="13" t="s">
        <v>657</v>
      </c>
      <c r="Z633" s="13">
        <v>9563625.0</v>
      </c>
      <c r="AA633" s="13">
        <v>4613735.0</v>
      </c>
      <c r="AB633" s="13">
        <v>4552603.0</v>
      </c>
      <c r="AC633" s="12">
        <v>0.85</v>
      </c>
      <c r="AD633" s="12">
        <v>0.84</v>
      </c>
      <c r="AG633" s="13">
        <v>223551.0</v>
      </c>
      <c r="AH633" s="13">
        <v>116639.0</v>
      </c>
      <c r="AI633" s="13">
        <v>525212.0</v>
      </c>
    </row>
    <row r="634">
      <c r="A634" s="2" t="s">
        <v>677</v>
      </c>
      <c r="B634" s="13">
        <v>3348.0</v>
      </c>
      <c r="C634" s="13">
        <v>0.0</v>
      </c>
      <c r="D634" s="5">
        <f t="shared" si="5"/>
        <v>145120</v>
      </c>
      <c r="E634" s="5">
        <f t="shared" si="1"/>
        <v>3429</v>
      </c>
      <c r="F634" s="13">
        <v>0.0</v>
      </c>
      <c r="G634" s="5">
        <f t="shared" si="2"/>
        <v>118233</v>
      </c>
      <c r="H634" s="14">
        <f t="shared" si="8"/>
        <v>25221</v>
      </c>
      <c r="I634" s="2">
        <f t="shared" si="3"/>
        <v>1434</v>
      </c>
      <c r="J634" s="13">
        <v>9.0</v>
      </c>
      <c r="K634" s="14">
        <f t="shared" si="12"/>
        <v>224</v>
      </c>
      <c r="L634" s="13">
        <v>0.0</v>
      </c>
      <c r="M634" s="13">
        <v>4.0</v>
      </c>
      <c r="N634" s="13">
        <f t="shared" si="11"/>
        <v>3344</v>
      </c>
      <c r="O634" s="13">
        <v>656.0</v>
      </c>
      <c r="P634" s="14">
        <f t="shared" si="10"/>
        <v>2688</v>
      </c>
      <c r="Q634" s="13">
        <v>62.0</v>
      </c>
      <c r="R634" s="13">
        <v>1402.0</v>
      </c>
      <c r="S634" s="13">
        <v>25221.0</v>
      </c>
      <c r="T634" s="13">
        <v>110034.0</v>
      </c>
      <c r="U634" s="13">
        <v>8177.0</v>
      </c>
      <c r="V634" s="13">
        <v>310.0</v>
      </c>
      <c r="Y634" s="13" t="s">
        <v>657</v>
      </c>
      <c r="Z634" s="13">
        <v>9598504.0</v>
      </c>
      <c r="AA634" s="13">
        <v>4616536.0</v>
      </c>
      <c r="AB634" s="13">
        <v>4555676.0</v>
      </c>
      <c r="AC634" s="12">
        <v>0.85</v>
      </c>
      <c r="AD634" s="12">
        <v>0.84</v>
      </c>
      <c r="AG634" s="13">
        <v>224870.0</v>
      </c>
      <c r="AH634" s="13">
        <v>117283.0</v>
      </c>
      <c r="AI634" s="13">
        <v>554004.0</v>
      </c>
    </row>
    <row r="635">
      <c r="A635" s="2" t="s">
        <v>678</v>
      </c>
      <c r="B635" s="13">
        <v>3058.0</v>
      </c>
      <c r="C635" s="13">
        <v>0.0</v>
      </c>
      <c r="D635" s="5">
        <f t="shared" si="5"/>
        <v>148178</v>
      </c>
      <c r="E635" s="5">
        <f t="shared" si="1"/>
        <v>3754</v>
      </c>
      <c r="F635" s="13">
        <v>0.0</v>
      </c>
      <c r="G635" s="5">
        <f t="shared" si="2"/>
        <v>121987</v>
      </c>
      <c r="H635" s="14">
        <f t="shared" si="8"/>
        <v>24329</v>
      </c>
      <c r="I635" s="2">
        <f t="shared" si="3"/>
        <v>1621</v>
      </c>
      <c r="J635" s="13">
        <v>9.0</v>
      </c>
      <c r="K635" s="14">
        <f t="shared" si="12"/>
        <v>233</v>
      </c>
      <c r="L635" s="13">
        <v>0.0</v>
      </c>
      <c r="M635" s="13">
        <v>3.0</v>
      </c>
      <c r="N635" s="13">
        <f t="shared" si="11"/>
        <v>3055</v>
      </c>
      <c r="O635" s="13">
        <v>601.0</v>
      </c>
      <c r="P635" s="14">
        <f t="shared" si="10"/>
        <v>2454</v>
      </c>
      <c r="Q635" s="13">
        <v>66.0</v>
      </c>
      <c r="R635" s="13">
        <v>1585.0</v>
      </c>
      <c r="S635" s="13">
        <v>24329.0</v>
      </c>
      <c r="T635" s="13">
        <v>113680.0</v>
      </c>
      <c r="U635" s="13">
        <v>8285.0</v>
      </c>
      <c r="V635" s="13">
        <v>327.0</v>
      </c>
      <c r="Y635" s="13" t="s">
        <v>657</v>
      </c>
      <c r="Z635" s="13">
        <v>9626233.0</v>
      </c>
      <c r="AA635" s="13">
        <v>4618780.0</v>
      </c>
      <c r="AB635" s="13">
        <v>4557917.0</v>
      </c>
      <c r="AC635" s="12">
        <v>0.85</v>
      </c>
      <c r="AD635" s="12">
        <v>0.84</v>
      </c>
      <c r="AG635" s="13">
        <v>225792.0</v>
      </c>
      <c r="AH635" s="13">
        <v>117738.0</v>
      </c>
      <c r="AI635" s="13">
        <v>577069.0</v>
      </c>
    </row>
    <row r="636">
      <c r="A636" s="2" t="s">
        <v>679</v>
      </c>
      <c r="B636" s="13">
        <v>2553.0</v>
      </c>
      <c r="C636" s="13">
        <v>0.0</v>
      </c>
      <c r="D636" s="5">
        <f t="shared" si="5"/>
        <v>150731</v>
      </c>
      <c r="E636" s="5">
        <f t="shared" si="1"/>
        <v>3071</v>
      </c>
      <c r="F636" s="13">
        <v>0.0</v>
      </c>
      <c r="G636" s="5">
        <f t="shared" si="2"/>
        <v>125058</v>
      </c>
      <c r="H636" s="14">
        <f t="shared" si="8"/>
        <v>23742</v>
      </c>
      <c r="I636" s="2">
        <f t="shared" si="3"/>
        <v>1684</v>
      </c>
      <c r="J636" s="13">
        <v>6.0</v>
      </c>
      <c r="K636" s="14">
        <f t="shared" si="12"/>
        <v>239</v>
      </c>
      <c r="L636" s="13">
        <v>0.0</v>
      </c>
      <c r="M636" s="13">
        <v>1.0</v>
      </c>
      <c r="N636" s="13">
        <f t="shared" si="11"/>
        <v>2552</v>
      </c>
      <c r="O636" s="13">
        <v>544.0</v>
      </c>
      <c r="P636" s="14">
        <f t="shared" si="10"/>
        <v>2008</v>
      </c>
      <c r="Q636" s="13">
        <v>67.0</v>
      </c>
      <c r="R636" s="13">
        <v>1647.0</v>
      </c>
      <c r="S636" s="13">
        <v>23742.0</v>
      </c>
      <c r="T636" s="13">
        <v>116674.0</v>
      </c>
      <c r="U636" s="13">
        <v>8362.0</v>
      </c>
      <c r="V636" s="13">
        <v>337.0</v>
      </c>
      <c r="Y636" s="13" t="s">
        <v>657</v>
      </c>
      <c r="Z636" s="13">
        <v>9640810.0</v>
      </c>
      <c r="AA636" s="13">
        <v>4620212.0</v>
      </c>
      <c r="AB636" s="13">
        <v>4559408.0</v>
      </c>
      <c r="AC636" s="12">
        <v>0.85</v>
      </c>
      <c r="AD636" s="12">
        <v>0.84</v>
      </c>
      <c r="AG636" s="13">
        <v>226702.0</v>
      </c>
      <c r="AH636" s="13">
        <v>118214.0</v>
      </c>
      <c r="AI636" s="13">
        <v>588596.0</v>
      </c>
    </row>
    <row r="637">
      <c r="A637" s="2" t="s">
        <v>680</v>
      </c>
      <c r="B637" s="13">
        <v>3994.0</v>
      </c>
      <c r="C637" s="13">
        <v>0.0</v>
      </c>
      <c r="D637" s="5">
        <f t="shared" si="5"/>
        <v>154725</v>
      </c>
      <c r="E637" s="5">
        <f t="shared" si="1"/>
        <v>2535</v>
      </c>
      <c r="F637" s="13">
        <v>0.0</v>
      </c>
      <c r="G637" s="5">
        <f t="shared" si="2"/>
        <v>127593</v>
      </c>
      <c r="H637" s="14">
        <f t="shared" si="8"/>
        <v>25170</v>
      </c>
      <c r="I637" s="2">
        <f t="shared" si="3"/>
        <v>1708</v>
      </c>
      <c r="J637" s="13">
        <v>7.0</v>
      </c>
      <c r="K637" s="14">
        <f t="shared" si="12"/>
        <v>246</v>
      </c>
      <c r="L637" s="13">
        <v>0.0</v>
      </c>
      <c r="M637" s="13">
        <v>13.0</v>
      </c>
      <c r="N637" s="13">
        <f t="shared" si="11"/>
        <v>3981</v>
      </c>
      <c r="O637" s="13">
        <v>501.0</v>
      </c>
      <c r="P637" s="14">
        <f t="shared" si="10"/>
        <v>3480</v>
      </c>
      <c r="Q637" s="13">
        <v>71.0</v>
      </c>
      <c r="R637" s="13">
        <v>1667.0</v>
      </c>
      <c r="S637" s="13">
        <v>25170.0</v>
      </c>
      <c r="T637" s="13">
        <v>119070.0</v>
      </c>
      <c r="U637" s="13">
        <v>8501.0</v>
      </c>
      <c r="V637" s="13">
        <v>338.0</v>
      </c>
      <c r="Y637" s="13" t="s">
        <v>657</v>
      </c>
      <c r="Z637" s="13">
        <v>9662027.0</v>
      </c>
      <c r="AA637" s="13">
        <v>4622432.0</v>
      </c>
      <c r="AB637" s="13">
        <v>4562307.0</v>
      </c>
      <c r="AC637" s="12">
        <v>0.85</v>
      </c>
      <c r="AD637" s="12">
        <v>0.84</v>
      </c>
      <c r="AG637" s="13">
        <v>227800.0</v>
      </c>
      <c r="AH637" s="13">
        <v>118598.0</v>
      </c>
      <c r="AI637" s="13">
        <v>604552.0</v>
      </c>
    </row>
    <row r="638">
      <c r="A638" s="2" t="s">
        <v>681</v>
      </c>
      <c r="B638" s="13">
        <v>3862.0</v>
      </c>
      <c r="C638" s="13">
        <v>0.0</v>
      </c>
      <c r="D638" s="5">
        <f t="shared" si="5"/>
        <v>158587</v>
      </c>
      <c r="E638" s="5">
        <f t="shared" si="1"/>
        <v>2715</v>
      </c>
      <c r="F638" s="13">
        <v>0.0</v>
      </c>
      <c r="G638" s="5">
        <f t="shared" si="2"/>
        <v>130308</v>
      </c>
      <c r="H638" s="14">
        <f t="shared" si="8"/>
        <v>26319</v>
      </c>
      <c r="I638" s="2">
        <f t="shared" si="3"/>
        <v>1688</v>
      </c>
      <c r="J638" s="13">
        <v>18.0</v>
      </c>
      <c r="K638" s="14">
        <f t="shared" si="12"/>
        <v>264</v>
      </c>
      <c r="L638" s="13">
        <v>0.0</v>
      </c>
      <c r="M638" s="13">
        <v>11.0</v>
      </c>
      <c r="N638" s="13">
        <f t="shared" si="11"/>
        <v>3851</v>
      </c>
      <c r="O638" s="13">
        <v>630.0</v>
      </c>
      <c r="P638" s="14">
        <f t="shared" si="10"/>
        <v>3221</v>
      </c>
      <c r="Q638" s="13">
        <v>67.0</v>
      </c>
      <c r="R638" s="13">
        <v>1651.0</v>
      </c>
      <c r="S638" s="13">
        <v>26319.0</v>
      </c>
      <c r="T638" s="13">
        <v>121624.0</v>
      </c>
      <c r="U638" s="13">
        <v>8662.0</v>
      </c>
      <c r="V638" s="13">
        <v>337.0</v>
      </c>
      <c r="Y638" s="13" t="s">
        <v>657</v>
      </c>
      <c r="Z638" s="13">
        <v>9683226.0</v>
      </c>
      <c r="AA638" s="13">
        <v>4623926.0</v>
      </c>
      <c r="AB638" s="13">
        <v>4563906.0</v>
      </c>
      <c r="AC638" s="12">
        <v>0.85</v>
      </c>
      <c r="AD638" s="12">
        <v>0.84</v>
      </c>
      <c r="AG638" s="13">
        <v>229117.0</v>
      </c>
      <c r="AH638" s="13">
        <v>119071.0</v>
      </c>
      <c r="AI638" s="13">
        <v>622452.0</v>
      </c>
    </row>
    <row r="639">
      <c r="A639" s="2" t="s">
        <v>682</v>
      </c>
      <c r="B639" s="13">
        <v>3439.0</v>
      </c>
      <c r="C639" s="13">
        <v>0.0</v>
      </c>
      <c r="D639" s="5">
        <f t="shared" si="5"/>
        <v>162026</v>
      </c>
      <c r="E639" s="5">
        <f t="shared" si="1"/>
        <v>2606</v>
      </c>
      <c r="F639" s="13">
        <v>0.0</v>
      </c>
      <c r="G639" s="5">
        <f t="shared" si="2"/>
        <v>132914</v>
      </c>
      <c r="H639" s="14">
        <f t="shared" si="8"/>
        <v>27241</v>
      </c>
      <c r="I639" s="2">
        <f t="shared" si="3"/>
        <v>1583</v>
      </c>
      <c r="J639" s="13">
        <v>16.0</v>
      </c>
      <c r="K639" s="14">
        <f t="shared" si="12"/>
        <v>280</v>
      </c>
      <c r="L639" s="13">
        <v>0.0</v>
      </c>
      <c r="M639" s="13">
        <v>2.0</v>
      </c>
      <c r="N639" s="13">
        <f t="shared" si="11"/>
        <v>3437</v>
      </c>
      <c r="O639" s="13">
        <v>500.0</v>
      </c>
      <c r="P639" s="14">
        <f t="shared" si="10"/>
        <v>2937</v>
      </c>
      <c r="Q639" s="13">
        <v>61.0</v>
      </c>
      <c r="R639" s="13">
        <v>1552.0</v>
      </c>
      <c r="S639" s="13">
        <v>27241.0</v>
      </c>
      <c r="T639" s="13">
        <v>124055.0</v>
      </c>
      <c r="U639" s="13">
        <v>8837.0</v>
      </c>
      <c r="V639" s="13">
        <v>346.0</v>
      </c>
      <c r="Y639" s="13" t="s">
        <v>657</v>
      </c>
      <c r="Z639" s="13">
        <v>9701329.0</v>
      </c>
      <c r="AA639" s="13">
        <v>4625367.0</v>
      </c>
      <c r="AB639" s="13">
        <v>4567666.0</v>
      </c>
      <c r="AC639" s="12">
        <v>0.85</v>
      </c>
      <c r="AD639" s="12">
        <v>0.84</v>
      </c>
      <c r="AG639" s="13">
        <v>230651.0</v>
      </c>
      <c r="AH639" s="13">
        <v>119711.0</v>
      </c>
      <c r="AI639" s="13">
        <v>637326.0</v>
      </c>
    </row>
    <row r="640">
      <c r="A640" s="2" t="s">
        <v>683</v>
      </c>
      <c r="B640" s="13">
        <v>3637.0</v>
      </c>
      <c r="C640" s="13">
        <v>0.0</v>
      </c>
      <c r="D640" s="5">
        <f t="shared" si="5"/>
        <v>165663</v>
      </c>
      <c r="E640" s="5">
        <f t="shared" si="1"/>
        <v>2825</v>
      </c>
      <c r="F640" s="13">
        <v>0.0</v>
      </c>
      <c r="G640" s="5">
        <f t="shared" si="2"/>
        <v>135739</v>
      </c>
      <c r="H640" s="14">
        <f t="shared" si="8"/>
        <v>28043</v>
      </c>
      <c r="I640" s="2">
        <f t="shared" si="3"/>
        <v>1579</v>
      </c>
      <c r="J640" s="13">
        <v>14.0</v>
      </c>
      <c r="K640" s="14">
        <f t="shared" si="12"/>
        <v>294</v>
      </c>
      <c r="L640" s="13">
        <v>0.0</v>
      </c>
      <c r="M640" s="13">
        <v>6.0</v>
      </c>
      <c r="N640" s="13">
        <f t="shared" si="11"/>
        <v>3631</v>
      </c>
      <c r="O640" s="13">
        <v>592.0</v>
      </c>
      <c r="P640" s="14">
        <f t="shared" si="10"/>
        <v>3039</v>
      </c>
      <c r="Q640" s="13">
        <v>57.0</v>
      </c>
      <c r="R640" s="13">
        <v>1552.0</v>
      </c>
      <c r="S640" s="13">
        <v>28043.0</v>
      </c>
      <c r="T640" s="13">
        <v>126750.0</v>
      </c>
      <c r="U640" s="13">
        <v>8967.0</v>
      </c>
      <c r="V640" s="13">
        <v>338.0</v>
      </c>
      <c r="Y640" s="13" t="s">
        <v>657</v>
      </c>
      <c r="Z640" s="13">
        <v>9722320.0</v>
      </c>
      <c r="AA640" s="13">
        <v>4626787.0</v>
      </c>
      <c r="AB640" s="13">
        <v>4568842.0</v>
      </c>
      <c r="AC640" s="12">
        <v>0.85</v>
      </c>
      <c r="AD640" s="12">
        <v>0.84</v>
      </c>
      <c r="AG640" s="13">
        <v>234168.0</v>
      </c>
      <c r="AH640" s="13">
        <v>120594.0</v>
      </c>
      <c r="AI640" s="13">
        <v>655029.0</v>
      </c>
    </row>
    <row r="641">
      <c r="A641" s="2" t="s">
        <v>684</v>
      </c>
      <c r="B641" s="13">
        <v>3598.0</v>
      </c>
      <c r="C641" s="13">
        <v>0.0</v>
      </c>
      <c r="D641" s="5">
        <f t="shared" si="5"/>
        <v>169261</v>
      </c>
      <c r="E641" s="5">
        <f t="shared" si="1"/>
        <v>3512</v>
      </c>
      <c r="F641" s="13">
        <v>0.0</v>
      </c>
      <c r="G641" s="5">
        <f t="shared" si="2"/>
        <v>139251</v>
      </c>
      <c r="H641" s="14">
        <f t="shared" si="8"/>
        <v>28052</v>
      </c>
      <c r="I641" s="2">
        <f t="shared" si="3"/>
        <v>1650</v>
      </c>
      <c r="J641" s="13">
        <v>6.0</v>
      </c>
      <c r="K641" s="14">
        <f t="shared" si="12"/>
        <v>300</v>
      </c>
      <c r="L641" s="13">
        <v>0.0</v>
      </c>
      <c r="M641" s="13">
        <v>4.0</v>
      </c>
      <c r="N641" s="13">
        <f t="shared" si="11"/>
        <v>3594</v>
      </c>
      <c r="O641" s="13">
        <v>790.0</v>
      </c>
      <c r="P641" s="14">
        <f t="shared" si="10"/>
        <v>2804</v>
      </c>
      <c r="Q641" s="13">
        <v>58.0</v>
      </c>
      <c r="R641" s="13">
        <v>1622.0</v>
      </c>
      <c r="S641" s="13">
        <v>28052.0</v>
      </c>
      <c r="T641" s="13">
        <v>130107.0</v>
      </c>
      <c r="U641" s="13">
        <v>9122.0</v>
      </c>
      <c r="V641" s="13">
        <f>269+91</f>
        <v>360</v>
      </c>
      <c r="Y641" s="13" t="s">
        <v>657</v>
      </c>
      <c r="Z641" s="13">
        <v>9752204.0</v>
      </c>
      <c r="AA641" s="13">
        <v>4628321.0</v>
      </c>
      <c r="AB641" s="13">
        <v>4571975.0</v>
      </c>
      <c r="AC641" s="12">
        <v>0.85</v>
      </c>
      <c r="AD641" s="12">
        <v>0.84</v>
      </c>
      <c r="AG641" s="13">
        <v>237336.0</v>
      </c>
      <c r="AH641" s="13">
        <v>121555.0</v>
      </c>
      <c r="AI641" s="13">
        <v>680979.0</v>
      </c>
    </row>
    <row r="642">
      <c r="A642" s="2" t="s">
        <v>685</v>
      </c>
      <c r="B642" s="13">
        <v>3383.0</v>
      </c>
      <c r="C642" s="13">
        <v>0.0</v>
      </c>
      <c r="D642" s="5">
        <f t="shared" si="5"/>
        <v>172644</v>
      </c>
      <c r="E642" s="5">
        <f t="shared" si="1"/>
        <v>3369</v>
      </c>
      <c r="F642" s="13">
        <v>0.0</v>
      </c>
      <c r="G642" s="5">
        <f t="shared" si="2"/>
        <v>142620</v>
      </c>
      <c r="H642" s="14">
        <f t="shared" si="8"/>
        <v>27993</v>
      </c>
      <c r="I642" s="2">
        <f t="shared" si="3"/>
        <v>1708</v>
      </c>
      <c r="J642" s="13">
        <v>15.0</v>
      </c>
      <c r="K642" s="14">
        <f t="shared" si="12"/>
        <v>315</v>
      </c>
      <c r="L642" s="13">
        <v>0.0</v>
      </c>
      <c r="M642" s="13">
        <v>8.0</v>
      </c>
      <c r="N642" s="13">
        <f t="shared" si="11"/>
        <v>3375</v>
      </c>
      <c r="O642" s="13">
        <v>667.0</v>
      </c>
      <c r="P642" s="14">
        <f t="shared" si="10"/>
        <v>2708</v>
      </c>
      <c r="Q642" s="13">
        <v>58.0</v>
      </c>
      <c r="R642" s="13">
        <v>1680.0</v>
      </c>
      <c r="S642" s="13">
        <v>27993.0</v>
      </c>
      <c r="T642" s="13">
        <v>133342.0</v>
      </c>
      <c r="U642" s="13">
        <v>9256.0</v>
      </c>
      <c r="V642" s="14">
        <f>278+97</f>
        <v>375</v>
      </c>
      <c r="Y642" s="13" t="s">
        <v>657</v>
      </c>
      <c r="Z642" s="13">
        <v>9773881.0</v>
      </c>
      <c r="AA642" s="13">
        <v>4629597.0</v>
      </c>
      <c r="AB642" s="13">
        <v>4573743.0</v>
      </c>
      <c r="AC642" s="12">
        <v>0.85</v>
      </c>
      <c r="AD642" s="12">
        <v>0.84</v>
      </c>
      <c r="AG642" s="13">
        <v>238589.0</v>
      </c>
      <c r="AH642" s="13">
        <v>121927.0</v>
      </c>
      <c r="AI642" s="13">
        <v>699542.0</v>
      </c>
    </row>
    <row r="643">
      <c r="A643" s="2" t="s">
        <v>686</v>
      </c>
      <c r="B643" s="13">
        <v>3174.0</v>
      </c>
      <c r="C643" s="13">
        <v>0.0</v>
      </c>
      <c r="D643" s="5">
        <f t="shared" si="5"/>
        <v>175818</v>
      </c>
      <c r="E643" s="5">
        <f t="shared" si="1"/>
        <v>2954</v>
      </c>
      <c r="F643" s="13">
        <v>0.0</v>
      </c>
      <c r="G643" s="5">
        <f t="shared" si="2"/>
        <v>145574</v>
      </c>
      <c r="H643" s="14">
        <f t="shared" si="8"/>
        <v>28158</v>
      </c>
      <c r="I643" s="2">
        <f t="shared" si="3"/>
        <v>1749</v>
      </c>
      <c r="J643" s="13">
        <v>14.0</v>
      </c>
      <c r="K643" s="14">
        <f t="shared" si="12"/>
        <v>329</v>
      </c>
      <c r="L643" s="13">
        <v>0.0</v>
      </c>
      <c r="M643" s="13">
        <v>9.0</v>
      </c>
      <c r="N643" s="13">
        <f t="shared" si="11"/>
        <v>3165</v>
      </c>
      <c r="O643" s="13">
        <v>322.0</v>
      </c>
      <c r="P643" s="14">
        <f t="shared" si="10"/>
        <v>2843</v>
      </c>
      <c r="Q643" s="13">
        <v>64.0</v>
      </c>
      <c r="R643" s="13">
        <v>1715.0</v>
      </c>
      <c r="S643" s="13">
        <v>28158.0</v>
      </c>
      <c r="T643" s="13">
        <v>136237.0</v>
      </c>
      <c r="U643" s="13">
        <v>9315.0</v>
      </c>
      <c r="V643" s="14">
        <f>261+107</f>
        <v>368</v>
      </c>
      <c r="Y643" s="13" t="s">
        <v>657</v>
      </c>
      <c r="Z643" s="13">
        <v>9786082.0</v>
      </c>
      <c r="AA643" s="13">
        <v>4630558.0</v>
      </c>
      <c r="AB643" s="13">
        <v>4574892.0</v>
      </c>
      <c r="AC643" s="12">
        <v>0.85</v>
      </c>
      <c r="AD643" s="12">
        <v>0.84</v>
      </c>
      <c r="AG643" s="13">
        <v>239146.0</v>
      </c>
      <c r="AH643" s="13">
        <v>122126.0</v>
      </c>
      <c r="AI643" s="13">
        <v>709525.0</v>
      </c>
      <c r="AJ643" s="12">
        <v>0.13</v>
      </c>
    </row>
    <row r="644">
      <c r="A644" s="2" t="s">
        <v>687</v>
      </c>
      <c r="B644" s="13">
        <v>3277.0</v>
      </c>
      <c r="C644" s="13">
        <v>0.0</v>
      </c>
      <c r="D644" s="5">
        <f t="shared" si="5"/>
        <v>179095</v>
      </c>
      <c r="E644" s="5">
        <f t="shared" si="1"/>
        <v>2856</v>
      </c>
      <c r="F644" s="13">
        <v>0.0</v>
      </c>
      <c r="G644" s="5">
        <f t="shared" si="2"/>
        <v>148430</v>
      </c>
      <c r="H644" s="14">
        <f t="shared" si="8"/>
        <v>28561</v>
      </c>
      <c r="I644" s="2">
        <f t="shared" si="3"/>
        <v>1757</v>
      </c>
      <c r="J644" s="13">
        <v>10.0</v>
      </c>
      <c r="K644" s="14">
        <f t="shared" si="12"/>
        <v>339</v>
      </c>
      <c r="L644" s="13">
        <v>0.0</v>
      </c>
      <c r="M644" s="13">
        <v>5.0</v>
      </c>
      <c r="N644" s="13">
        <f t="shared" si="11"/>
        <v>3272</v>
      </c>
      <c r="O644" s="13">
        <v>288.0</v>
      </c>
      <c r="P644" s="14">
        <f t="shared" si="10"/>
        <v>2984</v>
      </c>
      <c r="Q644" s="13">
        <v>67.0</v>
      </c>
      <c r="R644" s="13">
        <v>1720.0</v>
      </c>
      <c r="S644" s="13">
        <v>28561.0</v>
      </c>
      <c r="T644" s="13">
        <v>138924.0</v>
      </c>
      <c r="U644" s="13">
        <v>9484.0</v>
      </c>
      <c r="V644" s="14">
        <f>289+79</f>
        <v>368</v>
      </c>
      <c r="Y644" s="13" t="s">
        <v>657</v>
      </c>
      <c r="Z644" s="13">
        <v>1.0003952E7</v>
      </c>
      <c r="AA644" s="13">
        <v>4731066.0</v>
      </c>
      <c r="AB644" s="13">
        <v>4670973.0</v>
      </c>
      <c r="AC644" s="12">
        <v>0.85</v>
      </c>
      <c r="AD644" s="12">
        <v>0.84</v>
      </c>
      <c r="AG644" s="13">
        <v>42623.0</v>
      </c>
      <c r="AH644" s="13">
        <v>24130.0</v>
      </c>
      <c r="AI644" s="13">
        <v>724762.0</v>
      </c>
      <c r="AJ644" s="12">
        <v>0.13</v>
      </c>
    </row>
    <row r="645">
      <c r="A645" s="2" t="s">
        <v>688</v>
      </c>
      <c r="B645" s="13">
        <v>5324.0</v>
      </c>
      <c r="C645" s="13">
        <v>0.0</v>
      </c>
      <c r="D645" s="5">
        <f t="shared" si="5"/>
        <v>184419</v>
      </c>
      <c r="E645" s="5">
        <f t="shared" si="1"/>
        <v>3172</v>
      </c>
      <c r="F645" s="13">
        <v>0.0</v>
      </c>
      <c r="G645" s="5">
        <f t="shared" si="2"/>
        <v>151602</v>
      </c>
      <c r="H645" s="14">
        <f t="shared" si="8"/>
        <v>30713</v>
      </c>
      <c r="I645" s="2">
        <f t="shared" si="3"/>
        <v>1747</v>
      </c>
      <c r="J645" s="13">
        <v>10.0</v>
      </c>
      <c r="K645" s="14">
        <f t="shared" si="12"/>
        <v>349</v>
      </c>
      <c r="L645" s="13">
        <v>0.0</v>
      </c>
      <c r="M645" s="13">
        <v>12.0</v>
      </c>
      <c r="N645" s="13">
        <f t="shared" si="11"/>
        <v>5312</v>
      </c>
      <c r="O645" s="13">
        <v>661.0</v>
      </c>
      <c r="P645" s="14">
        <f t="shared" si="10"/>
        <v>4651</v>
      </c>
      <c r="Q645" s="13">
        <v>66.0</v>
      </c>
      <c r="R645" s="13">
        <v>1711.0</v>
      </c>
      <c r="S645" s="13">
        <v>30713.0</v>
      </c>
      <c r="T645" s="13">
        <v>141918.0</v>
      </c>
      <c r="U645" s="13">
        <v>9662.0</v>
      </c>
      <c r="V645" s="14">
        <f>308+76</f>
        <v>384</v>
      </c>
      <c r="Y645" s="13" t="s">
        <v>657</v>
      </c>
      <c r="Z645" s="13">
        <v>1.0029148E7</v>
      </c>
      <c r="AA645" s="13">
        <v>4733014.0</v>
      </c>
      <c r="AB645" s="13">
        <v>4673461.0</v>
      </c>
      <c r="AC645" s="12">
        <v>0.85</v>
      </c>
      <c r="AD645" s="12">
        <v>0.84</v>
      </c>
      <c r="AG645" s="13">
        <v>43773.0</v>
      </c>
      <c r="AH645" s="13">
        <v>24471.0</v>
      </c>
      <c r="AI645" s="13">
        <v>745102.0</v>
      </c>
      <c r="AJ645" s="12">
        <v>0.14</v>
      </c>
    </row>
    <row r="646">
      <c r="A646" s="2" t="s">
        <v>689</v>
      </c>
      <c r="B646" s="13">
        <v>3432.0</v>
      </c>
      <c r="C646" s="13">
        <v>0.0</v>
      </c>
      <c r="D646" s="5">
        <f t="shared" si="5"/>
        <v>187851</v>
      </c>
      <c r="E646" s="5">
        <f t="shared" si="1"/>
        <v>4348</v>
      </c>
      <c r="F646" s="13">
        <v>0.0</v>
      </c>
      <c r="G646" s="5">
        <f t="shared" si="2"/>
        <v>155950</v>
      </c>
      <c r="H646" s="14">
        <f t="shared" si="8"/>
        <v>29827</v>
      </c>
      <c r="I646" s="2">
        <f t="shared" si="3"/>
        <v>1702</v>
      </c>
      <c r="J646" s="13">
        <v>15.0</v>
      </c>
      <c r="K646" s="14">
        <f t="shared" si="12"/>
        <v>364</v>
      </c>
      <c r="L646" s="13">
        <v>0.0</v>
      </c>
      <c r="M646" s="13">
        <v>9.0</v>
      </c>
      <c r="N646" s="13">
        <f t="shared" si="11"/>
        <v>3423</v>
      </c>
      <c r="O646" s="13">
        <v>252.0</v>
      </c>
      <c r="P646" s="14">
        <f t="shared" si="10"/>
        <v>3171</v>
      </c>
      <c r="Q646" s="13">
        <v>61.0</v>
      </c>
      <c r="R646" s="13">
        <v>1671.0</v>
      </c>
      <c r="S646" s="13">
        <v>29827.0</v>
      </c>
      <c r="T646" s="13">
        <v>145992.0</v>
      </c>
      <c r="U646" s="13">
        <v>9936.0</v>
      </c>
      <c r="V646" s="14">
        <f>294+75</f>
        <v>369</v>
      </c>
      <c r="Y646" s="13" t="s">
        <v>657</v>
      </c>
      <c r="Z646" s="13">
        <v>1.0049015E7</v>
      </c>
      <c r="AA646" s="13">
        <v>4734669.0</v>
      </c>
      <c r="AB646" s="13">
        <v>4675888.0</v>
      </c>
      <c r="AC646" s="12">
        <v>0.85</v>
      </c>
      <c r="AD646" s="12">
        <v>0.84</v>
      </c>
      <c r="AG646" s="13">
        <v>45484.0</v>
      </c>
      <c r="AH646" s="13">
        <v>25079.0</v>
      </c>
      <c r="AI646" s="13">
        <v>760408.0</v>
      </c>
      <c r="AJ646" s="12">
        <v>0.14</v>
      </c>
    </row>
    <row r="647">
      <c r="A647" s="2" t="s">
        <v>690</v>
      </c>
      <c r="B647" s="13">
        <v>4248.0</v>
      </c>
      <c r="C647" s="13">
        <v>0.0</v>
      </c>
      <c r="D647" s="5">
        <f t="shared" si="5"/>
        <v>192099</v>
      </c>
      <c r="E647" s="5">
        <f t="shared" si="1"/>
        <v>3011</v>
      </c>
      <c r="F647" s="13">
        <v>0.0</v>
      </c>
      <c r="G647" s="5">
        <f t="shared" si="2"/>
        <v>158961</v>
      </c>
      <c r="H647" s="14">
        <f t="shared" si="8"/>
        <v>31166</v>
      </c>
      <c r="I647" s="2">
        <f t="shared" si="3"/>
        <v>1584</v>
      </c>
      <c r="J647" s="13">
        <v>16.0</v>
      </c>
      <c r="K647" s="14">
        <f t="shared" si="12"/>
        <v>380</v>
      </c>
      <c r="L647" s="13">
        <v>0.0</v>
      </c>
      <c r="M647" s="13">
        <v>2.0</v>
      </c>
      <c r="N647" s="13">
        <f t="shared" si="11"/>
        <v>4246</v>
      </c>
      <c r="O647" s="13">
        <v>536.0</v>
      </c>
      <c r="P647" s="14">
        <f t="shared" si="10"/>
        <v>3710</v>
      </c>
      <c r="Q647" s="13">
        <v>59.0</v>
      </c>
      <c r="R647" s="13">
        <v>1555.0</v>
      </c>
      <c r="S647" s="13">
        <v>31166.0</v>
      </c>
      <c r="T647" s="13">
        <v>148921.0</v>
      </c>
      <c r="U647" s="13">
        <v>10018.0</v>
      </c>
      <c r="V647" s="14">
        <f>257+80</f>
        <v>337</v>
      </c>
      <c r="Y647" s="13" t="s">
        <v>657</v>
      </c>
      <c r="AC647" s="12">
        <v>0.85</v>
      </c>
      <c r="AD647" s="12">
        <v>0.84</v>
      </c>
      <c r="AJ647" s="12">
        <v>0.14</v>
      </c>
    </row>
    <row r="648">
      <c r="A648" s="2" t="s">
        <v>691</v>
      </c>
      <c r="B648" s="13">
        <v>3112.0</v>
      </c>
      <c r="C648" s="13">
        <v>0.0</v>
      </c>
      <c r="D648" s="5">
        <f t="shared" si="5"/>
        <v>195211</v>
      </c>
      <c r="E648" s="5">
        <f t="shared" si="1"/>
        <v>3912</v>
      </c>
      <c r="F648" s="13">
        <v>0.0</v>
      </c>
      <c r="G648" s="5">
        <f t="shared" si="2"/>
        <v>162873</v>
      </c>
      <c r="H648" s="14">
        <f t="shared" si="8"/>
        <v>30339</v>
      </c>
      <c r="I648" s="2">
        <f t="shared" si="3"/>
        <v>1597</v>
      </c>
      <c r="J648" s="13">
        <v>14.0</v>
      </c>
      <c r="K648" s="14">
        <f t="shared" si="12"/>
        <v>394</v>
      </c>
      <c r="L648" s="13">
        <v>0.0</v>
      </c>
      <c r="M648" s="13">
        <v>4.0</v>
      </c>
      <c r="N648" s="13">
        <f t="shared" si="11"/>
        <v>3108</v>
      </c>
      <c r="O648" s="13">
        <v>500.0</v>
      </c>
      <c r="P648" s="14">
        <f t="shared" si="10"/>
        <v>2608</v>
      </c>
      <c r="Q648" s="13">
        <v>60.0</v>
      </c>
      <c r="R648" s="13">
        <v>1567.0</v>
      </c>
      <c r="S648" s="13">
        <v>30339.0</v>
      </c>
      <c r="T648" s="13">
        <v>152479.0</v>
      </c>
      <c r="U648" s="13">
        <v>10372.0</v>
      </c>
      <c r="V648" s="14">
        <f>267+69</f>
        <v>336</v>
      </c>
      <c r="Y648" s="13" t="s">
        <v>657</v>
      </c>
      <c r="AC648" s="12">
        <v>0.85</v>
      </c>
      <c r="AD648" s="12">
        <v>0.84</v>
      </c>
      <c r="AJ648" s="12">
        <v>0.15</v>
      </c>
    </row>
    <row r="649">
      <c r="A649" s="2" t="s">
        <v>692</v>
      </c>
      <c r="B649" s="13">
        <v>3163.0</v>
      </c>
      <c r="C649" s="13">
        <v>0.0</v>
      </c>
      <c r="D649" s="5">
        <f t="shared" si="5"/>
        <v>198374</v>
      </c>
      <c r="E649" s="5">
        <f t="shared" si="1"/>
        <v>3759</v>
      </c>
      <c r="F649" s="13">
        <v>0.0</v>
      </c>
      <c r="G649" s="5">
        <f t="shared" si="2"/>
        <v>166632</v>
      </c>
      <c r="H649" s="14">
        <f t="shared" si="8"/>
        <v>29685</v>
      </c>
      <c r="I649" s="2">
        <f t="shared" si="3"/>
        <v>1642</v>
      </c>
      <c r="J649" s="13">
        <v>13.0</v>
      </c>
      <c r="K649" s="14">
        <f t="shared" si="12"/>
        <v>407</v>
      </c>
      <c r="L649" s="13">
        <v>0.0</v>
      </c>
      <c r="M649" s="13">
        <v>4.0</v>
      </c>
      <c r="N649" s="13">
        <f t="shared" si="11"/>
        <v>3159</v>
      </c>
      <c r="O649" s="13">
        <v>414.0</v>
      </c>
      <c r="P649" s="14">
        <f t="shared" si="10"/>
        <v>2745</v>
      </c>
      <c r="Q649" s="13">
        <v>61.0</v>
      </c>
      <c r="R649" s="13">
        <v>1611.0</v>
      </c>
      <c r="S649" s="13">
        <v>29685.0</v>
      </c>
      <c r="T649" s="13">
        <v>156104.0</v>
      </c>
      <c r="U649" s="13">
        <v>10506.0</v>
      </c>
      <c r="V649" s="14">
        <f>284+69</f>
        <v>353</v>
      </c>
      <c r="Y649" s="13" t="s">
        <v>657</v>
      </c>
      <c r="AC649" s="12">
        <v>0.85</v>
      </c>
      <c r="AD649" s="12">
        <v>0.84</v>
      </c>
      <c r="AJ649" s="12">
        <v>0.15</v>
      </c>
    </row>
    <row r="650">
      <c r="A650" s="3" t="s">
        <v>693</v>
      </c>
      <c r="B650" s="13">
        <v>2470.0</v>
      </c>
      <c r="C650" s="13">
        <v>0.0</v>
      </c>
      <c r="D650" s="5">
        <f t="shared" si="5"/>
        <v>200844</v>
      </c>
      <c r="E650" s="5">
        <f t="shared" si="1"/>
        <v>3552</v>
      </c>
      <c r="F650" s="13">
        <v>0.0</v>
      </c>
      <c r="G650" s="5">
        <f t="shared" si="2"/>
        <v>170184</v>
      </c>
      <c r="H650" s="14">
        <f t="shared" si="8"/>
        <v>28544</v>
      </c>
      <c r="I650" s="2">
        <f t="shared" si="3"/>
        <v>1687</v>
      </c>
      <c r="J650" s="13">
        <v>14.0</v>
      </c>
      <c r="K650" s="14">
        <f t="shared" si="12"/>
        <v>421</v>
      </c>
      <c r="L650" s="13">
        <v>0.0</v>
      </c>
      <c r="M650" s="13">
        <v>3.0</v>
      </c>
      <c r="N650" s="13">
        <f t="shared" si="11"/>
        <v>2467</v>
      </c>
      <c r="O650" s="13">
        <v>278.0</v>
      </c>
      <c r="P650" s="14">
        <f t="shared" si="10"/>
        <v>2189</v>
      </c>
      <c r="Q650" s="13">
        <v>62.0</v>
      </c>
      <c r="R650" s="13">
        <v>1655.0</v>
      </c>
      <c r="S650" s="13">
        <v>28544.0</v>
      </c>
      <c r="T650" s="13">
        <v>159543.0</v>
      </c>
      <c r="U650" s="13">
        <v>10619.0</v>
      </c>
      <c r="V650" s="14">
        <f>288+67</f>
        <v>355</v>
      </c>
      <c r="Y650" s="13" t="s">
        <v>657</v>
      </c>
      <c r="AC650" s="12">
        <v>0.85</v>
      </c>
      <c r="AD650" s="12">
        <v>0.84</v>
      </c>
      <c r="AJ650" s="12">
        <v>0.16</v>
      </c>
    </row>
    <row r="651">
      <c r="A651" s="2" t="s">
        <v>694</v>
      </c>
      <c r="B651" s="13">
        <v>3496.0</v>
      </c>
      <c r="C651" s="13">
        <v>0.0</v>
      </c>
      <c r="D651" s="5">
        <f t="shared" si="5"/>
        <v>204340</v>
      </c>
      <c r="E651" s="5">
        <f t="shared" si="1"/>
        <v>3006</v>
      </c>
      <c r="F651" s="13">
        <v>0.0</v>
      </c>
      <c r="G651" s="5">
        <f t="shared" si="2"/>
        <v>173190</v>
      </c>
      <c r="H651" s="14">
        <f t="shared" si="8"/>
        <v>29032</v>
      </c>
      <c r="I651" s="2">
        <f t="shared" si="3"/>
        <v>1680</v>
      </c>
      <c r="J651" s="13">
        <v>9.0</v>
      </c>
      <c r="K651" s="14">
        <f t="shared" si="12"/>
        <v>430</v>
      </c>
      <c r="L651" s="13">
        <v>0.0</v>
      </c>
      <c r="M651" s="13">
        <v>3.0</v>
      </c>
      <c r="N651" s="13">
        <f t="shared" si="11"/>
        <v>3493</v>
      </c>
      <c r="O651" s="13">
        <v>141.0</v>
      </c>
      <c r="P651" s="14">
        <f t="shared" si="10"/>
        <v>3352</v>
      </c>
      <c r="Q651" s="13">
        <v>64.0</v>
      </c>
      <c r="R651" s="13">
        <v>1646.0</v>
      </c>
      <c r="S651" s="13">
        <v>29032.0</v>
      </c>
      <c r="T651" s="13">
        <v>162337.0</v>
      </c>
      <c r="U651" s="13">
        <v>10831.0</v>
      </c>
      <c r="V651" s="14">
        <f>308+74</f>
        <v>382</v>
      </c>
      <c r="Y651" s="13" t="s">
        <v>657</v>
      </c>
      <c r="AC651" s="12">
        <v>0.85</v>
      </c>
      <c r="AD651" s="12">
        <v>0.84</v>
      </c>
      <c r="AJ651" s="12">
        <v>0.16</v>
      </c>
    </row>
    <row r="652">
      <c r="A652" s="2" t="s">
        <v>695</v>
      </c>
      <c r="B652" s="13">
        <v>3635.0</v>
      </c>
      <c r="C652" s="13">
        <v>0.0</v>
      </c>
      <c r="D652" s="5">
        <f t="shared" si="5"/>
        <v>207975</v>
      </c>
      <c r="E652" s="5">
        <f t="shared" si="1"/>
        <v>3340</v>
      </c>
      <c r="F652" s="13">
        <v>0.0</v>
      </c>
      <c r="G652" s="5">
        <f t="shared" si="2"/>
        <v>176530</v>
      </c>
      <c r="H652" s="14">
        <f t="shared" si="8"/>
        <v>29360</v>
      </c>
      <c r="I652" s="2">
        <f t="shared" si="3"/>
        <v>1635</v>
      </c>
      <c r="J652" s="13">
        <v>12.0</v>
      </c>
      <c r="K652" s="14">
        <f t="shared" si="12"/>
        <v>442</v>
      </c>
      <c r="L652" s="13">
        <v>0.0</v>
      </c>
      <c r="M652" s="13">
        <v>3.0</v>
      </c>
      <c r="N652" s="13">
        <f t="shared" si="11"/>
        <v>3632</v>
      </c>
      <c r="O652" s="13">
        <v>409.0</v>
      </c>
      <c r="P652" s="14">
        <f t="shared" si="10"/>
        <v>3223</v>
      </c>
      <c r="Q652" s="13">
        <v>69.0</v>
      </c>
      <c r="R652" s="13">
        <v>1596.0</v>
      </c>
      <c r="S652" s="13">
        <v>29360.0</v>
      </c>
      <c r="T652" s="13">
        <v>165486.0</v>
      </c>
      <c r="U652" s="13">
        <v>11022.0</v>
      </c>
      <c r="V652" s="14">
        <f>293+72</f>
        <v>365</v>
      </c>
      <c r="Y652" s="13" t="s">
        <v>657</v>
      </c>
      <c r="AC652" s="12">
        <v>0.85</v>
      </c>
      <c r="AD652" s="12">
        <v>0.84</v>
      </c>
      <c r="AJ652" s="12">
        <v>0.16</v>
      </c>
    </row>
    <row r="653">
      <c r="A653" s="2" t="s">
        <v>696</v>
      </c>
      <c r="B653" s="13">
        <v>3003.0</v>
      </c>
      <c r="C653" s="13">
        <v>0.0</v>
      </c>
      <c r="D653" s="5">
        <f t="shared" si="5"/>
        <v>210978</v>
      </c>
      <c r="E653" s="5">
        <f t="shared" si="1"/>
        <v>5087</v>
      </c>
      <c r="F653" s="13">
        <v>0.0</v>
      </c>
      <c r="G653" s="5">
        <f t="shared" si="2"/>
        <v>181617</v>
      </c>
      <c r="H653" s="14">
        <f t="shared" si="8"/>
        <v>27241</v>
      </c>
      <c r="I653" s="2">
        <f t="shared" si="3"/>
        <v>1653</v>
      </c>
      <c r="J653" s="13">
        <v>17.0</v>
      </c>
      <c r="K653" s="14">
        <f t="shared" si="12"/>
        <v>459</v>
      </c>
      <c r="L653" s="13">
        <v>0.0</v>
      </c>
      <c r="M653" s="13">
        <v>3.0</v>
      </c>
      <c r="N653" s="13">
        <f t="shared" si="11"/>
        <v>3000</v>
      </c>
      <c r="O653" s="13">
        <v>220.0</v>
      </c>
      <c r="P653" s="14">
        <f t="shared" si="10"/>
        <v>2780</v>
      </c>
      <c r="Q653" s="13">
        <v>72.0</v>
      </c>
      <c r="R653" s="13">
        <v>1611.0</v>
      </c>
      <c r="S653" s="13">
        <v>27241.0</v>
      </c>
      <c r="T653" s="13">
        <v>170398.0</v>
      </c>
      <c r="U653" s="13">
        <v>11197.0</v>
      </c>
      <c r="V653" s="14">
        <f>286+66</f>
        <v>352</v>
      </c>
      <c r="Y653" s="13" t="s">
        <v>657</v>
      </c>
      <c r="AC653" s="12">
        <v>0.85</v>
      </c>
      <c r="AD653" s="12">
        <v>0.85</v>
      </c>
      <c r="AJ653" s="12">
        <v>0.17</v>
      </c>
    </row>
    <row r="654">
      <c r="A654" s="2" t="s">
        <v>697</v>
      </c>
      <c r="B654" s="13">
        <v>1767.0</v>
      </c>
      <c r="C654" s="13">
        <v>0.0</v>
      </c>
      <c r="D654" s="5">
        <f t="shared" si="5"/>
        <v>212745</v>
      </c>
      <c r="E654" s="5">
        <f t="shared" si="1"/>
        <v>3657</v>
      </c>
      <c r="F654" s="13">
        <v>0.0</v>
      </c>
      <c r="G654" s="5">
        <f t="shared" si="2"/>
        <v>185274</v>
      </c>
      <c r="H654" s="14">
        <f t="shared" si="8"/>
        <v>25356</v>
      </c>
      <c r="I654" s="2">
        <f t="shared" si="3"/>
        <v>1639</v>
      </c>
      <c r="J654" s="13">
        <v>9.0</v>
      </c>
      <c r="K654" s="14">
        <f t="shared" si="12"/>
        <v>468</v>
      </c>
      <c r="L654" s="13">
        <v>0.0</v>
      </c>
      <c r="M654" s="13">
        <v>8.0</v>
      </c>
      <c r="N654" s="13">
        <f t="shared" si="11"/>
        <v>1759</v>
      </c>
      <c r="O654" s="13">
        <v>120.0</v>
      </c>
      <c r="P654" s="14">
        <f t="shared" si="10"/>
        <v>1639</v>
      </c>
      <c r="Q654" s="13">
        <v>70.0</v>
      </c>
      <c r="R654" s="13">
        <v>1599.0</v>
      </c>
      <c r="S654" s="13">
        <v>25356.0</v>
      </c>
      <c r="T654" s="13">
        <v>173936.0</v>
      </c>
      <c r="U654" s="13">
        <v>11316.0</v>
      </c>
      <c r="V654" s="14">
        <f>282+70</f>
        <v>352</v>
      </c>
      <c r="Y654" s="13" t="s">
        <v>657</v>
      </c>
      <c r="AC654" s="12">
        <v>0.85</v>
      </c>
      <c r="AD654" s="12">
        <v>0.85</v>
      </c>
      <c r="AJ654" s="12">
        <v>0.17</v>
      </c>
    </row>
    <row r="655">
      <c r="A655" s="2" t="s">
        <v>698</v>
      </c>
      <c r="B655" s="13">
        <v>3035.0</v>
      </c>
      <c r="C655" s="13">
        <v>0.0</v>
      </c>
      <c r="D655" s="5">
        <f t="shared" si="5"/>
        <v>215780</v>
      </c>
      <c r="E655" s="5">
        <f t="shared" si="1"/>
        <v>3871</v>
      </c>
      <c r="F655" s="13">
        <v>0.0</v>
      </c>
      <c r="G655" s="5">
        <f t="shared" si="2"/>
        <v>189145</v>
      </c>
      <c r="H655" s="14">
        <f t="shared" si="8"/>
        <v>24511</v>
      </c>
      <c r="I655" s="2">
        <f t="shared" si="3"/>
        <v>1636</v>
      </c>
      <c r="J655" s="13">
        <v>12.0</v>
      </c>
      <c r="K655" s="14">
        <f t="shared" si="12"/>
        <v>480</v>
      </c>
      <c r="L655" s="13">
        <v>0.0</v>
      </c>
      <c r="M655" s="13">
        <v>5.0</v>
      </c>
      <c r="N655" s="13">
        <f t="shared" si="11"/>
        <v>3030</v>
      </c>
      <c r="O655" s="13">
        <v>102.0</v>
      </c>
      <c r="P655" s="14">
        <f t="shared" si="10"/>
        <v>2928</v>
      </c>
      <c r="Q655" s="13">
        <v>74.0</v>
      </c>
      <c r="R655" s="13">
        <v>1592.0</v>
      </c>
      <c r="S655" s="13">
        <v>24511.0</v>
      </c>
      <c r="T655" s="13">
        <v>177614.0</v>
      </c>
      <c r="U655" s="13">
        <v>11509.0</v>
      </c>
      <c r="V655" s="14">
        <f>299+65</f>
        <v>364</v>
      </c>
      <c r="Y655" s="13" t="s">
        <v>657</v>
      </c>
      <c r="AC655" s="12">
        <v>0.86</v>
      </c>
      <c r="AD655" s="12">
        <v>0.85</v>
      </c>
      <c r="AJ655" s="12">
        <v>0.17</v>
      </c>
    </row>
    <row r="656">
      <c r="A656" s="2" t="s">
        <v>699</v>
      </c>
      <c r="B656" s="13">
        <v>2553.0</v>
      </c>
      <c r="C656" s="13">
        <v>0.0</v>
      </c>
      <c r="D656" s="5">
        <f t="shared" si="5"/>
        <v>218333</v>
      </c>
      <c r="E656" s="5">
        <f t="shared" si="1"/>
        <v>2926</v>
      </c>
      <c r="F656" s="13">
        <v>0.0</v>
      </c>
      <c r="G656" s="5">
        <f t="shared" si="2"/>
        <v>192071</v>
      </c>
      <c r="H656" s="14">
        <f t="shared" si="8"/>
        <v>24133</v>
      </c>
      <c r="I656" s="2">
        <f t="shared" si="3"/>
        <v>1624</v>
      </c>
      <c r="J656" s="13">
        <v>17.0</v>
      </c>
      <c r="K656" s="14">
        <f t="shared" si="12"/>
        <v>497</v>
      </c>
      <c r="L656" s="13">
        <v>0.0</v>
      </c>
      <c r="M656" s="13">
        <v>5.0</v>
      </c>
      <c r="N656" s="13">
        <f t="shared" si="11"/>
        <v>2548</v>
      </c>
      <c r="O656" s="13">
        <v>205.0</v>
      </c>
      <c r="P656" s="14">
        <f t="shared" si="10"/>
        <v>2343</v>
      </c>
      <c r="Q656" s="13">
        <v>64.0</v>
      </c>
      <c r="R656" s="13">
        <v>1590.0</v>
      </c>
      <c r="S656" s="13">
        <v>24133.0</v>
      </c>
      <c r="T656" s="13">
        <v>180390.0</v>
      </c>
      <c r="U656" s="13">
        <v>11659.0</v>
      </c>
      <c r="V656" s="14">
        <f>296+70</f>
        <v>366</v>
      </c>
      <c r="Y656" s="13" t="s">
        <v>657</v>
      </c>
      <c r="AC656" s="12">
        <v>0.86</v>
      </c>
      <c r="AD656" s="12">
        <v>0.85</v>
      </c>
      <c r="AJ656" s="12">
        <v>0.18</v>
      </c>
    </row>
    <row r="657">
      <c r="A657" s="2" t="s">
        <v>700</v>
      </c>
      <c r="B657" s="13">
        <v>2470.0</v>
      </c>
      <c r="C657" s="13">
        <v>0.0</v>
      </c>
      <c r="D657" s="5">
        <f t="shared" si="5"/>
        <v>220803</v>
      </c>
      <c r="E657" s="5">
        <f t="shared" si="1"/>
        <v>3216</v>
      </c>
      <c r="F657" s="13">
        <v>0.0</v>
      </c>
      <c r="G657" s="5">
        <f t="shared" si="2"/>
        <v>195287</v>
      </c>
      <c r="H657" s="14">
        <f t="shared" si="8"/>
        <v>23302</v>
      </c>
      <c r="I657" s="2">
        <f t="shared" si="3"/>
        <v>1695</v>
      </c>
      <c r="J657" s="13">
        <v>14.0</v>
      </c>
      <c r="K657" s="14">
        <f t="shared" si="12"/>
        <v>511</v>
      </c>
      <c r="L657" s="13">
        <v>0.0</v>
      </c>
      <c r="M657" s="13">
        <v>7.0</v>
      </c>
      <c r="N657" s="13">
        <f t="shared" si="11"/>
        <v>2463</v>
      </c>
      <c r="O657" s="13">
        <v>156.0</v>
      </c>
      <c r="P657" s="14">
        <f t="shared" si="10"/>
        <v>2307</v>
      </c>
      <c r="Q657" s="13">
        <v>67.0</v>
      </c>
      <c r="R657" s="13">
        <v>1658.0</v>
      </c>
      <c r="S657" s="13">
        <v>23302.0</v>
      </c>
      <c r="T657" s="13">
        <v>183469.0</v>
      </c>
      <c r="U657" s="13">
        <v>11796.0</v>
      </c>
      <c r="V657" s="14">
        <f>301+62</f>
        <v>363</v>
      </c>
      <c r="Y657" s="13" t="s">
        <v>657</v>
      </c>
      <c r="AC657" s="12">
        <v>0.86</v>
      </c>
      <c r="AD657" s="12">
        <v>0.85</v>
      </c>
      <c r="AJ657" s="12">
        <v>0.18</v>
      </c>
    </row>
    <row r="658">
      <c r="A658" s="2" t="s">
        <v>701</v>
      </c>
      <c r="B658" s="13">
        <v>3397.0</v>
      </c>
      <c r="C658" s="13">
        <v>0.0</v>
      </c>
      <c r="D658" s="5">
        <f t="shared" si="5"/>
        <v>224200</v>
      </c>
      <c r="E658" s="5">
        <f t="shared" si="1"/>
        <v>2834</v>
      </c>
      <c r="F658" s="13">
        <v>0.0</v>
      </c>
      <c r="G658" s="5">
        <f t="shared" si="2"/>
        <v>198121</v>
      </c>
      <c r="H658" s="14">
        <f t="shared" si="8"/>
        <v>23878</v>
      </c>
      <c r="I658" s="2">
        <f t="shared" si="3"/>
        <v>1670</v>
      </c>
      <c r="J658" s="13">
        <v>12.0</v>
      </c>
      <c r="K658" s="14">
        <f t="shared" si="12"/>
        <v>523</v>
      </c>
      <c r="L658" s="13">
        <v>0.0</v>
      </c>
      <c r="M658" s="13">
        <v>6.0</v>
      </c>
      <c r="N658" s="13">
        <f t="shared" si="11"/>
        <v>3391</v>
      </c>
      <c r="O658" s="13">
        <v>169.0</v>
      </c>
      <c r="P658" s="14">
        <f t="shared" si="10"/>
        <v>3222</v>
      </c>
      <c r="Q658" s="13">
        <v>72.0</v>
      </c>
      <c r="R658" s="13">
        <v>1628.0</v>
      </c>
      <c r="S658" s="13">
        <v>23878.0</v>
      </c>
      <c r="T658" s="13">
        <v>186113.0</v>
      </c>
      <c r="U658" s="13">
        <v>11986.0</v>
      </c>
      <c r="V658" s="14">
        <f>300+68</f>
        <v>368</v>
      </c>
      <c r="Y658" s="13" t="s">
        <v>657</v>
      </c>
      <c r="AC658" s="12">
        <v>0.86</v>
      </c>
      <c r="AD658" s="12">
        <v>0.85</v>
      </c>
      <c r="AJ658" s="12">
        <v>0.18</v>
      </c>
    </row>
    <row r="659">
      <c r="A659" s="2" t="s">
        <v>702</v>
      </c>
      <c r="B659" s="13">
        <v>3481.0</v>
      </c>
      <c r="C659" s="13">
        <v>0.0</v>
      </c>
      <c r="D659" s="5">
        <f t="shared" si="5"/>
        <v>227681</v>
      </c>
      <c r="E659" s="5">
        <f t="shared" si="1"/>
        <v>2495</v>
      </c>
      <c r="F659" s="13">
        <v>0.0</v>
      </c>
      <c r="G659" s="5">
        <f t="shared" si="2"/>
        <v>200616</v>
      </c>
      <c r="H659" s="14">
        <f t="shared" si="8"/>
        <v>24861</v>
      </c>
      <c r="I659" s="2">
        <f t="shared" si="3"/>
        <v>1656</v>
      </c>
      <c r="J659" s="13">
        <v>17.0</v>
      </c>
      <c r="K659" s="14">
        <f t="shared" si="12"/>
        <v>540</v>
      </c>
      <c r="L659" s="13">
        <v>0.0</v>
      </c>
      <c r="M659" s="13">
        <v>8.0</v>
      </c>
      <c r="N659" s="13">
        <f t="shared" si="11"/>
        <v>3473</v>
      </c>
      <c r="O659" s="13">
        <v>229.0</v>
      </c>
      <c r="P659" s="14">
        <f t="shared" si="10"/>
        <v>3244</v>
      </c>
      <c r="Q659" s="13">
        <v>75.0</v>
      </c>
      <c r="R659" s="13">
        <v>1611.0</v>
      </c>
      <c r="S659" s="13">
        <v>24861.0</v>
      </c>
      <c r="T659" s="13">
        <v>188443.0</v>
      </c>
      <c r="U659" s="13">
        <v>12151.0</v>
      </c>
      <c r="V659" s="14">
        <f>261+62</f>
        <v>323</v>
      </c>
      <c r="Y659" s="13" t="s">
        <v>657</v>
      </c>
      <c r="AC659" s="12">
        <v>0.86</v>
      </c>
      <c r="AD659" s="12">
        <v>0.85</v>
      </c>
      <c r="AJ659" s="12">
        <v>0.19</v>
      </c>
    </row>
    <row r="660">
      <c r="A660" s="2" t="s">
        <v>703</v>
      </c>
      <c r="B660" s="13">
        <v>2396.0</v>
      </c>
      <c r="C660" s="13">
        <v>0.0</v>
      </c>
      <c r="D660" s="5">
        <f t="shared" si="5"/>
        <v>230077</v>
      </c>
      <c r="E660" s="5">
        <f t="shared" si="1"/>
        <v>4410</v>
      </c>
      <c r="F660" s="13">
        <v>0.0</v>
      </c>
      <c r="G660" s="5">
        <f t="shared" si="2"/>
        <v>205026</v>
      </c>
      <c r="H660" s="14">
        <f t="shared" si="8"/>
        <v>22915</v>
      </c>
      <c r="I660" s="2">
        <f t="shared" si="3"/>
        <v>1580</v>
      </c>
      <c r="J660" s="13">
        <v>8.0</v>
      </c>
      <c r="K660" s="14">
        <f t="shared" si="12"/>
        <v>548</v>
      </c>
      <c r="L660" s="13">
        <v>0.0</v>
      </c>
      <c r="M660" s="13">
        <v>17.0</v>
      </c>
      <c r="N660" s="13">
        <f t="shared" si="11"/>
        <v>2379</v>
      </c>
      <c r="O660" s="13">
        <v>136.0</v>
      </c>
      <c r="P660" s="14">
        <f t="shared" si="10"/>
        <v>2243</v>
      </c>
      <c r="Q660" s="13">
        <v>70.0</v>
      </c>
      <c r="R660" s="13">
        <v>1540.0</v>
      </c>
      <c r="S660" s="13">
        <v>22915.0</v>
      </c>
      <c r="T660" s="13">
        <v>192656.0</v>
      </c>
      <c r="U660" s="13">
        <v>12348.0</v>
      </c>
      <c r="V660" s="14">
        <f>270+59</f>
        <v>329</v>
      </c>
      <c r="Y660" s="13" t="s">
        <v>657</v>
      </c>
      <c r="AC660" s="12">
        <v>0.86</v>
      </c>
      <c r="AD660" s="12">
        <v>0.85</v>
      </c>
      <c r="AJ660" s="12">
        <v>0.19</v>
      </c>
    </row>
    <row r="661">
      <c r="A661" s="2" t="s">
        <v>704</v>
      </c>
      <c r="B661" s="13">
        <v>3099.0</v>
      </c>
      <c r="C661" s="13">
        <v>0.0</v>
      </c>
      <c r="D661" s="5">
        <f t="shared" si="5"/>
        <v>233176</v>
      </c>
      <c r="E661" s="5">
        <f t="shared" si="1"/>
        <v>2979</v>
      </c>
      <c r="F661" s="13">
        <v>0.0</v>
      </c>
      <c r="G661" s="5">
        <f t="shared" si="2"/>
        <v>208005</v>
      </c>
      <c r="H661" s="14">
        <f t="shared" si="8"/>
        <v>23015</v>
      </c>
      <c r="I661" s="2">
        <f t="shared" si="3"/>
        <v>1586</v>
      </c>
      <c r="J661" s="13">
        <v>14.0</v>
      </c>
      <c r="K661" s="14">
        <f t="shared" si="12"/>
        <v>562</v>
      </c>
      <c r="L661" s="13">
        <v>0.0</v>
      </c>
      <c r="M661" s="13">
        <v>6.0</v>
      </c>
      <c r="N661" s="13">
        <f t="shared" si="11"/>
        <v>3093</v>
      </c>
      <c r="O661" s="13">
        <v>128.0</v>
      </c>
      <c r="P661" s="14">
        <f t="shared" si="10"/>
        <v>2965</v>
      </c>
      <c r="Q661" s="13">
        <v>75.0</v>
      </c>
      <c r="R661" s="13">
        <v>1541.0</v>
      </c>
      <c r="S661" s="13">
        <v>23015.0</v>
      </c>
      <c r="T661" s="13">
        <v>195476.0</v>
      </c>
      <c r="U661" s="13">
        <v>12507.0</v>
      </c>
      <c r="V661" s="14">
        <f>280+31</f>
        <v>311</v>
      </c>
      <c r="Y661" s="13" t="s">
        <v>657</v>
      </c>
      <c r="AC661" s="12">
        <v>0.86</v>
      </c>
      <c r="AD661" s="12">
        <v>0.85</v>
      </c>
      <c r="AJ661" s="12">
        <v>0.19</v>
      </c>
    </row>
    <row r="662">
      <c r="A662" s="2" t="s">
        <v>705</v>
      </c>
      <c r="B662" s="13">
        <v>2304.0</v>
      </c>
      <c r="C662" s="13">
        <v>0.0</v>
      </c>
      <c r="D662" s="5">
        <f t="shared" si="5"/>
        <v>235480</v>
      </c>
      <c r="E662" s="5">
        <f t="shared" si="1"/>
        <v>2538</v>
      </c>
      <c r="F662" s="13">
        <v>0.0</v>
      </c>
      <c r="G662" s="5">
        <f t="shared" si="2"/>
        <v>210543</v>
      </c>
      <c r="H662" s="14">
        <f t="shared" si="8"/>
        <v>22809</v>
      </c>
      <c r="I662" s="2">
        <f t="shared" si="3"/>
        <v>1544</v>
      </c>
      <c r="J662" s="13">
        <v>14.0</v>
      </c>
      <c r="K662" s="14">
        <f t="shared" si="12"/>
        <v>576</v>
      </c>
      <c r="L662" s="13">
        <v>0.0</v>
      </c>
      <c r="M662" s="13">
        <v>5.0</v>
      </c>
      <c r="N662" s="13">
        <f t="shared" si="11"/>
        <v>2299</v>
      </c>
      <c r="O662" s="13">
        <v>120.0</v>
      </c>
      <c r="P662" s="14">
        <f t="shared" si="10"/>
        <v>2179</v>
      </c>
      <c r="Q662" s="13">
        <v>72.0</v>
      </c>
      <c r="R662" s="13">
        <v>1502.0</v>
      </c>
      <c r="S662" s="13">
        <v>22809.0</v>
      </c>
      <c r="T662" s="13">
        <v>197865.0</v>
      </c>
      <c r="U662" s="13">
        <v>12656.0</v>
      </c>
      <c r="V662" s="14">
        <f>253+51</f>
        <v>304</v>
      </c>
      <c r="Y662" s="13" t="s">
        <v>657</v>
      </c>
      <c r="AC662" s="12">
        <v>0.86</v>
      </c>
      <c r="AD662" s="12">
        <v>0.85</v>
      </c>
      <c r="AJ662" s="12">
        <v>0.2</v>
      </c>
    </row>
    <row r="663">
      <c r="A663" s="2" t="s">
        <v>706</v>
      </c>
      <c r="B663" s="13">
        <v>1723.0</v>
      </c>
      <c r="C663" s="13">
        <v>0.0</v>
      </c>
      <c r="D663" s="5">
        <f t="shared" si="5"/>
        <v>237203</v>
      </c>
      <c r="E663" s="5">
        <f t="shared" si="1"/>
        <v>2203</v>
      </c>
      <c r="F663" s="13">
        <v>0.0</v>
      </c>
      <c r="G663" s="5">
        <f t="shared" si="2"/>
        <v>212746</v>
      </c>
      <c r="H663" s="14">
        <f t="shared" si="8"/>
        <v>22368</v>
      </c>
      <c r="I663" s="2">
        <f t="shared" si="3"/>
        <v>1495</v>
      </c>
      <c r="J663" s="13">
        <v>10.0</v>
      </c>
      <c r="K663" s="14">
        <f t="shared" si="12"/>
        <v>586</v>
      </c>
      <c r="L663" s="13">
        <v>0.0</v>
      </c>
      <c r="M663" s="13">
        <v>6.0</v>
      </c>
      <c r="N663" s="13">
        <f t="shared" si="11"/>
        <v>1717</v>
      </c>
      <c r="O663" s="13">
        <v>66.0</v>
      </c>
      <c r="P663" s="14">
        <f t="shared" si="10"/>
        <v>1651</v>
      </c>
      <c r="Q663" s="13">
        <v>69.0</v>
      </c>
      <c r="R663" s="13">
        <v>1456.0</v>
      </c>
      <c r="S663" s="13">
        <v>22368.0</v>
      </c>
      <c r="T663" s="13">
        <v>199916.0</v>
      </c>
      <c r="U663" s="13">
        <v>12808.0</v>
      </c>
      <c r="V663" s="14">
        <f>242+52</f>
        <v>294</v>
      </c>
      <c r="Y663" s="13" t="s">
        <v>657</v>
      </c>
      <c r="AC663" s="12">
        <v>0.86</v>
      </c>
      <c r="AD663" s="12">
        <v>0.85</v>
      </c>
      <c r="AJ663" s="12">
        <v>0.2</v>
      </c>
    </row>
    <row r="664">
      <c r="A664" s="2" t="s">
        <v>707</v>
      </c>
      <c r="B664" s="13">
        <v>2069.0</v>
      </c>
      <c r="C664" s="13">
        <v>0.0</v>
      </c>
      <c r="D664" s="5">
        <f t="shared" si="5"/>
        <v>239272</v>
      </c>
      <c r="E664" s="5">
        <f t="shared" si="1"/>
        <v>3270</v>
      </c>
      <c r="F664" s="13">
        <v>0.0</v>
      </c>
      <c r="G664" s="5">
        <f t="shared" si="2"/>
        <v>216016</v>
      </c>
      <c r="H664" s="14">
        <f t="shared" si="8"/>
        <v>21151</v>
      </c>
      <c r="I664" s="2">
        <f t="shared" si="3"/>
        <v>1503</v>
      </c>
      <c r="J664" s="13">
        <v>8.0</v>
      </c>
      <c r="K664" s="14">
        <f t="shared" si="12"/>
        <v>594</v>
      </c>
      <c r="L664" s="13">
        <v>0.0</v>
      </c>
      <c r="M664" s="13">
        <v>4.0</v>
      </c>
      <c r="N664" s="13">
        <f t="shared" si="11"/>
        <v>2065</v>
      </c>
      <c r="O664" s="13">
        <v>101.0</v>
      </c>
      <c r="P664" s="14">
        <f t="shared" si="10"/>
        <v>1964</v>
      </c>
      <c r="Q664" s="13">
        <v>72.0</v>
      </c>
      <c r="R664" s="13">
        <v>1461.0</v>
      </c>
      <c r="S664" s="13">
        <v>21151.0</v>
      </c>
      <c r="T664" s="13">
        <v>203075.0</v>
      </c>
      <c r="U664" s="13">
        <v>12919.0</v>
      </c>
      <c r="V664" s="14">
        <f>255+51</f>
        <v>306</v>
      </c>
      <c r="Y664" s="13" t="s">
        <v>657</v>
      </c>
      <c r="AC664" s="12">
        <v>0.86</v>
      </c>
      <c r="AD664" s="12">
        <v>0.85</v>
      </c>
      <c r="AJ664" s="12">
        <v>0.21</v>
      </c>
    </row>
    <row r="665">
      <c r="A665" s="2" t="s">
        <v>708</v>
      </c>
      <c r="B665" s="13">
        <v>2069.0</v>
      </c>
      <c r="C665" s="13">
        <v>0.0</v>
      </c>
      <c r="D665" s="5">
        <f t="shared" si="5"/>
        <v>241341</v>
      </c>
      <c r="E665" s="5">
        <f t="shared" si="1"/>
        <v>2361</v>
      </c>
      <c r="F665" s="13">
        <v>0.0</v>
      </c>
      <c r="G665" s="5">
        <f t="shared" si="2"/>
        <v>218377</v>
      </c>
      <c r="H665" s="14">
        <f t="shared" si="8"/>
        <v>20873</v>
      </c>
      <c r="I665" s="2">
        <f t="shared" si="3"/>
        <v>1471</v>
      </c>
      <c r="J665" s="13">
        <v>18.0</v>
      </c>
      <c r="K665" s="14">
        <f t="shared" si="12"/>
        <v>612</v>
      </c>
      <c r="L665" s="13">
        <v>0.0</v>
      </c>
      <c r="M665" s="13">
        <v>5.0</v>
      </c>
      <c r="N665" s="13">
        <f t="shared" si="11"/>
        <v>2064</v>
      </c>
      <c r="O665" s="13">
        <v>43.0</v>
      </c>
      <c r="P665" s="14">
        <f t="shared" si="10"/>
        <v>2021</v>
      </c>
      <c r="Q665" s="13">
        <v>68.0</v>
      </c>
      <c r="R665" s="13">
        <v>1433.0</v>
      </c>
      <c r="S665" s="13">
        <v>20873.0</v>
      </c>
      <c r="T665" s="13">
        <v>205319.0</v>
      </c>
      <c r="U665" s="13">
        <v>13036.0</v>
      </c>
      <c r="V665" s="14">
        <f>234+54</f>
        <v>288</v>
      </c>
      <c r="Y665" s="13" t="s">
        <v>657</v>
      </c>
      <c r="AC665" s="12">
        <v>0.86</v>
      </c>
      <c r="AD665" s="12">
        <v>0.85</v>
      </c>
      <c r="AJ665" s="12">
        <v>0.21</v>
      </c>
    </row>
    <row r="666">
      <c r="A666" s="2" t="s">
        <v>709</v>
      </c>
      <c r="B666" s="13">
        <v>3474.0</v>
      </c>
      <c r="C666" s="13">
        <v>0.0</v>
      </c>
      <c r="D666" s="5">
        <f t="shared" si="5"/>
        <v>244815</v>
      </c>
      <c r="E666" s="5">
        <f t="shared" si="1"/>
        <v>2555</v>
      </c>
      <c r="F666" s="13">
        <v>0.0</v>
      </c>
      <c r="G666" s="5">
        <f t="shared" si="2"/>
        <v>220932</v>
      </c>
      <c r="H666" s="14">
        <f t="shared" si="8"/>
        <v>21818</v>
      </c>
      <c r="I666" s="2">
        <f t="shared" si="3"/>
        <v>1438</v>
      </c>
      <c r="J666" s="13">
        <v>7.0</v>
      </c>
      <c r="K666" s="14">
        <f t="shared" si="12"/>
        <v>619</v>
      </c>
      <c r="L666" s="13">
        <v>0.0</v>
      </c>
      <c r="M666" s="13">
        <v>10.0</v>
      </c>
      <c r="N666" s="13">
        <f t="shared" si="11"/>
        <v>3464</v>
      </c>
      <c r="O666" s="13">
        <v>144.0</v>
      </c>
      <c r="P666" s="14">
        <f t="shared" si="10"/>
        <v>3320</v>
      </c>
      <c r="Q666" s="13">
        <v>64.0</v>
      </c>
      <c r="R666" s="13">
        <v>1404.0</v>
      </c>
      <c r="S666" s="13">
        <v>21818.0</v>
      </c>
      <c r="T666" s="13">
        <v>207723.0</v>
      </c>
      <c r="U666" s="13">
        <v>13187.0</v>
      </c>
      <c r="V666" s="14">
        <f>242+48</f>
        <v>290</v>
      </c>
      <c r="Y666" s="13" t="s">
        <v>657</v>
      </c>
      <c r="AC666" s="12">
        <v>0.86</v>
      </c>
      <c r="AD666" s="12">
        <v>0.85</v>
      </c>
      <c r="AJ666" s="12">
        <v>0.21</v>
      </c>
    </row>
    <row r="667">
      <c r="A667" s="2" t="s">
        <v>710</v>
      </c>
      <c r="B667" s="13">
        <v>2038.0</v>
      </c>
      <c r="C667" s="13">
        <v>0.0</v>
      </c>
      <c r="D667" s="5">
        <f t="shared" si="5"/>
        <v>246853</v>
      </c>
      <c r="E667" s="13">
        <v>3772.0</v>
      </c>
      <c r="F667" s="13">
        <v>0.0</v>
      </c>
      <c r="G667" s="5">
        <f t="shared" si="2"/>
        <v>224704</v>
      </c>
      <c r="H667" s="14">
        <f t="shared" si="8"/>
        <v>20111</v>
      </c>
      <c r="I667" s="2">
        <f t="shared" si="3"/>
        <v>1405</v>
      </c>
      <c r="J667" s="13">
        <v>6.0</v>
      </c>
      <c r="K667" s="14">
        <f t="shared" si="12"/>
        <v>625</v>
      </c>
      <c r="L667" s="13">
        <v>0.0</v>
      </c>
      <c r="M667" s="13">
        <v>7.0</v>
      </c>
      <c r="N667" s="13">
        <f t="shared" si="11"/>
        <v>2031</v>
      </c>
      <c r="O667" s="13">
        <v>67.0</v>
      </c>
      <c r="P667" s="14">
        <f t="shared" si="10"/>
        <v>1964</v>
      </c>
      <c r="Q667" s="13">
        <v>60.0</v>
      </c>
      <c r="R667" s="13">
        <v>1375.0</v>
      </c>
      <c r="S667" s="13">
        <v>20111.0</v>
      </c>
      <c r="V667" s="14">
        <f>226+53</f>
        <v>279</v>
      </c>
      <c r="Y667" s="13" t="s">
        <v>657</v>
      </c>
      <c r="AC667" s="12">
        <v>0.86</v>
      </c>
      <c r="AD667" s="12">
        <v>0.85</v>
      </c>
      <c r="AJ667" s="12">
        <v>0.22</v>
      </c>
    </row>
    <row r="668">
      <c r="A668" s="2" t="s">
        <v>711</v>
      </c>
      <c r="B668" s="13">
        <v>1734.0</v>
      </c>
      <c r="C668" s="13">
        <v>0.0</v>
      </c>
      <c r="D668" s="5">
        <f t="shared" si="5"/>
        <v>248587</v>
      </c>
      <c r="E668" s="2">
        <v>2874.0</v>
      </c>
      <c r="F668" s="13">
        <v>0.0</v>
      </c>
      <c r="G668" s="5">
        <f t="shared" si="2"/>
        <v>227578</v>
      </c>
      <c r="H668" s="14">
        <f t="shared" si="8"/>
        <v>19044</v>
      </c>
      <c r="I668" s="2">
        <f t="shared" si="3"/>
        <v>1316</v>
      </c>
      <c r="J668" s="13">
        <v>16.0</v>
      </c>
      <c r="K668" s="14">
        <f t="shared" si="12"/>
        <v>641</v>
      </c>
      <c r="L668" s="13">
        <v>0.0</v>
      </c>
      <c r="M668" s="13">
        <v>4.0</v>
      </c>
      <c r="N668" s="13">
        <f t="shared" si="11"/>
        <v>1730</v>
      </c>
      <c r="O668" s="13">
        <v>97.0</v>
      </c>
      <c r="P668" s="14">
        <f t="shared" si="10"/>
        <v>1633</v>
      </c>
      <c r="Q668" s="13">
        <v>64.0</v>
      </c>
      <c r="R668" s="13">
        <v>1282.0</v>
      </c>
      <c r="S668" s="13">
        <v>19044.0</v>
      </c>
      <c r="T668" s="13">
        <v>214070.0</v>
      </c>
      <c r="U668" s="13">
        <v>13486.0</v>
      </c>
      <c r="V668" s="14">
        <f>202+46</f>
        <v>248</v>
      </c>
      <c r="Y668" s="13" t="s">
        <v>657</v>
      </c>
      <c r="AC668" s="12">
        <v>0.86</v>
      </c>
      <c r="AD668" s="12">
        <v>0.85</v>
      </c>
      <c r="AJ668" s="12">
        <v>0.22</v>
      </c>
    </row>
    <row r="669">
      <c r="A669" s="2" t="s">
        <v>712</v>
      </c>
      <c r="B669" s="13">
        <v>1931.0</v>
      </c>
      <c r="C669" s="13">
        <v>0.0</v>
      </c>
      <c r="D669" s="5">
        <f t="shared" si="5"/>
        <v>250518</v>
      </c>
      <c r="E669" s="5">
        <f t="shared" ref="E669:E730" si="13">T669+U669-T668-U668</f>
        <v>2533</v>
      </c>
      <c r="F669" s="13">
        <v>0.0</v>
      </c>
      <c r="G669" s="5">
        <f t="shared" si="2"/>
        <v>230111</v>
      </c>
      <c r="H669" s="14">
        <f t="shared" si="8"/>
        <v>18408</v>
      </c>
      <c r="I669" s="2">
        <f t="shared" si="3"/>
        <v>1337</v>
      </c>
      <c r="J669" s="13">
        <v>13.0</v>
      </c>
      <c r="K669" s="14">
        <f t="shared" si="12"/>
        <v>654</v>
      </c>
      <c r="L669" s="13">
        <v>0.0</v>
      </c>
      <c r="M669" s="13">
        <v>6.0</v>
      </c>
      <c r="N669" s="13">
        <f t="shared" si="11"/>
        <v>1925</v>
      </c>
      <c r="O669" s="13">
        <v>58.0</v>
      </c>
      <c r="P669" s="14">
        <f t="shared" si="10"/>
        <v>1867</v>
      </c>
      <c r="Q669" s="13">
        <v>60.0</v>
      </c>
      <c r="R669" s="13">
        <v>1307.0</v>
      </c>
      <c r="S669" s="13">
        <v>18408.0</v>
      </c>
      <c r="T669" s="13">
        <v>216493.0</v>
      </c>
      <c r="U669" s="13">
        <v>13596.0</v>
      </c>
      <c r="V669" s="14">
        <f>199+40</f>
        <v>239</v>
      </c>
      <c r="Y669" s="13" t="s">
        <v>657</v>
      </c>
      <c r="AC669" s="12">
        <v>0.86</v>
      </c>
      <c r="AD669" s="12">
        <v>0.85</v>
      </c>
      <c r="AJ669" s="12">
        <v>0.23</v>
      </c>
    </row>
    <row r="670">
      <c r="A670" s="2" t="s">
        <v>713</v>
      </c>
      <c r="B670" s="13">
        <v>1670.0</v>
      </c>
      <c r="C670" s="13">
        <v>0.0</v>
      </c>
      <c r="D670" s="5">
        <f t="shared" si="5"/>
        <v>252188</v>
      </c>
      <c r="E670" s="5">
        <f t="shared" si="13"/>
        <v>2640</v>
      </c>
      <c r="F670" s="13">
        <v>0.0</v>
      </c>
      <c r="G670" s="5">
        <f t="shared" si="2"/>
        <v>232751</v>
      </c>
      <c r="H670" s="14">
        <f t="shared" si="8"/>
        <v>17435</v>
      </c>
      <c r="I670" s="2">
        <f t="shared" si="3"/>
        <v>1332</v>
      </c>
      <c r="J670" s="13">
        <v>8.0</v>
      </c>
      <c r="K670" s="14">
        <f t="shared" si="12"/>
        <v>662</v>
      </c>
      <c r="L670" s="13">
        <v>0.0</v>
      </c>
      <c r="M670" s="13">
        <v>13.0</v>
      </c>
      <c r="N670" s="13">
        <f t="shared" si="11"/>
        <v>1657</v>
      </c>
      <c r="O670" s="13">
        <v>80.0</v>
      </c>
      <c r="P670" s="14">
        <f t="shared" si="10"/>
        <v>1577</v>
      </c>
      <c r="Q670" s="13">
        <v>60.0</v>
      </c>
      <c r="R670" s="13">
        <v>1302.0</v>
      </c>
      <c r="S670" s="13">
        <v>17435.0</v>
      </c>
      <c r="T670" s="13">
        <v>219046.0</v>
      </c>
      <c r="U670" s="13">
        <v>13683.0</v>
      </c>
      <c r="V670" s="14">
        <f>186+44</f>
        <v>230</v>
      </c>
      <c r="Y670" s="13" t="s">
        <v>657</v>
      </c>
      <c r="AC670" s="12">
        <v>0.86</v>
      </c>
      <c r="AD670" s="12">
        <v>0.85</v>
      </c>
      <c r="AJ670" s="12">
        <v>0.23</v>
      </c>
    </row>
    <row r="671">
      <c r="A671" s="2" t="s">
        <v>714</v>
      </c>
      <c r="B671" s="13">
        <v>1461.0</v>
      </c>
      <c r="C671" s="13">
        <v>0.0</v>
      </c>
      <c r="D671" s="5">
        <f t="shared" si="5"/>
        <v>253649</v>
      </c>
      <c r="E671" s="5">
        <f t="shared" si="13"/>
        <v>2127</v>
      </c>
      <c r="F671" s="13">
        <v>0.0</v>
      </c>
      <c r="G671" s="5">
        <f t="shared" si="2"/>
        <v>234878</v>
      </c>
      <c r="H671" s="14">
        <f t="shared" si="8"/>
        <v>16705</v>
      </c>
      <c r="I671" s="2">
        <f t="shared" si="3"/>
        <v>1391</v>
      </c>
      <c r="J671" s="13">
        <v>5.0</v>
      </c>
      <c r="K671" s="14">
        <f t="shared" si="12"/>
        <v>667</v>
      </c>
      <c r="L671" s="13">
        <v>0.0</v>
      </c>
      <c r="M671" s="13">
        <v>6.0</v>
      </c>
      <c r="N671" s="13">
        <f t="shared" si="11"/>
        <v>1455</v>
      </c>
      <c r="O671" s="13">
        <v>40.0</v>
      </c>
      <c r="P671" s="14">
        <f t="shared" si="10"/>
        <v>1415</v>
      </c>
      <c r="Q671" s="13">
        <v>62.0</v>
      </c>
      <c r="R671" s="13">
        <v>1359.0</v>
      </c>
      <c r="S671" s="13">
        <v>16705.0</v>
      </c>
      <c r="T671" s="13">
        <v>221091.0</v>
      </c>
      <c r="U671" s="13">
        <v>13765.0</v>
      </c>
      <c r="V671" s="14">
        <f>204+30</f>
        <v>234</v>
      </c>
      <c r="Y671" s="13" t="s">
        <v>715</v>
      </c>
      <c r="AC671" s="12">
        <v>0.86</v>
      </c>
      <c r="AD671" s="12">
        <v>0.85</v>
      </c>
      <c r="AJ671" s="12">
        <v>0.23</v>
      </c>
    </row>
    <row r="672">
      <c r="A672" s="2" t="s">
        <v>716</v>
      </c>
      <c r="B672" s="13">
        <v>1782.0</v>
      </c>
      <c r="C672" s="13">
        <v>0.0</v>
      </c>
      <c r="D672" s="5">
        <f t="shared" si="5"/>
        <v>255431</v>
      </c>
      <c r="E672" s="5">
        <f t="shared" si="13"/>
        <v>1778</v>
      </c>
      <c r="F672" s="13">
        <v>0.0</v>
      </c>
      <c r="G672" s="5">
        <f t="shared" si="2"/>
        <v>236656</v>
      </c>
      <c r="H672" s="14">
        <f t="shared" si="8"/>
        <v>16736</v>
      </c>
      <c r="I672" s="2">
        <f t="shared" si="3"/>
        <v>1359</v>
      </c>
      <c r="J672" s="13">
        <v>5.0</v>
      </c>
      <c r="K672" s="14">
        <f t="shared" si="12"/>
        <v>672</v>
      </c>
      <c r="L672" s="13">
        <v>0.0</v>
      </c>
      <c r="M672" s="13">
        <v>7.0</v>
      </c>
      <c r="N672" s="13">
        <f t="shared" si="11"/>
        <v>1775</v>
      </c>
      <c r="O672" s="13">
        <v>21.0</v>
      </c>
      <c r="P672" s="14">
        <f t="shared" si="10"/>
        <v>1754</v>
      </c>
      <c r="Q672" s="13">
        <v>64.0</v>
      </c>
      <c r="R672" s="13">
        <v>1325.0</v>
      </c>
      <c r="S672" s="13">
        <v>16736.0</v>
      </c>
      <c r="T672" s="13">
        <v>222732.0</v>
      </c>
      <c r="U672" s="13">
        <v>13902.0</v>
      </c>
      <c r="V672" s="14">
        <f>205+28</f>
        <v>233</v>
      </c>
      <c r="Y672" s="13" t="s">
        <v>715</v>
      </c>
      <c r="AC672" s="12">
        <v>0.86</v>
      </c>
      <c r="AD672" s="12">
        <v>0.85</v>
      </c>
      <c r="AJ672" s="12">
        <v>0.24</v>
      </c>
    </row>
    <row r="673">
      <c r="A673" s="2" t="s">
        <v>717</v>
      </c>
      <c r="B673" s="13">
        <v>2079.0</v>
      </c>
      <c r="C673" s="13">
        <v>0.0</v>
      </c>
      <c r="D673" s="5">
        <f t="shared" si="5"/>
        <v>257510</v>
      </c>
      <c r="E673" s="5">
        <f t="shared" si="13"/>
        <v>2275</v>
      </c>
      <c r="F673" s="13">
        <v>0.0</v>
      </c>
      <c r="G673" s="5">
        <f t="shared" si="2"/>
        <v>238931</v>
      </c>
      <c r="H673" s="14">
        <f t="shared" si="8"/>
        <v>16558</v>
      </c>
      <c r="I673" s="2">
        <f t="shared" si="3"/>
        <v>1335</v>
      </c>
      <c r="J673" s="13">
        <v>6.0</v>
      </c>
      <c r="K673" s="14">
        <f t="shared" si="12"/>
        <v>678</v>
      </c>
      <c r="L673" s="13">
        <v>0.0</v>
      </c>
      <c r="M673" s="13">
        <v>9.0</v>
      </c>
      <c r="N673" s="13">
        <f t="shared" si="11"/>
        <v>2070</v>
      </c>
      <c r="O673" s="13">
        <v>40.0</v>
      </c>
      <c r="P673" s="14">
        <f t="shared" si="10"/>
        <v>2030</v>
      </c>
      <c r="Q673" s="13">
        <v>59.0</v>
      </c>
      <c r="R673" s="13">
        <v>1306.0</v>
      </c>
      <c r="S673" s="13">
        <v>16558.0</v>
      </c>
      <c r="T673" s="13">
        <v>224878.0</v>
      </c>
      <c r="U673" s="13">
        <v>14031.0</v>
      </c>
      <c r="V673" s="14">
        <f>203+34</f>
        <v>237</v>
      </c>
      <c r="Y673" s="13" t="s">
        <v>715</v>
      </c>
      <c r="AC673" s="12">
        <v>0.86</v>
      </c>
      <c r="AD673" s="12">
        <v>0.85</v>
      </c>
      <c r="AJ673" s="12">
        <v>0.24</v>
      </c>
    </row>
    <row r="674">
      <c r="A674" s="2" t="s">
        <v>718</v>
      </c>
      <c r="B674" s="13">
        <v>1275.0</v>
      </c>
      <c r="C674" s="13">
        <v>0.0</v>
      </c>
      <c r="D674" s="5">
        <f t="shared" si="5"/>
        <v>258785</v>
      </c>
      <c r="E674" s="5">
        <f t="shared" si="13"/>
        <v>3223</v>
      </c>
      <c r="F674" s="13">
        <v>0.0</v>
      </c>
      <c r="G674" s="5">
        <f t="shared" si="2"/>
        <v>242154</v>
      </c>
      <c r="H674" s="14">
        <f t="shared" si="8"/>
        <v>14721</v>
      </c>
      <c r="I674" s="2">
        <f t="shared" si="3"/>
        <v>1221</v>
      </c>
      <c r="J674" s="13">
        <v>3.0</v>
      </c>
      <c r="K674" s="14">
        <f t="shared" si="12"/>
        <v>681</v>
      </c>
      <c r="L674" s="13">
        <v>0.0</v>
      </c>
      <c r="M674" s="13">
        <v>16.0</v>
      </c>
      <c r="N674" s="13">
        <f t="shared" si="11"/>
        <v>1259</v>
      </c>
      <c r="O674" s="13">
        <v>31.0</v>
      </c>
      <c r="P674" s="14">
        <f t="shared" si="10"/>
        <v>1228</v>
      </c>
      <c r="Q674" s="14">
        <f>Q675+3</f>
        <v>55</v>
      </c>
      <c r="R674" s="13">
        <v>1196.0</v>
      </c>
      <c r="S674" s="14">
        <f>S675+1128</f>
        <v>14721</v>
      </c>
      <c r="T674" s="14">
        <f>T675-2115</f>
        <v>227925</v>
      </c>
      <c r="U674" s="14">
        <f>U675-118</f>
        <v>14207</v>
      </c>
      <c r="V674" s="14">
        <f>206+31</f>
        <v>237</v>
      </c>
      <c r="Y674" s="13" t="s">
        <v>715</v>
      </c>
      <c r="AC674" s="12">
        <v>0.86</v>
      </c>
      <c r="AD674" s="12">
        <v>0.85</v>
      </c>
      <c r="AJ674" s="12">
        <v>0.24</v>
      </c>
    </row>
    <row r="675">
      <c r="A675" s="2" t="s">
        <v>719</v>
      </c>
      <c r="B675" s="13">
        <v>1090.0</v>
      </c>
      <c r="C675" s="13">
        <v>0.0</v>
      </c>
      <c r="D675" s="5">
        <f t="shared" si="5"/>
        <v>259875</v>
      </c>
      <c r="E675" s="5">
        <f t="shared" si="13"/>
        <v>2233</v>
      </c>
      <c r="F675" s="13">
        <v>0.0</v>
      </c>
      <c r="G675" s="5">
        <f t="shared" si="2"/>
        <v>244387</v>
      </c>
      <c r="H675" s="14">
        <f t="shared" si="8"/>
        <v>13593</v>
      </c>
      <c r="I675" s="2">
        <f t="shared" si="3"/>
        <v>1203</v>
      </c>
      <c r="J675" s="13">
        <v>3.0</v>
      </c>
      <c r="K675" s="14">
        <f t="shared" si="12"/>
        <v>684</v>
      </c>
      <c r="L675" s="13">
        <v>0.0</v>
      </c>
      <c r="M675" s="13">
        <v>4.0</v>
      </c>
      <c r="N675" s="13">
        <f t="shared" si="11"/>
        <v>1086</v>
      </c>
      <c r="O675" s="13">
        <v>22.0</v>
      </c>
      <c r="P675" s="14">
        <f t="shared" si="10"/>
        <v>1064</v>
      </c>
      <c r="Q675" s="13">
        <v>52.0</v>
      </c>
      <c r="R675" s="13">
        <v>1181.0</v>
      </c>
      <c r="S675" s="13">
        <v>13593.0</v>
      </c>
      <c r="T675" s="13">
        <v>230040.0</v>
      </c>
      <c r="U675" s="13">
        <v>14325.0</v>
      </c>
      <c r="V675" s="14">
        <f>214+33</f>
        <v>247</v>
      </c>
      <c r="Y675" s="13" t="s">
        <v>715</v>
      </c>
      <c r="AC675" s="12">
        <v>0.86</v>
      </c>
      <c r="AD675" s="12">
        <v>0.85</v>
      </c>
      <c r="AJ675" s="12">
        <v>0.24</v>
      </c>
    </row>
    <row r="676">
      <c r="A676" s="2" t="s">
        <v>720</v>
      </c>
      <c r="B676" s="13">
        <v>1761.0</v>
      </c>
      <c r="C676" s="13">
        <v>0.0</v>
      </c>
      <c r="D676" s="5">
        <f t="shared" si="5"/>
        <v>261636</v>
      </c>
      <c r="E676" s="5">
        <f t="shared" si="13"/>
        <v>1897</v>
      </c>
      <c r="F676" s="13">
        <v>0.0</v>
      </c>
      <c r="G676" s="5">
        <f t="shared" si="2"/>
        <v>246284</v>
      </c>
      <c r="H676" s="14">
        <f t="shared" si="8"/>
        <v>13523</v>
      </c>
      <c r="I676" s="2">
        <f t="shared" si="3"/>
        <v>1131</v>
      </c>
      <c r="J676" s="13">
        <v>6.0</v>
      </c>
      <c r="K676" s="14">
        <f t="shared" si="12"/>
        <v>690</v>
      </c>
      <c r="L676" s="13">
        <v>0.0</v>
      </c>
      <c r="M676" s="13">
        <v>9.0</v>
      </c>
      <c r="N676" s="13">
        <f t="shared" si="11"/>
        <v>1752</v>
      </c>
      <c r="O676" s="13">
        <v>63.0</v>
      </c>
      <c r="P676" s="14">
        <f t="shared" si="10"/>
        <v>1689</v>
      </c>
      <c r="Q676" s="13">
        <v>58.0</v>
      </c>
      <c r="R676" s="13">
        <v>1103.0</v>
      </c>
      <c r="S676" s="13">
        <v>13523.0</v>
      </c>
      <c r="T676" s="13">
        <v>231807.0</v>
      </c>
      <c r="U676" s="13">
        <v>14455.0</v>
      </c>
      <c r="V676" s="14">
        <f>199+21</f>
        <v>220</v>
      </c>
      <c r="Y676" s="13" t="s">
        <v>715</v>
      </c>
      <c r="AC676" s="12">
        <v>0.86</v>
      </c>
      <c r="AD676" s="12">
        <v>0.85</v>
      </c>
      <c r="AJ676" s="12">
        <v>0.25</v>
      </c>
    </row>
    <row r="677">
      <c r="A677" s="2" t="s">
        <v>721</v>
      </c>
      <c r="B677" s="13">
        <v>747.0</v>
      </c>
      <c r="C677" s="13">
        <v>0.0</v>
      </c>
      <c r="D677" s="5">
        <f t="shared" si="5"/>
        <v>262383</v>
      </c>
      <c r="E677" s="5">
        <f t="shared" si="13"/>
        <v>2061</v>
      </c>
      <c r="F677" s="13">
        <v>0.0</v>
      </c>
      <c r="G677" s="5">
        <f t="shared" si="2"/>
        <v>248345</v>
      </c>
      <c r="H677" s="14">
        <f t="shared" si="8"/>
        <v>12212</v>
      </c>
      <c r="I677" s="2">
        <f t="shared" si="3"/>
        <v>1117</v>
      </c>
      <c r="J677" s="13">
        <v>11.0</v>
      </c>
      <c r="K677" s="14">
        <f t="shared" si="12"/>
        <v>701</v>
      </c>
      <c r="L677" s="13">
        <v>0.0</v>
      </c>
      <c r="M677" s="13">
        <v>3.0</v>
      </c>
      <c r="N677" s="13">
        <f t="shared" si="11"/>
        <v>744</v>
      </c>
      <c r="O677" s="13">
        <v>25.0</v>
      </c>
      <c r="P677" s="14">
        <f t="shared" si="10"/>
        <v>719</v>
      </c>
      <c r="Q677" s="13">
        <v>55.0</v>
      </c>
      <c r="R677" s="13">
        <v>1092.0</v>
      </c>
      <c r="S677" s="13">
        <v>12212.0</v>
      </c>
      <c r="T677" s="13">
        <v>233798.0</v>
      </c>
      <c r="U677" s="13">
        <v>14525.0</v>
      </c>
      <c r="V677" s="14">
        <f>210+27</f>
        <v>237</v>
      </c>
      <c r="Y677" s="13" t="s">
        <v>715</v>
      </c>
      <c r="AC677" s="12">
        <v>0.86</v>
      </c>
      <c r="AD677" s="12">
        <v>0.85</v>
      </c>
      <c r="AJ677" s="12">
        <v>0.25</v>
      </c>
    </row>
    <row r="678">
      <c r="A678" s="2" t="s">
        <v>722</v>
      </c>
      <c r="B678" s="13">
        <v>1103.0</v>
      </c>
      <c r="C678" s="13">
        <v>0.0</v>
      </c>
      <c r="D678" s="5">
        <f t="shared" si="5"/>
        <v>263486</v>
      </c>
      <c r="E678" s="5">
        <f t="shared" si="13"/>
        <v>1811</v>
      </c>
      <c r="F678" s="13">
        <v>0.0</v>
      </c>
      <c r="G678" s="5">
        <f t="shared" si="2"/>
        <v>250156</v>
      </c>
      <c r="H678" s="14">
        <f t="shared" si="8"/>
        <v>11484</v>
      </c>
      <c r="I678" s="2">
        <f t="shared" si="3"/>
        <v>1128</v>
      </c>
      <c r="J678" s="13">
        <v>9.0</v>
      </c>
      <c r="K678" s="14">
        <f t="shared" si="12"/>
        <v>710</v>
      </c>
      <c r="L678" s="13">
        <v>0.0</v>
      </c>
      <c r="M678" s="13">
        <v>8.0</v>
      </c>
      <c r="N678" s="13">
        <f t="shared" si="11"/>
        <v>1095</v>
      </c>
      <c r="O678" s="13">
        <v>25.0</v>
      </c>
      <c r="P678" s="14">
        <f t="shared" si="10"/>
        <v>1070</v>
      </c>
      <c r="Q678" s="13">
        <v>62.0</v>
      </c>
      <c r="R678" s="13">
        <v>1096.0</v>
      </c>
      <c r="S678" s="13">
        <v>11484.0</v>
      </c>
      <c r="T678" s="13">
        <v>235566.0</v>
      </c>
      <c r="U678" s="13">
        <v>14568.0</v>
      </c>
      <c r="V678" s="14">
        <f>221+17</f>
        <v>238</v>
      </c>
      <c r="Y678" s="13" t="s">
        <v>715</v>
      </c>
      <c r="AC678" s="12">
        <v>0.86</v>
      </c>
      <c r="AD678" s="12">
        <v>0.85</v>
      </c>
      <c r="AJ678" s="12">
        <v>0.26</v>
      </c>
    </row>
    <row r="679">
      <c r="A679" s="2" t="s">
        <v>723</v>
      </c>
      <c r="B679" s="13">
        <v>1239.0</v>
      </c>
      <c r="C679" s="13">
        <v>0.0</v>
      </c>
      <c r="D679" s="5">
        <f t="shared" si="5"/>
        <v>264725</v>
      </c>
      <c r="E679" s="5">
        <f t="shared" si="13"/>
        <v>1399</v>
      </c>
      <c r="F679" s="13">
        <v>0.0</v>
      </c>
      <c r="G679" s="5">
        <f t="shared" si="2"/>
        <v>251555</v>
      </c>
      <c r="H679" s="14">
        <f t="shared" si="8"/>
        <v>11361</v>
      </c>
      <c r="I679" s="2">
        <f t="shared" si="3"/>
        <v>1083</v>
      </c>
      <c r="J679" s="13">
        <v>8.0</v>
      </c>
      <c r="K679" s="14">
        <f t="shared" si="12"/>
        <v>718</v>
      </c>
      <c r="L679" s="13">
        <v>0.0</v>
      </c>
      <c r="M679" s="13">
        <v>22.0</v>
      </c>
      <c r="N679" s="13">
        <f t="shared" si="11"/>
        <v>1217</v>
      </c>
      <c r="O679" s="13">
        <v>24.0</v>
      </c>
      <c r="P679" s="14">
        <f t="shared" si="10"/>
        <v>1193</v>
      </c>
      <c r="Q679" s="13">
        <v>65.0</v>
      </c>
      <c r="R679" s="13">
        <v>1048.0</v>
      </c>
      <c r="S679" s="13">
        <v>11361.0</v>
      </c>
      <c r="T679" s="13">
        <v>236854.0</v>
      </c>
      <c r="U679" s="13">
        <v>14679.0</v>
      </c>
      <c r="V679" s="14">
        <f>216+13</f>
        <v>229</v>
      </c>
      <c r="Y679" s="13" t="s">
        <v>715</v>
      </c>
      <c r="AC679" s="12">
        <v>0.87</v>
      </c>
      <c r="AD679" s="12">
        <v>0.86</v>
      </c>
      <c r="AJ679" s="12">
        <v>0.26</v>
      </c>
    </row>
    <row r="680">
      <c r="A680" s="3" t="s">
        <v>724</v>
      </c>
      <c r="B680" s="13">
        <v>1324.0</v>
      </c>
      <c r="C680" s="13">
        <v>0.0</v>
      </c>
      <c r="D680" s="5">
        <f t="shared" si="5"/>
        <v>266049</v>
      </c>
      <c r="E680" s="5">
        <f t="shared" si="13"/>
        <v>1535</v>
      </c>
      <c r="F680" s="13">
        <v>0.0</v>
      </c>
      <c r="G680" s="5">
        <f t="shared" si="2"/>
        <v>253090</v>
      </c>
      <c r="H680" s="14">
        <f t="shared" si="8"/>
        <v>11201</v>
      </c>
      <c r="I680" s="2">
        <f t="shared" si="3"/>
        <v>1024</v>
      </c>
      <c r="J680" s="13">
        <v>8.0</v>
      </c>
      <c r="K680" s="14">
        <f t="shared" si="12"/>
        <v>726</v>
      </c>
      <c r="L680" s="13">
        <v>0.0</v>
      </c>
      <c r="M680" s="13">
        <v>13.0</v>
      </c>
      <c r="N680" s="13">
        <f t="shared" si="11"/>
        <v>1311</v>
      </c>
      <c r="O680" s="13">
        <v>45.0</v>
      </c>
      <c r="P680" s="14">
        <f t="shared" si="10"/>
        <v>1266</v>
      </c>
      <c r="Q680" s="13">
        <v>61.0</v>
      </c>
      <c r="R680" s="13">
        <v>993.0</v>
      </c>
      <c r="S680" s="13">
        <v>11201.0</v>
      </c>
      <c r="T680" s="13">
        <v>238294.0</v>
      </c>
      <c r="U680" s="13">
        <v>14774.0</v>
      </c>
      <c r="V680" s="14">
        <f>206+16</f>
        <v>222</v>
      </c>
      <c r="Y680" s="13" t="s">
        <v>715</v>
      </c>
      <c r="AC680" s="12">
        <v>0.87</v>
      </c>
      <c r="AD680" s="12">
        <v>0.87</v>
      </c>
      <c r="AJ680" s="12">
        <v>0.27</v>
      </c>
    </row>
    <row r="681">
      <c r="A681" s="2" t="s">
        <v>725</v>
      </c>
      <c r="B681" s="13">
        <v>1101.0</v>
      </c>
      <c r="C681" s="13">
        <v>0.0</v>
      </c>
      <c r="D681" s="5">
        <f t="shared" si="5"/>
        <v>267150</v>
      </c>
      <c r="E681" s="5">
        <f t="shared" si="13"/>
        <v>2056</v>
      </c>
      <c r="F681" s="13">
        <v>0.0</v>
      </c>
      <c r="G681" s="5">
        <f t="shared" si="2"/>
        <v>255146</v>
      </c>
      <c r="H681" s="14">
        <f t="shared" si="8"/>
        <v>10300</v>
      </c>
      <c r="I681" s="2">
        <f t="shared" si="3"/>
        <v>961</v>
      </c>
      <c r="J681" s="13">
        <v>9.0</v>
      </c>
      <c r="K681" s="14">
        <f t="shared" si="12"/>
        <v>735</v>
      </c>
      <c r="L681" s="13">
        <v>0.0</v>
      </c>
      <c r="M681" s="13">
        <v>10.0</v>
      </c>
      <c r="N681" s="13">
        <f t="shared" si="11"/>
        <v>1091</v>
      </c>
      <c r="O681" s="13">
        <v>41.0</v>
      </c>
      <c r="P681" s="14">
        <f t="shared" si="10"/>
        <v>1050</v>
      </c>
      <c r="Q681" s="13">
        <v>60.0</v>
      </c>
      <c r="R681" s="13">
        <v>931.0</v>
      </c>
      <c r="S681" s="13">
        <v>10300.0</v>
      </c>
      <c r="T681" s="13">
        <v>240255.0</v>
      </c>
      <c r="U681" s="13">
        <v>14869.0</v>
      </c>
      <c r="V681" s="14">
        <f>194+9</f>
        <v>203</v>
      </c>
      <c r="Y681" s="13" t="s">
        <v>715</v>
      </c>
      <c r="AC681" s="12">
        <v>0.87</v>
      </c>
      <c r="AD681" s="12">
        <v>0.87</v>
      </c>
      <c r="AJ681" s="12">
        <v>0.27</v>
      </c>
    </row>
    <row r="682">
      <c r="A682" s="2" t="s">
        <v>726</v>
      </c>
      <c r="B682" s="13">
        <v>766.0</v>
      </c>
      <c r="C682" s="13">
        <v>0.0</v>
      </c>
      <c r="D682" s="5">
        <f t="shared" si="5"/>
        <v>267916</v>
      </c>
      <c r="E682" s="5">
        <f t="shared" si="13"/>
        <v>1393</v>
      </c>
      <c r="F682" s="13">
        <v>0.0</v>
      </c>
      <c r="G682" s="5">
        <f t="shared" si="2"/>
        <v>256539</v>
      </c>
      <c r="H682" s="14">
        <f t="shared" si="8"/>
        <v>9724</v>
      </c>
      <c r="I682" s="2">
        <f t="shared" si="3"/>
        <v>901</v>
      </c>
      <c r="J682" s="13">
        <v>9.0</v>
      </c>
      <c r="K682" s="14">
        <f t="shared" si="12"/>
        <v>744</v>
      </c>
      <c r="L682" s="13">
        <v>0.0</v>
      </c>
      <c r="M682" s="13">
        <v>17.0</v>
      </c>
      <c r="N682" s="13">
        <f t="shared" si="11"/>
        <v>749</v>
      </c>
      <c r="O682" s="13">
        <v>11.0</v>
      </c>
      <c r="P682" s="14">
        <f t="shared" si="10"/>
        <v>738</v>
      </c>
      <c r="Q682" s="13">
        <v>50.0</v>
      </c>
      <c r="R682" s="13">
        <v>881.0</v>
      </c>
      <c r="S682" s="13">
        <v>9724.0</v>
      </c>
      <c r="T682" s="13">
        <v>241559.0</v>
      </c>
      <c r="U682" s="13">
        <v>14958.0</v>
      </c>
      <c r="V682" s="14">
        <f>183+13</f>
        <v>196</v>
      </c>
      <c r="Y682" s="13" t="s">
        <v>715</v>
      </c>
      <c r="AC682" s="12">
        <v>0.87</v>
      </c>
      <c r="AD682" s="12">
        <v>0.87</v>
      </c>
      <c r="AJ682" s="12">
        <v>0.27</v>
      </c>
    </row>
    <row r="683">
      <c r="A683" s="2" t="s">
        <v>727</v>
      </c>
      <c r="B683" s="13">
        <v>743.0</v>
      </c>
      <c r="C683" s="13">
        <v>0.0</v>
      </c>
      <c r="D683" s="5">
        <f t="shared" si="5"/>
        <v>268659</v>
      </c>
      <c r="E683" s="5">
        <f t="shared" si="13"/>
        <v>1521</v>
      </c>
      <c r="F683" s="13">
        <v>0.0</v>
      </c>
      <c r="G683" s="5">
        <f t="shared" si="2"/>
        <v>258060</v>
      </c>
      <c r="H683" s="14">
        <f t="shared" si="8"/>
        <v>8982</v>
      </c>
      <c r="I683" s="2">
        <f t="shared" si="3"/>
        <v>863</v>
      </c>
      <c r="J683" s="13">
        <v>2.0</v>
      </c>
      <c r="K683" s="14">
        <f t="shared" si="12"/>
        <v>746</v>
      </c>
      <c r="L683" s="13">
        <v>0.0</v>
      </c>
      <c r="M683" s="13">
        <v>12.0</v>
      </c>
      <c r="N683" s="13">
        <f t="shared" si="11"/>
        <v>731</v>
      </c>
      <c r="O683" s="13">
        <v>24.0</v>
      </c>
      <c r="P683" s="14">
        <f t="shared" si="10"/>
        <v>707</v>
      </c>
      <c r="Q683" s="13">
        <v>54.0</v>
      </c>
      <c r="R683" s="13">
        <v>839.0</v>
      </c>
      <c r="S683" s="13">
        <v>8982.0</v>
      </c>
      <c r="T683" s="13">
        <v>242999.0</v>
      </c>
      <c r="U683" s="13">
        <v>15039.0</v>
      </c>
      <c r="V683" s="14">
        <f>179+4</f>
        <v>183</v>
      </c>
      <c r="Y683" s="13" t="s">
        <v>715</v>
      </c>
      <c r="AC683" s="12">
        <v>0.87</v>
      </c>
      <c r="AD683" s="12">
        <v>0.87</v>
      </c>
      <c r="AJ683" s="12">
        <v>0.28</v>
      </c>
    </row>
    <row r="684">
      <c r="A684" s="2" t="s">
        <v>728</v>
      </c>
      <c r="B684" s="13">
        <v>552.0</v>
      </c>
      <c r="C684" s="13">
        <v>0.0</v>
      </c>
      <c r="D684" s="5">
        <f t="shared" si="5"/>
        <v>269211</v>
      </c>
      <c r="E684" s="5">
        <f t="shared" si="13"/>
        <v>1518</v>
      </c>
      <c r="F684" s="13">
        <v>0.0</v>
      </c>
      <c r="G684" s="5">
        <f t="shared" si="2"/>
        <v>259578</v>
      </c>
      <c r="H684" s="14">
        <f t="shared" si="8"/>
        <v>8033</v>
      </c>
      <c r="I684" s="2">
        <f t="shared" si="3"/>
        <v>833</v>
      </c>
      <c r="J684" s="13">
        <v>13.0</v>
      </c>
      <c r="K684" s="14">
        <f t="shared" si="12"/>
        <v>759</v>
      </c>
      <c r="L684" s="13">
        <v>0.0</v>
      </c>
      <c r="M684" s="13">
        <v>15.0</v>
      </c>
      <c r="N684" s="13">
        <f t="shared" si="11"/>
        <v>537</v>
      </c>
      <c r="O684" s="13">
        <v>14.0</v>
      </c>
      <c r="P684" s="14">
        <f t="shared" si="10"/>
        <v>523</v>
      </c>
      <c r="Q684" s="13">
        <v>52.0</v>
      </c>
      <c r="R684" s="13">
        <v>811.0</v>
      </c>
      <c r="S684" s="14">
        <f>7506+527</f>
        <v>8033</v>
      </c>
      <c r="T684" s="14">
        <f>T685-1164</f>
        <v>244451</v>
      </c>
      <c r="U684" s="13">
        <v>15105.0</v>
      </c>
      <c r="V684" s="14">
        <f>155+6</f>
        <v>161</v>
      </c>
      <c r="Y684" s="13" t="s">
        <v>715</v>
      </c>
      <c r="AC684" s="12">
        <v>0.87</v>
      </c>
      <c r="AD684" s="12">
        <v>0.87</v>
      </c>
      <c r="AJ684" s="12">
        <v>0.28</v>
      </c>
    </row>
    <row r="685">
      <c r="A685" s="2" t="s">
        <v>729</v>
      </c>
      <c r="B685" s="13">
        <v>662.0</v>
      </c>
      <c r="C685" s="13">
        <v>0.0</v>
      </c>
      <c r="D685" s="5">
        <f t="shared" si="5"/>
        <v>269873</v>
      </c>
      <c r="E685" s="5">
        <f t="shared" si="13"/>
        <v>1198</v>
      </c>
      <c r="F685" s="13">
        <v>0.0</v>
      </c>
      <c r="G685" s="5">
        <f t="shared" si="2"/>
        <v>260776</v>
      </c>
      <c r="H685" s="14">
        <f t="shared" si="8"/>
        <v>7506</v>
      </c>
      <c r="I685" s="2">
        <f t="shared" si="3"/>
        <v>820</v>
      </c>
      <c r="J685" s="13">
        <v>4.0</v>
      </c>
      <c r="K685" s="14">
        <f t="shared" si="12"/>
        <v>763</v>
      </c>
      <c r="L685" s="13">
        <v>0.0</v>
      </c>
      <c r="M685" s="13">
        <v>11.0</v>
      </c>
      <c r="N685" s="13">
        <f t="shared" si="11"/>
        <v>651</v>
      </c>
      <c r="O685" s="13">
        <v>13.0</v>
      </c>
      <c r="P685" s="14">
        <f t="shared" si="10"/>
        <v>638</v>
      </c>
      <c r="Q685" s="13">
        <v>47.0</v>
      </c>
      <c r="R685" s="13">
        <v>803.0</v>
      </c>
      <c r="S685" s="13">
        <v>7506.0</v>
      </c>
      <c r="T685" s="13">
        <v>245615.0</v>
      </c>
      <c r="U685" s="13">
        <v>15139.0</v>
      </c>
      <c r="V685" s="14">
        <f>142+6</f>
        <v>148</v>
      </c>
      <c r="Y685" s="13" t="s">
        <v>715</v>
      </c>
      <c r="AC685" s="12">
        <v>0.87</v>
      </c>
      <c r="AD685" s="12">
        <v>0.87</v>
      </c>
      <c r="AJ685" s="12">
        <v>0.28</v>
      </c>
    </row>
    <row r="686">
      <c r="A686" s="2" t="s">
        <v>730</v>
      </c>
      <c r="B686" s="13">
        <v>715.0</v>
      </c>
      <c r="C686" s="13">
        <v>0.0</v>
      </c>
      <c r="D686" s="5">
        <f t="shared" si="5"/>
        <v>270588</v>
      </c>
      <c r="E686" s="5">
        <f t="shared" si="13"/>
        <v>884</v>
      </c>
      <c r="F686" s="13">
        <v>0.0</v>
      </c>
      <c r="G686" s="5">
        <f t="shared" si="2"/>
        <v>261660</v>
      </c>
      <c r="H686" s="14">
        <f t="shared" si="8"/>
        <v>7352</v>
      </c>
      <c r="I686" s="2">
        <f t="shared" si="3"/>
        <v>797</v>
      </c>
      <c r="J686" s="13">
        <v>8.0</v>
      </c>
      <c r="K686" s="14">
        <f t="shared" si="12"/>
        <v>771</v>
      </c>
      <c r="L686" s="13">
        <v>0.0</v>
      </c>
      <c r="M686" s="13">
        <v>10.0</v>
      </c>
      <c r="N686" s="13">
        <f t="shared" si="11"/>
        <v>705</v>
      </c>
      <c r="O686" s="13">
        <v>5.0</v>
      </c>
      <c r="P686" s="14">
        <f t="shared" si="10"/>
        <v>700</v>
      </c>
      <c r="Q686" s="13">
        <v>43.0</v>
      </c>
      <c r="R686" s="13">
        <v>784.0</v>
      </c>
      <c r="S686" s="13">
        <v>7352.0</v>
      </c>
      <c r="T686" s="13">
        <v>246446.0</v>
      </c>
      <c r="U686" s="13">
        <v>15192.0</v>
      </c>
      <c r="V686" s="14">
        <f>146+12</f>
        <v>158</v>
      </c>
      <c r="Y686" s="13" t="s">
        <v>715</v>
      </c>
      <c r="AC686" s="12">
        <v>0.87</v>
      </c>
      <c r="AD686" s="12">
        <v>0.87</v>
      </c>
      <c r="AJ686" s="12">
        <v>0.28</v>
      </c>
    </row>
    <row r="687">
      <c r="A687" s="2" t="s">
        <v>731</v>
      </c>
      <c r="B687" s="13">
        <v>709.0</v>
      </c>
      <c r="C687" s="13">
        <v>0.0</v>
      </c>
      <c r="D687" s="5">
        <f t="shared" si="5"/>
        <v>271297</v>
      </c>
      <c r="E687" s="5">
        <f t="shared" si="13"/>
        <v>1113</v>
      </c>
      <c r="F687" s="13">
        <v>0.0</v>
      </c>
      <c r="G687" s="5">
        <f t="shared" si="2"/>
        <v>262773</v>
      </c>
      <c r="H687" s="14">
        <f t="shared" si="8"/>
        <v>6988</v>
      </c>
      <c r="I687" s="2">
        <f t="shared" si="3"/>
        <v>754</v>
      </c>
      <c r="J687" s="13">
        <v>3.0</v>
      </c>
      <c r="K687" s="14">
        <f t="shared" si="12"/>
        <v>774</v>
      </c>
      <c r="L687" s="13">
        <v>0.0</v>
      </c>
      <c r="M687" s="13">
        <v>10.0</v>
      </c>
      <c r="N687" s="13">
        <f t="shared" si="11"/>
        <v>699</v>
      </c>
      <c r="O687" s="13">
        <v>20.0</v>
      </c>
      <c r="P687" s="14">
        <f t="shared" si="10"/>
        <v>679</v>
      </c>
      <c r="Q687" s="13">
        <v>40.0</v>
      </c>
      <c r="R687" s="13">
        <v>744.0</v>
      </c>
      <c r="S687" s="13">
        <v>6988.0</v>
      </c>
      <c r="T687" s="13">
        <v>247495.0</v>
      </c>
      <c r="U687" s="13">
        <v>15256.0</v>
      </c>
      <c r="V687" s="14">
        <f>139+10</f>
        <v>149</v>
      </c>
      <c r="Y687" s="13" t="s">
        <v>715</v>
      </c>
      <c r="AC687" s="12">
        <v>0.87</v>
      </c>
      <c r="AD687" s="12">
        <v>0.87</v>
      </c>
      <c r="AJ687" s="12">
        <v>0.29</v>
      </c>
    </row>
    <row r="688">
      <c r="A688" s="2" t="s">
        <v>732</v>
      </c>
      <c r="B688" s="13">
        <v>682.0</v>
      </c>
      <c r="C688" s="13">
        <v>0.0</v>
      </c>
      <c r="D688" s="5">
        <f t="shared" si="5"/>
        <v>271979</v>
      </c>
      <c r="E688" s="5">
        <f t="shared" si="13"/>
        <v>1474</v>
      </c>
      <c r="F688" s="13">
        <v>0.0</v>
      </c>
      <c r="G688" s="5">
        <f t="shared" si="2"/>
        <v>264247</v>
      </c>
      <c r="H688" s="14">
        <f t="shared" si="8"/>
        <v>6309</v>
      </c>
      <c r="I688" s="2">
        <f t="shared" si="3"/>
        <v>636</v>
      </c>
      <c r="J688" s="13">
        <v>5.0</v>
      </c>
      <c r="K688" s="14">
        <f t="shared" si="12"/>
        <v>779</v>
      </c>
      <c r="L688" s="13">
        <v>0.0</v>
      </c>
      <c r="M688" s="13">
        <v>17.0</v>
      </c>
      <c r="N688" s="13">
        <f t="shared" si="11"/>
        <v>665</v>
      </c>
      <c r="O688" s="13">
        <v>16.0</v>
      </c>
      <c r="P688" s="14">
        <f t="shared" si="10"/>
        <v>649</v>
      </c>
      <c r="Q688" s="13">
        <v>40.0</v>
      </c>
      <c r="R688" s="13">
        <v>626.0</v>
      </c>
      <c r="S688" s="13">
        <v>6309.0</v>
      </c>
      <c r="T688" s="13">
        <v>248827.0</v>
      </c>
      <c r="U688" s="13">
        <v>15398.0</v>
      </c>
      <c r="V688" s="14">
        <f>111+11</f>
        <v>122</v>
      </c>
      <c r="Y688" s="13" t="s">
        <v>715</v>
      </c>
      <c r="AC688" s="12">
        <v>0.87</v>
      </c>
      <c r="AD688" s="12">
        <v>0.87</v>
      </c>
      <c r="AJ688" s="12">
        <v>0.29</v>
      </c>
    </row>
    <row r="689">
      <c r="A689" s="2" t="s">
        <v>733</v>
      </c>
      <c r="B689" s="13">
        <v>454.0</v>
      </c>
      <c r="C689" s="13">
        <v>0.0</v>
      </c>
      <c r="D689" s="5">
        <f t="shared" si="5"/>
        <v>272433</v>
      </c>
      <c r="E689" s="5">
        <f t="shared" si="13"/>
        <v>1017</v>
      </c>
      <c r="F689" s="13">
        <v>0.0</v>
      </c>
      <c r="G689" s="5">
        <f t="shared" si="2"/>
        <v>265264</v>
      </c>
      <c r="H689" s="14">
        <f t="shared" si="8"/>
        <v>5771</v>
      </c>
      <c r="I689" s="2">
        <f t="shared" si="3"/>
        <v>607</v>
      </c>
      <c r="J689" s="13">
        <v>4.0</v>
      </c>
      <c r="K689" s="14">
        <f t="shared" si="12"/>
        <v>783</v>
      </c>
      <c r="L689" s="13">
        <v>0.0</v>
      </c>
      <c r="M689" s="13">
        <v>14.0</v>
      </c>
      <c r="N689" s="13">
        <f t="shared" si="11"/>
        <v>440</v>
      </c>
      <c r="O689" s="13">
        <v>4.0</v>
      </c>
      <c r="P689" s="14">
        <f t="shared" si="10"/>
        <v>436</v>
      </c>
      <c r="Q689" s="13">
        <v>40.0</v>
      </c>
      <c r="R689" s="13">
        <v>597.0</v>
      </c>
      <c r="S689" s="13">
        <v>5771.0</v>
      </c>
      <c r="T689" s="13">
        <v>249786.0</v>
      </c>
      <c r="U689" s="13">
        <v>15456.0</v>
      </c>
      <c r="V689" s="14">
        <f>120+6</f>
        <v>126</v>
      </c>
      <c r="Y689" s="13" t="s">
        <v>715</v>
      </c>
      <c r="AC689" s="12">
        <v>0.87</v>
      </c>
      <c r="AD689" s="12">
        <v>0.87</v>
      </c>
      <c r="AJ689" s="12">
        <v>0.3</v>
      </c>
    </row>
    <row r="690">
      <c r="A690" s="2" t="s">
        <v>734</v>
      </c>
      <c r="B690" s="13">
        <v>559.0</v>
      </c>
      <c r="C690" s="13">
        <v>0.0</v>
      </c>
      <c r="D690" s="5">
        <f t="shared" si="5"/>
        <v>272992</v>
      </c>
      <c r="E690" s="5">
        <f t="shared" si="13"/>
        <v>956</v>
      </c>
      <c r="F690" s="13">
        <v>0.0</v>
      </c>
      <c r="G690" s="5">
        <f t="shared" si="2"/>
        <v>266220</v>
      </c>
      <c r="H690" s="14">
        <f t="shared" si="8"/>
        <v>5406</v>
      </c>
      <c r="I690" s="2">
        <f t="shared" si="3"/>
        <v>569</v>
      </c>
      <c r="J690" s="13">
        <v>6.0</v>
      </c>
      <c r="K690" s="14">
        <f t="shared" si="12"/>
        <v>789</v>
      </c>
      <c r="L690" s="13">
        <v>0.0</v>
      </c>
      <c r="M690" s="13">
        <v>21.0</v>
      </c>
      <c r="N690" s="13">
        <f t="shared" si="11"/>
        <v>538</v>
      </c>
      <c r="O690" s="13">
        <v>6.0</v>
      </c>
      <c r="P690" s="14">
        <f t="shared" si="10"/>
        <v>532</v>
      </c>
      <c r="Q690" s="13">
        <v>32.0</v>
      </c>
      <c r="R690" s="13">
        <v>567.0</v>
      </c>
      <c r="S690" s="13">
        <v>5406.0</v>
      </c>
      <c r="T690" s="13">
        <v>250686.0</v>
      </c>
      <c r="U690" s="13">
        <v>15512.0</v>
      </c>
      <c r="V690" s="14">
        <f>118+2</f>
        <v>120</v>
      </c>
      <c r="Y690" s="13" t="s">
        <v>715</v>
      </c>
      <c r="AC690" s="12">
        <v>0.87</v>
      </c>
      <c r="AD690" s="12">
        <v>0.87</v>
      </c>
      <c r="AJ690" s="12">
        <v>0.3</v>
      </c>
    </row>
    <row r="691">
      <c r="A691" s="2" t="s">
        <v>735</v>
      </c>
      <c r="B691" s="13">
        <v>370.0</v>
      </c>
      <c r="C691" s="13">
        <v>0.0</v>
      </c>
      <c r="D691" s="5">
        <f t="shared" si="5"/>
        <v>273362</v>
      </c>
      <c r="E691" s="5">
        <f t="shared" si="13"/>
        <v>830</v>
      </c>
      <c r="F691" s="13">
        <v>0.0</v>
      </c>
      <c r="G691" s="5">
        <f t="shared" si="2"/>
        <v>267050</v>
      </c>
      <c r="H691" s="14">
        <f t="shared" si="8"/>
        <v>4948</v>
      </c>
      <c r="I691" s="2">
        <f t="shared" si="3"/>
        <v>562</v>
      </c>
      <c r="J691" s="13">
        <v>5.0</v>
      </c>
      <c r="K691" s="14">
        <f t="shared" si="12"/>
        <v>794</v>
      </c>
      <c r="L691" s="13">
        <v>0.0</v>
      </c>
      <c r="M691" s="13">
        <v>11.0</v>
      </c>
      <c r="N691" s="13">
        <f t="shared" si="11"/>
        <v>359</v>
      </c>
      <c r="O691" s="13">
        <v>4.0</v>
      </c>
      <c r="P691" s="14">
        <f t="shared" si="10"/>
        <v>355</v>
      </c>
      <c r="Q691" s="13">
        <v>30.0</v>
      </c>
      <c r="R691" s="13">
        <v>562.0</v>
      </c>
      <c r="S691" s="13">
        <v>4948.0</v>
      </c>
      <c r="T691" s="13">
        <v>251490.0</v>
      </c>
      <c r="U691" s="13">
        <v>15538.0</v>
      </c>
      <c r="V691" s="14">
        <f>104+3</f>
        <v>107</v>
      </c>
      <c r="Y691" s="13" t="s">
        <v>715</v>
      </c>
      <c r="AC691" s="12">
        <v>0.87</v>
      </c>
      <c r="AD691" s="12">
        <v>0.87</v>
      </c>
      <c r="AJ691" s="12">
        <v>0.3</v>
      </c>
    </row>
    <row r="692">
      <c r="A692" s="2" t="s">
        <v>736</v>
      </c>
      <c r="B692" s="13">
        <v>339.0</v>
      </c>
      <c r="C692" s="13">
        <v>0.0</v>
      </c>
      <c r="D692" s="5">
        <f t="shared" si="5"/>
        <v>273701</v>
      </c>
      <c r="E692" s="5">
        <f t="shared" si="13"/>
        <v>669</v>
      </c>
      <c r="F692" s="13">
        <v>0.0</v>
      </c>
      <c r="G692" s="5">
        <f t="shared" si="2"/>
        <v>267719</v>
      </c>
      <c r="H692" s="14">
        <f t="shared" si="8"/>
        <v>4631</v>
      </c>
      <c r="I692" s="2">
        <f t="shared" si="3"/>
        <v>545</v>
      </c>
      <c r="J692" s="13">
        <v>4.0</v>
      </c>
      <c r="K692" s="14">
        <f t="shared" si="12"/>
        <v>798</v>
      </c>
      <c r="L692" s="13">
        <v>0.0</v>
      </c>
      <c r="M692" s="13">
        <v>15.0</v>
      </c>
      <c r="N692" s="13">
        <f t="shared" si="11"/>
        <v>324</v>
      </c>
      <c r="O692" s="13">
        <v>6.0</v>
      </c>
      <c r="P692" s="14">
        <f t="shared" si="10"/>
        <v>318</v>
      </c>
      <c r="Q692" s="13">
        <v>30.0</v>
      </c>
      <c r="R692" s="13">
        <v>545.0</v>
      </c>
      <c r="S692" s="13">
        <v>4631.0</v>
      </c>
      <c r="T692" s="13">
        <v>252131.0</v>
      </c>
      <c r="U692" s="13">
        <v>15566.0</v>
      </c>
      <c r="V692" s="14">
        <f>87+3</f>
        <v>90</v>
      </c>
      <c r="Y692" s="13" t="s">
        <v>715</v>
      </c>
      <c r="AC692" s="12">
        <v>0.87</v>
      </c>
      <c r="AD692" s="12">
        <v>0.87</v>
      </c>
      <c r="AJ692" s="12">
        <v>0.31</v>
      </c>
    </row>
    <row r="693">
      <c r="A693" s="2" t="s">
        <v>737</v>
      </c>
      <c r="B693" s="13">
        <v>442.0</v>
      </c>
      <c r="C693" s="13">
        <v>0.0</v>
      </c>
      <c r="D693" s="5">
        <f t="shared" si="5"/>
        <v>274143</v>
      </c>
      <c r="E693" s="5">
        <f t="shared" si="13"/>
        <v>603</v>
      </c>
      <c r="F693" s="13">
        <v>0.0</v>
      </c>
      <c r="G693" s="5">
        <f t="shared" si="2"/>
        <v>268322</v>
      </c>
      <c r="H693" s="14">
        <f t="shared" si="8"/>
        <v>4491</v>
      </c>
      <c r="I693" s="2">
        <f t="shared" si="3"/>
        <v>518</v>
      </c>
      <c r="J693" s="13">
        <v>6.0</v>
      </c>
      <c r="K693" s="14">
        <f t="shared" si="12"/>
        <v>804</v>
      </c>
      <c r="L693" s="13">
        <v>0.0</v>
      </c>
      <c r="M693" s="13">
        <v>33.0</v>
      </c>
      <c r="N693" s="13">
        <f t="shared" si="11"/>
        <v>409</v>
      </c>
      <c r="O693" s="13">
        <v>8.0</v>
      </c>
      <c r="P693" s="14">
        <f t="shared" si="10"/>
        <v>401</v>
      </c>
      <c r="Q693" s="13">
        <v>31.0</v>
      </c>
      <c r="R693" s="13">
        <v>517.0</v>
      </c>
      <c r="S693" s="13">
        <v>4491.0</v>
      </c>
      <c r="T693" s="13">
        <v>252703.0</v>
      </c>
      <c r="U693" s="13">
        <v>15597.0</v>
      </c>
      <c r="V693" s="14">
        <f>75+3</f>
        <v>78</v>
      </c>
      <c r="Y693" s="13" t="s">
        <v>715</v>
      </c>
      <c r="AC693" s="12">
        <v>0.87</v>
      </c>
      <c r="AD693" s="12">
        <v>0.87</v>
      </c>
      <c r="AJ693" s="12">
        <v>0.31</v>
      </c>
    </row>
    <row r="694">
      <c r="A694" s="2" t="s">
        <v>738</v>
      </c>
      <c r="B694" s="13">
        <v>474.0</v>
      </c>
      <c r="C694" s="13">
        <v>0.0</v>
      </c>
      <c r="D694" s="5">
        <f t="shared" si="5"/>
        <v>274617</v>
      </c>
      <c r="E694" s="5">
        <f t="shared" si="13"/>
        <v>636</v>
      </c>
      <c r="F694" s="13">
        <v>0.0</v>
      </c>
      <c r="G694" s="5">
        <f t="shared" si="2"/>
        <v>268958</v>
      </c>
      <c r="H694" s="14">
        <f t="shared" si="8"/>
        <v>4357</v>
      </c>
      <c r="I694" s="2">
        <f t="shared" si="3"/>
        <v>487</v>
      </c>
      <c r="J694" s="13">
        <v>3.0</v>
      </c>
      <c r="K694" s="14">
        <f t="shared" si="12"/>
        <v>807</v>
      </c>
      <c r="L694" s="13">
        <v>0.0</v>
      </c>
      <c r="M694" s="13">
        <v>22.0</v>
      </c>
      <c r="N694" s="13">
        <f t="shared" si="11"/>
        <v>452</v>
      </c>
      <c r="O694" s="13">
        <v>10.0</v>
      </c>
      <c r="P694" s="14">
        <f t="shared" si="10"/>
        <v>442</v>
      </c>
      <c r="Q694" s="13">
        <v>28.0</v>
      </c>
      <c r="R694" s="13">
        <v>489.0</v>
      </c>
      <c r="S694" s="13">
        <v>4357.0</v>
      </c>
      <c r="T694" s="13">
        <v>253299.0</v>
      </c>
      <c r="U694" s="13">
        <v>15637.0</v>
      </c>
      <c r="V694" s="14">
        <f t="shared" ref="V694:V695" si="14">68+4</f>
        <v>72</v>
      </c>
      <c r="Y694" s="13" t="s">
        <v>715</v>
      </c>
      <c r="AC694" s="12">
        <v>0.87</v>
      </c>
      <c r="AD694" s="12">
        <v>0.87</v>
      </c>
      <c r="AJ694" s="12">
        <v>0.31</v>
      </c>
    </row>
    <row r="695">
      <c r="A695" s="2" t="s">
        <v>739</v>
      </c>
      <c r="B695" s="13">
        <v>355.0</v>
      </c>
      <c r="C695" s="13">
        <v>0.0</v>
      </c>
      <c r="D695" s="5">
        <f t="shared" si="5"/>
        <v>274972</v>
      </c>
      <c r="E695" s="5">
        <f t="shared" si="13"/>
        <v>847</v>
      </c>
      <c r="F695" s="13">
        <v>0.0</v>
      </c>
      <c r="G695" s="5">
        <f t="shared" si="2"/>
        <v>269805</v>
      </c>
      <c r="H695" s="14">
        <f t="shared" si="8"/>
        <v>3877</v>
      </c>
      <c r="I695" s="2">
        <f t="shared" si="3"/>
        <v>474</v>
      </c>
      <c r="J695" s="13">
        <v>1.0</v>
      </c>
      <c r="K695" s="14">
        <f t="shared" si="12"/>
        <v>808</v>
      </c>
      <c r="L695" s="13">
        <v>0.0</v>
      </c>
      <c r="M695" s="13">
        <v>31.0</v>
      </c>
      <c r="N695" s="13">
        <f t="shared" si="11"/>
        <v>324</v>
      </c>
      <c r="O695" s="13">
        <v>9.0</v>
      </c>
      <c r="P695" s="14">
        <f t="shared" si="10"/>
        <v>315</v>
      </c>
      <c r="Q695" s="13">
        <v>30.0</v>
      </c>
      <c r="R695" s="13">
        <v>474.0</v>
      </c>
      <c r="S695" s="13">
        <v>3877.0</v>
      </c>
      <c r="T695" s="13">
        <v>254089.0</v>
      </c>
      <c r="U695" s="13">
        <v>15694.0</v>
      </c>
      <c r="V695" s="14">
        <f t="shared" si="14"/>
        <v>72</v>
      </c>
      <c r="Y695" s="13" t="s">
        <v>715</v>
      </c>
      <c r="AC695" s="12">
        <v>0.87</v>
      </c>
      <c r="AD695" s="12">
        <v>0.87</v>
      </c>
      <c r="AJ695" s="12">
        <v>0.32</v>
      </c>
    </row>
    <row r="696">
      <c r="A696" s="2" t="s">
        <v>740</v>
      </c>
      <c r="B696" s="13">
        <v>412.0</v>
      </c>
      <c r="C696" s="13">
        <v>0.0</v>
      </c>
      <c r="D696" s="5">
        <f t="shared" si="5"/>
        <v>275384</v>
      </c>
      <c r="E696" s="5">
        <f t="shared" si="13"/>
        <v>570</v>
      </c>
      <c r="F696" s="13">
        <v>0.0</v>
      </c>
      <c r="G696" s="5">
        <f t="shared" si="2"/>
        <v>270375</v>
      </c>
      <c r="H696" s="14">
        <f t="shared" si="8"/>
        <v>3741</v>
      </c>
      <c r="I696" s="2">
        <f t="shared" si="3"/>
        <v>451</v>
      </c>
      <c r="J696" s="13">
        <v>1.0</v>
      </c>
      <c r="K696" s="14">
        <f t="shared" si="12"/>
        <v>809</v>
      </c>
      <c r="L696" s="13">
        <v>0.0</v>
      </c>
      <c r="M696" s="13">
        <v>35.0</v>
      </c>
      <c r="N696" s="13">
        <f t="shared" si="11"/>
        <v>377</v>
      </c>
      <c r="O696" s="13">
        <v>6.0</v>
      </c>
      <c r="P696" s="14">
        <f t="shared" si="10"/>
        <v>371</v>
      </c>
      <c r="Q696" s="13">
        <v>33.0</v>
      </c>
      <c r="R696" s="13">
        <v>448.0</v>
      </c>
      <c r="S696" s="13">
        <v>3741.0</v>
      </c>
      <c r="T696" s="13">
        <v>254597.0</v>
      </c>
      <c r="U696" s="13">
        <v>15756.0</v>
      </c>
      <c r="V696" s="14">
        <f>60+2</f>
        <v>62</v>
      </c>
      <c r="Y696" s="13" t="s">
        <v>715</v>
      </c>
      <c r="AC696" s="12">
        <v>0.87</v>
      </c>
      <c r="AD696" s="12">
        <v>0.87</v>
      </c>
      <c r="AJ696" s="12">
        <v>0.32</v>
      </c>
    </row>
    <row r="697">
      <c r="A697" s="2" t="s">
        <v>741</v>
      </c>
      <c r="B697" s="13">
        <v>271.0</v>
      </c>
      <c r="C697" s="13">
        <v>0.0</v>
      </c>
      <c r="D697" s="5">
        <f t="shared" si="5"/>
        <v>275655</v>
      </c>
      <c r="E697" s="5">
        <f t="shared" si="13"/>
        <v>501</v>
      </c>
      <c r="F697" s="13">
        <v>0.0</v>
      </c>
      <c r="G697" s="5">
        <f t="shared" si="2"/>
        <v>270876</v>
      </c>
      <c r="H697" s="14">
        <f t="shared" si="8"/>
        <v>3525</v>
      </c>
      <c r="I697" s="2">
        <f t="shared" si="3"/>
        <v>436</v>
      </c>
      <c r="J697" s="13">
        <v>1.0</v>
      </c>
      <c r="K697" s="14">
        <f t="shared" si="12"/>
        <v>810</v>
      </c>
      <c r="L697" s="13">
        <v>0.0</v>
      </c>
      <c r="M697" s="13">
        <v>44.0</v>
      </c>
      <c r="N697" s="13">
        <f t="shared" si="11"/>
        <v>227</v>
      </c>
      <c r="O697" s="13">
        <v>6.0</v>
      </c>
      <c r="P697" s="14">
        <f t="shared" si="10"/>
        <v>221</v>
      </c>
      <c r="Q697" s="13">
        <v>30.0</v>
      </c>
      <c r="R697" s="13">
        <v>436.0</v>
      </c>
      <c r="S697" s="13">
        <v>3525.0</v>
      </c>
      <c r="T697" s="13">
        <v>255045.0</v>
      </c>
      <c r="U697" s="13">
        <v>15809.0</v>
      </c>
      <c r="V697" s="14">
        <f>60+5</f>
        <v>65</v>
      </c>
      <c r="Y697" s="13" t="s">
        <v>715</v>
      </c>
      <c r="AC697" s="12">
        <v>0.88</v>
      </c>
      <c r="AD697" s="12">
        <v>0.87</v>
      </c>
      <c r="AJ697" s="12">
        <v>0.33</v>
      </c>
    </row>
    <row r="698">
      <c r="A698" s="2" t="s">
        <v>742</v>
      </c>
      <c r="B698" s="13">
        <v>255.0</v>
      </c>
      <c r="C698" s="13">
        <v>0.0</v>
      </c>
      <c r="D698" s="5">
        <f t="shared" si="5"/>
        <v>275910</v>
      </c>
      <c r="E698" s="5">
        <f t="shared" si="13"/>
        <v>503</v>
      </c>
      <c r="F698" s="13">
        <v>0.0</v>
      </c>
      <c r="G698" s="5">
        <f t="shared" si="2"/>
        <v>271379</v>
      </c>
      <c r="H698" s="14">
        <f t="shared" si="8"/>
        <v>3244</v>
      </c>
      <c r="I698" s="2">
        <f t="shared" si="3"/>
        <v>466</v>
      </c>
      <c r="J698" s="13">
        <v>3.0</v>
      </c>
      <c r="K698" s="14">
        <f t="shared" si="12"/>
        <v>813</v>
      </c>
      <c r="L698" s="13">
        <v>0.0</v>
      </c>
      <c r="M698" s="13">
        <v>67.0</v>
      </c>
      <c r="N698" s="13">
        <f t="shared" si="11"/>
        <v>188</v>
      </c>
      <c r="O698" s="13">
        <v>6.0</v>
      </c>
      <c r="P698" s="14">
        <f t="shared" si="10"/>
        <v>182</v>
      </c>
      <c r="Q698" s="13">
        <v>29.0</v>
      </c>
      <c r="R698" s="13">
        <v>467.0</v>
      </c>
      <c r="S698" s="13">
        <v>3244.0</v>
      </c>
      <c r="T698" s="13">
        <v>255530.0</v>
      </c>
      <c r="U698" s="13">
        <v>15827.0</v>
      </c>
      <c r="V698" s="14">
        <f>62+7</f>
        <v>69</v>
      </c>
      <c r="Y698" s="13" t="s">
        <v>715</v>
      </c>
      <c r="AC698" s="12">
        <v>0.88</v>
      </c>
      <c r="AD698" s="12">
        <v>0.87</v>
      </c>
      <c r="AJ698" s="12">
        <v>0.33</v>
      </c>
    </row>
    <row r="699">
      <c r="A699" s="2" t="s">
        <v>743</v>
      </c>
      <c r="B699" s="13">
        <v>195.0</v>
      </c>
      <c r="C699" s="13">
        <v>0.0</v>
      </c>
      <c r="D699" s="5">
        <f t="shared" si="5"/>
        <v>276105</v>
      </c>
      <c r="E699" s="5">
        <f t="shared" si="13"/>
        <v>396</v>
      </c>
      <c r="F699" s="13">
        <v>0.0</v>
      </c>
      <c r="G699" s="5">
        <f t="shared" si="2"/>
        <v>271775</v>
      </c>
      <c r="H699" s="14">
        <f t="shared" si="8"/>
        <v>3031</v>
      </c>
      <c r="I699" s="2">
        <f t="shared" si="3"/>
        <v>476</v>
      </c>
      <c r="J699" s="13">
        <v>2.0</v>
      </c>
      <c r="K699" s="14">
        <f t="shared" si="12"/>
        <v>815</v>
      </c>
      <c r="L699" s="13">
        <v>0.0</v>
      </c>
      <c r="M699" s="13">
        <v>49.0</v>
      </c>
      <c r="N699" s="13">
        <f t="shared" si="11"/>
        <v>146</v>
      </c>
      <c r="O699" s="13">
        <v>5.0</v>
      </c>
      <c r="P699" s="14">
        <f t="shared" si="10"/>
        <v>141</v>
      </c>
      <c r="Q699" s="13">
        <v>29.0</v>
      </c>
      <c r="R699" s="13">
        <v>477.0</v>
      </c>
      <c r="S699" s="13">
        <v>3031.0</v>
      </c>
      <c r="T699" s="13">
        <v>255911.0</v>
      </c>
      <c r="U699" s="13">
        <v>15842.0</v>
      </c>
      <c r="V699" s="14">
        <f>57+7</f>
        <v>64</v>
      </c>
      <c r="Y699" s="13" t="s">
        <v>715</v>
      </c>
      <c r="AC699" s="12">
        <v>0.88</v>
      </c>
      <c r="AD699" s="12">
        <v>0.87</v>
      </c>
      <c r="AJ699" s="12">
        <v>0.34</v>
      </c>
    </row>
    <row r="700">
      <c r="A700" s="2" t="s">
        <v>744</v>
      </c>
      <c r="B700" s="13">
        <v>280.0</v>
      </c>
      <c r="C700" s="13">
        <v>0.0</v>
      </c>
      <c r="D700" s="5">
        <f t="shared" si="5"/>
        <v>276385</v>
      </c>
      <c r="E700" s="5">
        <f t="shared" si="13"/>
        <v>428</v>
      </c>
      <c r="F700" s="13">
        <v>0.0</v>
      </c>
      <c r="G700" s="5">
        <f t="shared" si="2"/>
        <v>272203</v>
      </c>
      <c r="H700" s="14">
        <f t="shared" si="8"/>
        <v>2931</v>
      </c>
      <c r="I700" s="2">
        <f t="shared" si="3"/>
        <v>426</v>
      </c>
      <c r="J700" s="13">
        <v>2.0</v>
      </c>
      <c r="K700" s="14">
        <f t="shared" si="12"/>
        <v>817</v>
      </c>
      <c r="L700" s="13">
        <v>0.0</v>
      </c>
      <c r="M700" s="13">
        <v>54.0</v>
      </c>
      <c r="N700" s="13">
        <f t="shared" si="11"/>
        <v>226</v>
      </c>
      <c r="O700" s="13">
        <v>5.0</v>
      </c>
      <c r="P700" s="14">
        <f t="shared" si="10"/>
        <v>221</v>
      </c>
      <c r="Q700" s="13">
        <v>26.0</v>
      </c>
      <c r="R700" s="13">
        <v>430.0</v>
      </c>
      <c r="S700" s="13">
        <v>2931.0</v>
      </c>
      <c r="T700" s="13">
        <v>256314.0</v>
      </c>
      <c r="U700" s="13">
        <v>15867.0</v>
      </c>
      <c r="V700" s="14">
        <f>53+4</f>
        <v>57</v>
      </c>
      <c r="Y700" s="13" t="s">
        <v>715</v>
      </c>
      <c r="AC700" s="12">
        <v>0.88</v>
      </c>
      <c r="AD700" s="12">
        <v>0.87</v>
      </c>
      <c r="AJ700" s="12">
        <v>0.34</v>
      </c>
    </row>
    <row r="701">
      <c r="A701" s="2" t="s">
        <v>745</v>
      </c>
      <c r="B701" s="13">
        <v>335.0</v>
      </c>
      <c r="C701" s="13">
        <v>0.0</v>
      </c>
      <c r="D701" s="5">
        <f t="shared" si="5"/>
        <v>276720</v>
      </c>
      <c r="E701" s="5">
        <f t="shared" si="13"/>
        <v>494</v>
      </c>
      <c r="F701" s="13">
        <v>0.0</v>
      </c>
      <c r="G701" s="5">
        <f t="shared" si="2"/>
        <v>272697</v>
      </c>
      <c r="H701" s="14">
        <f t="shared" si="8"/>
        <v>2799</v>
      </c>
      <c r="I701" s="2">
        <f t="shared" si="3"/>
        <v>398</v>
      </c>
      <c r="J701" s="13">
        <v>1.0</v>
      </c>
      <c r="K701" s="14">
        <f t="shared" si="12"/>
        <v>818</v>
      </c>
      <c r="L701" s="13">
        <v>0.0</v>
      </c>
      <c r="M701" s="13">
        <v>76.0</v>
      </c>
      <c r="N701" s="13">
        <f t="shared" si="11"/>
        <v>259</v>
      </c>
      <c r="O701" s="13">
        <v>14.0</v>
      </c>
      <c r="P701" s="14">
        <f t="shared" si="10"/>
        <v>245</v>
      </c>
      <c r="Q701" s="13">
        <v>23.0</v>
      </c>
      <c r="R701" s="13">
        <v>405.0</v>
      </c>
      <c r="S701" s="13">
        <v>2799.0</v>
      </c>
      <c r="T701" s="13">
        <v>256784.0</v>
      </c>
      <c r="U701" s="13">
        <v>15891.0</v>
      </c>
      <c r="V701" s="14">
        <f>53+6</f>
        <v>59</v>
      </c>
      <c r="Y701" s="13" t="s">
        <v>715</v>
      </c>
      <c r="AC701" s="12">
        <v>0.88</v>
      </c>
      <c r="AD701" s="12">
        <v>0.87</v>
      </c>
      <c r="AJ701" s="12">
        <v>0.35</v>
      </c>
    </row>
    <row r="702">
      <c r="A702" s="2" t="s">
        <v>746</v>
      </c>
      <c r="B702" s="13">
        <v>322.0</v>
      </c>
      <c r="C702" s="13">
        <v>0.0</v>
      </c>
      <c r="D702" s="5">
        <f t="shared" si="5"/>
        <v>277042</v>
      </c>
      <c r="E702" s="5">
        <f t="shared" si="13"/>
        <v>417</v>
      </c>
      <c r="F702" s="13">
        <v>0.0</v>
      </c>
      <c r="G702" s="5">
        <f t="shared" si="2"/>
        <v>273114</v>
      </c>
      <c r="H702" s="14">
        <f t="shared" si="8"/>
        <v>2711</v>
      </c>
      <c r="I702" s="2">
        <f t="shared" si="3"/>
        <v>389</v>
      </c>
      <c r="J702" s="13">
        <v>2.0</v>
      </c>
      <c r="K702" s="14">
        <f t="shared" si="12"/>
        <v>820</v>
      </c>
      <c r="L702" s="13">
        <v>0.0</v>
      </c>
      <c r="M702" s="13">
        <v>89.0</v>
      </c>
      <c r="N702" s="13">
        <f t="shared" si="11"/>
        <v>233</v>
      </c>
      <c r="O702" s="13">
        <v>7.0</v>
      </c>
      <c r="P702" s="14">
        <f t="shared" si="10"/>
        <v>226</v>
      </c>
      <c r="Q702" s="13">
        <v>20.0</v>
      </c>
      <c r="R702" s="13">
        <v>399.0</v>
      </c>
      <c r="S702" s="13">
        <v>2711.0</v>
      </c>
      <c r="T702" s="13">
        <v>257179.0</v>
      </c>
      <c r="U702" s="13">
        <v>15913.0</v>
      </c>
      <c r="V702" s="14">
        <f>50+6</f>
        <v>56</v>
      </c>
      <c r="Y702" s="13" t="s">
        <v>715</v>
      </c>
      <c r="AC702" s="12">
        <v>0.88</v>
      </c>
      <c r="AD702" s="12">
        <v>0.87</v>
      </c>
      <c r="AJ702" s="12">
        <v>0.35</v>
      </c>
    </row>
    <row r="703">
      <c r="A703" s="2" t="s">
        <v>747</v>
      </c>
      <c r="B703" s="13">
        <v>265.0</v>
      </c>
      <c r="C703" s="13">
        <v>0.0</v>
      </c>
      <c r="D703" s="5">
        <f t="shared" si="5"/>
        <v>277307</v>
      </c>
      <c r="E703" s="5">
        <f t="shared" si="13"/>
        <v>388</v>
      </c>
      <c r="F703" s="13">
        <v>0.0</v>
      </c>
      <c r="G703" s="5">
        <f t="shared" si="2"/>
        <v>273502</v>
      </c>
      <c r="H703" s="14">
        <f t="shared" si="8"/>
        <v>2594</v>
      </c>
      <c r="I703" s="2">
        <f t="shared" si="3"/>
        <v>383</v>
      </c>
      <c r="J703" s="13">
        <v>0.0</v>
      </c>
      <c r="K703" s="14">
        <f t="shared" si="12"/>
        <v>820</v>
      </c>
      <c r="L703" s="13">
        <v>0.0</v>
      </c>
      <c r="M703" s="13">
        <v>79.0</v>
      </c>
      <c r="N703" s="13">
        <f t="shared" si="11"/>
        <v>186</v>
      </c>
      <c r="O703" s="13">
        <v>9.0</v>
      </c>
      <c r="P703" s="14">
        <f t="shared" si="10"/>
        <v>177</v>
      </c>
      <c r="Q703" s="13">
        <v>19.0</v>
      </c>
      <c r="R703" s="13">
        <v>394.0</v>
      </c>
      <c r="S703" s="13">
        <v>2594.0</v>
      </c>
      <c r="T703" s="13">
        <v>257546.0</v>
      </c>
      <c r="U703" s="13">
        <v>15934.0</v>
      </c>
      <c r="V703" s="14">
        <f>45+10</f>
        <v>55</v>
      </c>
      <c r="Y703" s="13" t="s">
        <v>715</v>
      </c>
      <c r="AC703" s="12">
        <v>0.88</v>
      </c>
      <c r="AD703" s="12">
        <v>0.87</v>
      </c>
      <c r="AJ703" s="12">
        <v>0.36</v>
      </c>
    </row>
    <row r="704">
      <c r="A704" s="2" t="s">
        <v>748</v>
      </c>
      <c r="B704" s="13">
        <v>248.0</v>
      </c>
      <c r="C704" s="13">
        <v>0.0</v>
      </c>
      <c r="D704" s="5">
        <f t="shared" si="5"/>
        <v>277555</v>
      </c>
      <c r="E704" s="5">
        <f t="shared" si="13"/>
        <v>379</v>
      </c>
      <c r="F704" s="13">
        <v>0.0</v>
      </c>
      <c r="G704" s="5">
        <f t="shared" si="2"/>
        <v>273881</v>
      </c>
      <c r="H704" s="14">
        <f t="shared" si="8"/>
        <v>2483</v>
      </c>
      <c r="I704" s="2">
        <f t="shared" si="3"/>
        <v>362</v>
      </c>
      <c r="J704" s="13">
        <v>1.0</v>
      </c>
      <c r="K704" s="14">
        <f t="shared" si="12"/>
        <v>821</v>
      </c>
      <c r="L704" s="13">
        <v>0.0</v>
      </c>
      <c r="M704" s="13">
        <v>66.0</v>
      </c>
      <c r="N704" s="13">
        <f t="shared" si="11"/>
        <v>182</v>
      </c>
      <c r="O704" s="13">
        <v>5.0</v>
      </c>
      <c r="P704" s="14">
        <f t="shared" si="10"/>
        <v>177</v>
      </c>
      <c r="Q704" s="13">
        <v>19.0</v>
      </c>
      <c r="R704" s="13">
        <v>373.0</v>
      </c>
      <c r="S704" s="13">
        <v>2483.0</v>
      </c>
      <c r="T704" s="13">
        <v>257897.0</v>
      </c>
      <c r="U704" s="13">
        <v>15962.0</v>
      </c>
      <c r="V704" s="14">
        <f>49+6</f>
        <v>55</v>
      </c>
      <c r="Y704" s="13" t="s">
        <v>715</v>
      </c>
      <c r="AC704" s="12">
        <v>0.88</v>
      </c>
      <c r="AD704" s="12">
        <v>0.87</v>
      </c>
      <c r="AJ704" s="12">
        <v>0.36</v>
      </c>
    </row>
    <row r="705">
      <c r="A705" s="2" t="s">
        <v>749</v>
      </c>
      <c r="B705" s="13">
        <v>209.0</v>
      </c>
      <c r="C705" s="13">
        <v>0.0</v>
      </c>
      <c r="D705" s="5">
        <f t="shared" si="5"/>
        <v>277764</v>
      </c>
      <c r="E705" s="5">
        <f t="shared" si="13"/>
        <v>345</v>
      </c>
      <c r="F705" s="13">
        <v>0.0</v>
      </c>
      <c r="G705" s="5">
        <f t="shared" si="2"/>
        <v>274226</v>
      </c>
      <c r="H705" s="14">
        <f t="shared" si="8"/>
        <v>2361</v>
      </c>
      <c r="I705" s="2">
        <f t="shared" si="3"/>
        <v>347</v>
      </c>
      <c r="J705" s="13">
        <v>1.0</v>
      </c>
      <c r="K705" s="14">
        <f t="shared" si="12"/>
        <v>822</v>
      </c>
      <c r="L705" s="13">
        <v>0.0</v>
      </c>
      <c r="M705" s="13">
        <v>100.0</v>
      </c>
      <c r="N705" s="13">
        <f t="shared" si="11"/>
        <v>109</v>
      </c>
      <c r="O705" s="13">
        <v>4.0</v>
      </c>
      <c r="P705" s="14">
        <f t="shared" si="10"/>
        <v>105</v>
      </c>
      <c r="Q705" s="13">
        <v>18.0</v>
      </c>
      <c r="R705" s="13">
        <v>359.0</v>
      </c>
      <c r="S705" s="13">
        <v>2361.0</v>
      </c>
      <c r="T705" s="13">
        <v>258229.0</v>
      </c>
      <c r="U705" s="13">
        <v>15975.0</v>
      </c>
      <c r="V705" s="14">
        <f>43+8</f>
        <v>51</v>
      </c>
      <c r="Y705" s="13" t="s">
        <v>715</v>
      </c>
      <c r="AC705" s="12">
        <v>0.88</v>
      </c>
      <c r="AD705" s="12">
        <v>0.87</v>
      </c>
      <c r="AJ705" s="12">
        <v>0.36</v>
      </c>
    </row>
    <row r="706">
      <c r="A706" s="2" t="s">
        <v>750</v>
      </c>
      <c r="B706" s="13">
        <v>280.0</v>
      </c>
      <c r="C706" s="13">
        <v>0.0</v>
      </c>
      <c r="D706" s="5">
        <f t="shared" si="5"/>
        <v>278044</v>
      </c>
      <c r="E706" s="5">
        <f t="shared" si="13"/>
        <v>319</v>
      </c>
      <c r="F706" s="13">
        <v>0.0</v>
      </c>
      <c r="G706" s="5">
        <f t="shared" si="2"/>
        <v>274545</v>
      </c>
      <c r="H706" s="14">
        <f t="shared" si="8"/>
        <v>2333</v>
      </c>
      <c r="I706" s="2">
        <f t="shared" si="3"/>
        <v>333</v>
      </c>
      <c r="J706" s="13">
        <v>3.0</v>
      </c>
      <c r="K706" s="14">
        <f t="shared" si="12"/>
        <v>825</v>
      </c>
      <c r="L706" s="13">
        <v>0.0</v>
      </c>
      <c r="M706" s="13">
        <v>134.0</v>
      </c>
      <c r="N706" s="13">
        <f t="shared" si="11"/>
        <v>146</v>
      </c>
      <c r="O706" s="13">
        <v>5.0</v>
      </c>
      <c r="P706" s="14">
        <f t="shared" si="10"/>
        <v>141</v>
      </c>
      <c r="Q706" s="13">
        <v>17.0</v>
      </c>
      <c r="R706" s="13">
        <v>346.0</v>
      </c>
      <c r="S706" s="13">
        <v>2333.0</v>
      </c>
      <c r="T706" s="13">
        <v>258530.0</v>
      </c>
      <c r="U706" s="13">
        <v>15993.0</v>
      </c>
      <c r="V706" s="14">
        <f>42+9</f>
        <v>51</v>
      </c>
      <c r="Y706" s="13" t="s">
        <v>715</v>
      </c>
      <c r="AC706" s="12">
        <v>0.88</v>
      </c>
      <c r="AD706" s="12">
        <v>0.87</v>
      </c>
      <c r="AJ706" s="12">
        <v>0.37</v>
      </c>
    </row>
    <row r="707">
      <c r="A707" s="2" t="s">
        <v>751</v>
      </c>
      <c r="B707" s="13">
        <v>365.0</v>
      </c>
      <c r="C707" s="13">
        <v>0.0</v>
      </c>
      <c r="D707" s="5">
        <f t="shared" si="5"/>
        <v>278409</v>
      </c>
      <c r="E707" s="5">
        <f t="shared" si="13"/>
        <v>285</v>
      </c>
      <c r="F707" s="13">
        <v>0.0</v>
      </c>
      <c r="G707" s="5">
        <f t="shared" si="2"/>
        <v>274830</v>
      </c>
      <c r="H707" s="14">
        <f t="shared" si="8"/>
        <v>2473</v>
      </c>
      <c r="I707" s="2">
        <f t="shared" si="3"/>
        <v>273</v>
      </c>
      <c r="J707" s="13">
        <v>0.0</v>
      </c>
      <c r="K707" s="14">
        <f t="shared" si="12"/>
        <v>825</v>
      </c>
      <c r="L707" s="13">
        <v>0.0</v>
      </c>
      <c r="M707" s="13">
        <v>173.0</v>
      </c>
      <c r="N707" s="13">
        <f t="shared" si="11"/>
        <v>192</v>
      </c>
      <c r="O707" s="13">
        <v>1.0</v>
      </c>
      <c r="P707" s="14">
        <f t="shared" si="10"/>
        <v>191</v>
      </c>
      <c r="Q707" s="13">
        <v>17.0</v>
      </c>
      <c r="R707" s="13">
        <v>286.0</v>
      </c>
      <c r="S707" s="13">
        <v>2473.0</v>
      </c>
      <c r="T707" s="13">
        <v>258786.0</v>
      </c>
      <c r="U707" s="13">
        <v>16022.0</v>
      </c>
      <c r="V707" s="14">
        <f>43+6</f>
        <v>49</v>
      </c>
      <c r="Y707" s="13" t="s">
        <v>715</v>
      </c>
      <c r="AC707" s="12">
        <v>0.88</v>
      </c>
      <c r="AD707" s="12">
        <v>0.87</v>
      </c>
      <c r="AJ707" s="12">
        <v>0.38</v>
      </c>
    </row>
    <row r="708">
      <c r="A708" s="2" t="s">
        <v>752</v>
      </c>
      <c r="B708" s="13">
        <v>341.0</v>
      </c>
      <c r="C708" s="13">
        <v>0.0</v>
      </c>
      <c r="D708" s="5">
        <f t="shared" si="5"/>
        <v>278750</v>
      </c>
      <c r="E708" s="5">
        <f t="shared" si="13"/>
        <v>276</v>
      </c>
      <c r="F708" s="13">
        <v>0.0</v>
      </c>
      <c r="G708" s="5">
        <f t="shared" si="2"/>
        <v>275106</v>
      </c>
      <c r="H708" s="14">
        <f t="shared" si="8"/>
        <v>2535</v>
      </c>
      <c r="I708" s="2">
        <f t="shared" si="3"/>
        <v>275</v>
      </c>
      <c r="J708" s="13">
        <v>1.0</v>
      </c>
      <c r="K708" s="14">
        <f t="shared" si="12"/>
        <v>826</v>
      </c>
      <c r="L708" s="13">
        <v>0.0</v>
      </c>
      <c r="M708" s="13">
        <v>153.0</v>
      </c>
      <c r="N708" s="13">
        <f t="shared" si="11"/>
        <v>188</v>
      </c>
      <c r="O708" s="13">
        <v>6.0</v>
      </c>
      <c r="P708" s="14">
        <f t="shared" si="10"/>
        <v>182</v>
      </c>
      <c r="Q708" s="13">
        <v>16.0</v>
      </c>
      <c r="R708" s="13">
        <v>289.0</v>
      </c>
      <c r="S708" s="13">
        <v>2535.0</v>
      </c>
      <c r="T708" s="13">
        <v>259052.0</v>
      </c>
      <c r="U708" s="13">
        <v>16032.0</v>
      </c>
      <c r="V708" s="14">
        <f>42+4</f>
        <v>46</v>
      </c>
      <c r="Y708" s="13" t="s">
        <v>715</v>
      </c>
      <c r="AC708" s="12">
        <v>0.88</v>
      </c>
      <c r="AD708" s="12">
        <v>0.87</v>
      </c>
      <c r="AJ708" s="12">
        <v>0.39</v>
      </c>
    </row>
    <row r="709">
      <c r="A709" s="2" t="s">
        <v>753</v>
      </c>
      <c r="B709" s="13">
        <v>311.0</v>
      </c>
      <c r="C709" s="13">
        <v>0.0</v>
      </c>
      <c r="D709" s="5">
        <f t="shared" si="5"/>
        <v>279061</v>
      </c>
      <c r="E709" s="5">
        <f t="shared" si="13"/>
        <v>273</v>
      </c>
      <c r="F709" s="13">
        <v>0.0</v>
      </c>
      <c r="G709" s="5">
        <f t="shared" si="2"/>
        <v>275379</v>
      </c>
      <c r="H709" s="14">
        <f t="shared" si="8"/>
        <v>2598</v>
      </c>
      <c r="I709" s="2">
        <f t="shared" si="3"/>
        <v>249</v>
      </c>
      <c r="J709" s="13">
        <v>1.0</v>
      </c>
      <c r="K709" s="14">
        <f t="shared" si="12"/>
        <v>827</v>
      </c>
      <c r="L709" s="13">
        <v>0.0</v>
      </c>
      <c r="M709" s="13">
        <v>114.0</v>
      </c>
      <c r="N709" s="13">
        <f t="shared" si="11"/>
        <v>197</v>
      </c>
      <c r="O709" s="13">
        <v>4.0</v>
      </c>
      <c r="P709" s="14">
        <f t="shared" si="10"/>
        <v>193</v>
      </c>
      <c r="Q709" s="13">
        <v>16.0</v>
      </c>
      <c r="R709" s="13">
        <v>263.0</v>
      </c>
      <c r="S709" s="13">
        <v>2598.0</v>
      </c>
      <c r="T709" s="13">
        <v>259293.0</v>
      </c>
      <c r="U709" s="13">
        <v>16064.0</v>
      </c>
      <c r="V709" s="14">
        <f>45+4</f>
        <v>49</v>
      </c>
      <c r="Y709" s="13" t="s">
        <v>715</v>
      </c>
      <c r="AC709" s="12">
        <v>0.88</v>
      </c>
      <c r="AD709" s="12">
        <v>0.87</v>
      </c>
      <c r="AJ709" s="12">
        <v>0.4</v>
      </c>
    </row>
    <row r="710">
      <c r="A710" s="2" t="s">
        <v>754</v>
      </c>
      <c r="B710" s="13">
        <v>344.0</v>
      </c>
      <c r="C710" s="13">
        <v>0.0</v>
      </c>
      <c r="D710" s="5">
        <f t="shared" si="5"/>
        <v>279405</v>
      </c>
      <c r="E710" s="5">
        <f t="shared" si="13"/>
        <v>352</v>
      </c>
      <c r="F710" s="13">
        <v>0.0</v>
      </c>
      <c r="G710" s="5">
        <f t="shared" si="2"/>
        <v>275731</v>
      </c>
      <c r="H710" s="14">
        <f t="shared" si="8"/>
        <v>2602</v>
      </c>
      <c r="I710" s="2">
        <f t="shared" si="3"/>
        <v>236</v>
      </c>
      <c r="J710" s="13">
        <v>1.0</v>
      </c>
      <c r="K710" s="14">
        <f t="shared" si="12"/>
        <v>828</v>
      </c>
      <c r="L710" s="13">
        <v>0.0</v>
      </c>
      <c r="M710" s="13">
        <v>172.0</v>
      </c>
      <c r="N710" s="13">
        <f t="shared" si="11"/>
        <v>172</v>
      </c>
      <c r="O710" s="13">
        <v>7.0</v>
      </c>
      <c r="P710" s="14">
        <f t="shared" si="10"/>
        <v>165</v>
      </c>
      <c r="Q710" s="13">
        <v>16.0</v>
      </c>
      <c r="R710" s="13">
        <v>250.0</v>
      </c>
      <c r="S710" s="13">
        <v>2602.0</v>
      </c>
      <c r="T710" s="13">
        <v>259628.0</v>
      </c>
      <c r="U710" s="13">
        <v>16081.0</v>
      </c>
      <c r="V710" s="14">
        <f>42+4</f>
        <v>46</v>
      </c>
      <c r="Y710" s="13" t="s">
        <v>715</v>
      </c>
      <c r="AC710" s="12">
        <v>0.88</v>
      </c>
      <c r="AD710" s="12">
        <v>0.87</v>
      </c>
      <c r="AJ710" s="12">
        <v>0.4</v>
      </c>
    </row>
    <row r="711">
      <c r="A711" s="3" t="s">
        <v>755</v>
      </c>
      <c r="B711" s="13">
        <v>456.0</v>
      </c>
      <c r="C711" s="13">
        <v>0.0</v>
      </c>
      <c r="D711" s="5">
        <f t="shared" si="5"/>
        <v>279861</v>
      </c>
      <c r="E711" s="5">
        <f t="shared" si="13"/>
        <v>324</v>
      </c>
      <c r="F711" s="13">
        <v>0.0</v>
      </c>
      <c r="G711" s="5">
        <f t="shared" si="2"/>
        <v>276055</v>
      </c>
      <c r="H711" s="14">
        <f t="shared" si="8"/>
        <v>2736</v>
      </c>
      <c r="I711" s="2">
        <f t="shared" si="3"/>
        <v>233</v>
      </c>
      <c r="J711" s="13">
        <v>1.0</v>
      </c>
      <c r="K711" s="14">
        <f t="shared" si="12"/>
        <v>829</v>
      </c>
      <c r="L711" s="13">
        <v>0.0</v>
      </c>
      <c r="M711" s="13">
        <v>260.0</v>
      </c>
      <c r="N711" s="13">
        <f t="shared" si="11"/>
        <v>196</v>
      </c>
      <c r="O711" s="13">
        <v>9.0</v>
      </c>
      <c r="P711" s="14">
        <f t="shared" si="10"/>
        <v>187</v>
      </c>
      <c r="Q711" s="13">
        <v>14.0</v>
      </c>
      <c r="R711" s="13">
        <v>249.0</v>
      </c>
      <c r="S711" s="14">
        <f>2916-180</f>
        <v>2736</v>
      </c>
      <c r="T711" s="14">
        <f>260177-239</f>
        <v>259938</v>
      </c>
      <c r="U711" s="14">
        <f>16102-7</f>
        <v>16095</v>
      </c>
      <c r="V711" s="14">
        <f>41+6</f>
        <v>47</v>
      </c>
      <c r="Y711" s="13" t="s">
        <v>715</v>
      </c>
      <c r="AC711" s="12">
        <v>0.88</v>
      </c>
      <c r="AD711" s="12">
        <v>0.87</v>
      </c>
    </row>
    <row r="712">
      <c r="A712" s="2" t="s">
        <v>756</v>
      </c>
      <c r="B712" s="13">
        <v>429.0</v>
      </c>
      <c r="C712" s="13">
        <v>0.0</v>
      </c>
      <c r="D712" s="5">
        <f t="shared" si="5"/>
        <v>280290</v>
      </c>
      <c r="E712" s="5">
        <f t="shared" si="13"/>
        <v>246</v>
      </c>
      <c r="F712" s="13">
        <v>0.0</v>
      </c>
      <c r="G712" s="5">
        <f t="shared" si="2"/>
        <v>276301</v>
      </c>
      <c r="H712" s="14">
        <f t="shared" si="8"/>
        <v>2916</v>
      </c>
      <c r="I712" s="2">
        <f t="shared" si="3"/>
        <v>236</v>
      </c>
      <c r="J712" s="13">
        <v>0.0</v>
      </c>
      <c r="K712" s="14">
        <f t="shared" si="12"/>
        <v>829</v>
      </c>
      <c r="L712" s="13">
        <v>0.0</v>
      </c>
      <c r="M712" s="13">
        <v>297.0</v>
      </c>
      <c r="N712" s="13">
        <f t="shared" si="11"/>
        <v>132</v>
      </c>
      <c r="O712" s="13">
        <v>4.0</v>
      </c>
      <c r="P712" s="14">
        <f t="shared" si="10"/>
        <v>128</v>
      </c>
      <c r="Q712" s="13">
        <v>14.0</v>
      </c>
      <c r="R712" s="13">
        <v>252.0</v>
      </c>
      <c r="S712" s="13">
        <v>2916.0</v>
      </c>
      <c r="T712" s="13">
        <v>260177.0</v>
      </c>
      <c r="U712" s="13">
        <v>16102.0</v>
      </c>
      <c r="V712" s="14">
        <f>41+4</f>
        <v>45</v>
      </c>
      <c r="Y712" s="13" t="s">
        <v>715</v>
      </c>
      <c r="AC712" s="12">
        <v>0.88</v>
      </c>
      <c r="AD712" s="12">
        <v>0.87</v>
      </c>
      <c r="AJ712" s="12">
        <v>0.41</v>
      </c>
    </row>
    <row r="713">
      <c r="A713" s="2" t="s">
        <v>757</v>
      </c>
      <c r="B713" s="13">
        <v>464.0</v>
      </c>
      <c r="C713" s="13">
        <v>0.0</v>
      </c>
      <c r="D713" s="5">
        <f t="shared" si="5"/>
        <v>280754</v>
      </c>
      <c r="E713" s="5">
        <f t="shared" si="13"/>
        <v>364</v>
      </c>
      <c r="F713" s="13">
        <v>0.0</v>
      </c>
      <c r="G713" s="5">
        <f t="shared" si="2"/>
        <v>276665</v>
      </c>
      <c r="H713" s="14">
        <f t="shared" si="8"/>
        <v>3099</v>
      </c>
      <c r="I713" s="2">
        <f t="shared" si="3"/>
        <v>153</v>
      </c>
      <c r="J713" s="13">
        <v>0.0</v>
      </c>
      <c r="K713" s="14">
        <f t="shared" si="12"/>
        <v>829</v>
      </c>
      <c r="L713" s="13">
        <v>0.0</v>
      </c>
      <c r="M713" s="13">
        <v>285.0</v>
      </c>
      <c r="N713" s="13">
        <f t="shared" si="11"/>
        <v>179</v>
      </c>
      <c r="O713" s="13">
        <v>2.0</v>
      </c>
      <c r="P713" s="14">
        <f t="shared" si="10"/>
        <v>177</v>
      </c>
      <c r="Q713" s="13">
        <v>13.0</v>
      </c>
      <c r="R713" s="13">
        <v>170.0</v>
      </c>
      <c r="S713" s="13">
        <v>3099.0</v>
      </c>
      <c r="T713" s="13">
        <v>260447.0</v>
      </c>
      <c r="U713" s="13">
        <v>16196.0</v>
      </c>
      <c r="V713" s="14">
        <f>21+4</f>
        <v>25</v>
      </c>
      <c r="Y713" s="13" t="s">
        <v>715</v>
      </c>
      <c r="AC713" s="12">
        <v>0.88</v>
      </c>
      <c r="AD713" s="12">
        <v>0.87</v>
      </c>
      <c r="AJ713" s="12">
        <v>0.42</v>
      </c>
    </row>
    <row r="714">
      <c r="A714" s="2" t="s">
        <v>758</v>
      </c>
      <c r="B714" s="13">
        <v>842.0</v>
      </c>
      <c r="C714" s="13">
        <v>0.0</v>
      </c>
      <c r="D714" s="5">
        <f t="shared" si="5"/>
        <v>281596</v>
      </c>
      <c r="E714" s="5">
        <f t="shared" si="13"/>
        <v>271</v>
      </c>
      <c r="F714" s="13">
        <v>0.0</v>
      </c>
      <c r="G714" s="5">
        <f t="shared" si="2"/>
        <v>276936</v>
      </c>
      <c r="H714" s="14">
        <f t="shared" si="8"/>
        <v>3669</v>
      </c>
      <c r="I714" s="2">
        <f t="shared" si="3"/>
        <v>151</v>
      </c>
      <c r="J714" s="13">
        <v>3.0</v>
      </c>
      <c r="K714" s="14">
        <f t="shared" si="12"/>
        <v>832</v>
      </c>
      <c r="L714" s="13">
        <v>0.0</v>
      </c>
      <c r="M714" s="13">
        <v>502.0</v>
      </c>
      <c r="N714" s="13">
        <f t="shared" si="11"/>
        <v>340</v>
      </c>
      <c r="O714" s="13">
        <v>6.0</v>
      </c>
      <c r="P714" s="14">
        <f t="shared" si="10"/>
        <v>334</v>
      </c>
      <c r="Q714" s="13">
        <v>13.0</v>
      </c>
      <c r="R714" s="13">
        <v>168.0</v>
      </c>
      <c r="S714" s="13">
        <v>3669.0</v>
      </c>
      <c r="T714" s="13">
        <v>260685.0</v>
      </c>
      <c r="U714" s="13">
        <v>16229.0</v>
      </c>
      <c r="V714" s="14">
        <f>21+3</f>
        <v>24</v>
      </c>
      <c r="Y714" s="13" t="s">
        <v>715</v>
      </c>
      <c r="AC714" s="12">
        <v>0.88</v>
      </c>
      <c r="AD714" s="12">
        <v>0.87</v>
      </c>
      <c r="AJ714" s="12">
        <v>0.42</v>
      </c>
    </row>
    <row r="715">
      <c r="A715" s="2" t="s">
        <v>759</v>
      </c>
      <c r="B715" s="13">
        <v>805.0</v>
      </c>
      <c r="C715" s="13">
        <v>0.0</v>
      </c>
      <c r="D715" s="5">
        <f t="shared" si="5"/>
        <v>282401</v>
      </c>
      <c r="E715" s="5">
        <f t="shared" si="13"/>
        <v>453</v>
      </c>
      <c r="F715" s="13">
        <v>0.0</v>
      </c>
      <c r="G715" s="5">
        <f t="shared" si="2"/>
        <v>277389</v>
      </c>
      <c r="H715" s="14">
        <f t="shared" si="8"/>
        <v>4015</v>
      </c>
      <c r="I715" s="2">
        <f t="shared" si="3"/>
        <v>155</v>
      </c>
      <c r="J715" s="13">
        <v>2.0</v>
      </c>
      <c r="K715" s="14">
        <f t="shared" si="12"/>
        <v>834</v>
      </c>
      <c r="L715" s="13">
        <v>0.0</v>
      </c>
      <c r="M715" s="13">
        <v>439.0</v>
      </c>
      <c r="N715" s="13">
        <f t="shared" si="11"/>
        <v>366</v>
      </c>
      <c r="O715" s="13">
        <v>13.0</v>
      </c>
      <c r="P715" s="14">
        <f t="shared" si="10"/>
        <v>353</v>
      </c>
      <c r="Q715" s="13">
        <v>14.0</v>
      </c>
      <c r="R715" s="13">
        <v>171.0</v>
      </c>
      <c r="S715" s="13">
        <v>4015.0</v>
      </c>
      <c r="T715" s="13">
        <v>261128.0</v>
      </c>
      <c r="U715" s="13">
        <v>16239.0</v>
      </c>
      <c r="V715" s="14">
        <f t="shared" ref="V715:V716" si="15">17+3</f>
        <v>20</v>
      </c>
      <c r="Y715" s="13" t="s">
        <v>715</v>
      </c>
      <c r="AC715" s="12">
        <v>0.88</v>
      </c>
      <c r="AD715" s="12">
        <v>0.87</v>
      </c>
      <c r="AJ715" s="12">
        <v>0.43</v>
      </c>
    </row>
    <row r="716">
      <c r="A716" s="2" t="s">
        <v>760</v>
      </c>
      <c r="B716" s="13">
        <v>813.0</v>
      </c>
      <c r="C716" s="13">
        <v>0.0</v>
      </c>
      <c r="D716" s="5">
        <f t="shared" si="5"/>
        <v>283214</v>
      </c>
      <c r="E716" s="5">
        <f t="shared" si="13"/>
        <v>392</v>
      </c>
      <c r="F716" s="13">
        <v>0.0</v>
      </c>
      <c r="G716" s="5">
        <f t="shared" si="2"/>
        <v>277781</v>
      </c>
      <c r="H716" s="14">
        <f t="shared" si="8"/>
        <v>4449</v>
      </c>
      <c r="I716" s="2">
        <f t="shared" si="3"/>
        <v>141</v>
      </c>
      <c r="J716" s="13">
        <v>1.0</v>
      </c>
      <c r="K716" s="14">
        <f t="shared" si="12"/>
        <v>835</v>
      </c>
      <c r="L716" s="13">
        <v>0.0</v>
      </c>
      <c r="M716" s="13">
        <v>390.0</v>
      </c>
      <c r="N716" s="13">
        <f t="shared" si="11"/>
        <v>423</v>
      </c>
      <c r="O716" s="13">
        <v>19.0</v>
      </c>
      <c r="P716" s="14">
        <f t="shared" si="10"/>
        <v>404</v>
      </c>
      <c r="Q716" s="13">
        <v>13.0</v>
      </c>
      <c r="R716" s="13">
        <v>158.0</v>
      </c>
      <c r="S716" s="13">
        <v>4449.0</v>
      </c>
      <c r="T716" s="13">
        <v>261504.0</v>
      </c>
      <c r="U716" s="13">
        <v>16255.0</v>
      </c>
      <c r="V716" s="14">
        <f t="shared" si="15"/>
        <v>20</v>
      </c>
      <c r="Y716" s="13" t="s">
        <v>715</v>
      </c>
      <c r="AC716" s="12">
        <v>0.88</v>
      </c>
      <c r="AD716" s="12">
        <v>0.87</v>
      </c>
      <c r="AJ716" s="12">
        <v>0.44</v>
      </c>
    </row>
    <row r="717">
      <c r="A717" s="2" t="s">
        <v>761</v>
      </c>
      <c r="B717" s="13">
        <v>777.0</v>
      </c>
      <c r="C717" s="13">
        <v>0.0</v>
      </c>
      <c r="D717" s="5">
        <f t="shared" si="5"/>
        <v>283991</v>
      </c>
      <c r="E717" s="5">
        <f t="shared" si="13"/>
        <v>338</v>
      </c>
      <c r="F717" s="13">
        <v>0.0</v>
      </c>
      <c r="G717" s="5">
        <f t="shared" si="2"/>
        <v>278119</v>
      </c>
      <c r="H717" s="14">
        <f t="shared" si="8"/>
        <v>4892</v>
      </c>
      <c r="I717" s="2">
        <f t="shared" si="3"/>
        <v>135</v>
      </c>
      <c r="J717" s="13">
        <v>2.0</v>
      </c>
      <c r="K717" s="14">
        <f t="shared" si="12"/>
        <v>837</v>
      </c>
      <c r="L717" s="13">
        <v>0.0</v>
      </c>
      <c r="M717" s="13">
        <v>396.0</v>
      </c>
      <c r="N717" s="13">
        <f t="shared" si="11"/>
        <v>381</v>
      </c>
      <c r="O717" s="13">
        <v>15.0</v>
      </c>
      <c r="P717" s="14">
        <f t="shared" si="10"/>
        <v>366</v>
      </c>
      <c r="Q717" s="13">
        <v>12.0</v>
      </c>
      <c r="R717" s="14">
        <f>149+4</f>
        <v>153</v>
      </c>
      <c r="S717" s="14">
        <f>5372-480</f>
        <v>4892</v>
      </c>
      <c r="T717" s="14">
        <f>T718-311</f>
        <v>261826</v>
      </c>
      <c r="U717" s="14">
        <f>U718-25</f>
        <v>16271</v>
      </c>
      <c r="V717" s="14">
        <f>10+1</f>
        <v>11</v>
      </c>
      <c r="Y717" s="13" t="s">
        <v>715</v>
      </c>
      <c r="AC717" s="12">
        <v>0.89</v>
      </c>
      <c r="AD717" s="12">
        <v>0.87</v>
      </c>
      <c r="AJ717" s="12">
        <v>0.44</v>
      </c>
    </row>
    <row r="718">
      <c r="A718" s="2" t="s">
        <v>762</v>
      </c>
      <c r="B718" s="13">
        <v>811.0</v>
      </c>
      <c r="C718" s="13">
        <v>0.0</v>
      </c>
      <c r="D718" s="5">
        <f t="shared" si="5"/>
        <v>284802</v>
      </c>
      <c r="E718" s="5">
        <f t="shared" si="13"/>
        <v>336</v>
      </c>
      <c r="F718" s="13">
        <v>0.0</v>
      </c>
      <c r="G718" s="5">
        <f t="shared" si="2"/>
        <v>278455</v>
      </c>
      <c r="H718" s="14">
        <f t="shared" si="8"/>
        <v>5372</v>
      </c>
      <c r="I718" s="2">
        <f t="shared" si="3"/>
        <v>130</v>
      </c>
      <c r="J718" s="13">
        <v>0.0</v>
      </c>
      <c r="K718" s="14">
        <f t="shared" si="12"/>
        <v>837</v>
      </c>
      <c r="L718" s="13">
        <v>0.0</v>
      </c>
      <c r="M718" s="13">
        <v>544.0</v>
      </c>
      <c r="N718" s="13">
        <f t="shared" si="11"/>
        <v>267</v>
      </c>
      <c r="O718" s="13">
        <v>14.0</v>
      </c>
      <c r="P718" s="14">
        <f t="shared" si="10"/>
        <v>253</v>
      </c>
      <c r="Q718" s="13">
        <v>11.0</v>
      </c>
      <c r="R718" s="13">
        <v>149.0</v>
      </c>
      <c r="S718" s="13">
        <v>5372.0</v>
      </c>
      <c r="T718" s="13">
        <v>262137.0</v>
      </c>
      <c r="U718" s="13">
        <v>16296.0</v>
      </c>
      <c r="V718" s="14">
        <f>12+1</f>
        <v>13</v>
      </c>
      <c r="Y718" s="13" t="s">
        <v>715</v>
      </c>
      <c r="AC718" s="12">
        <v>0.89</v>
      </c>
      <c r="AD718" s="12">
        <v>0.87</v>
      </c>
      <c r="AJ718" s="12">
        <v>0.45</v>
      </c>
    </row>
    <row r="719">
      <c r="A719" s="2" t="s">
        <v>763</v>
      </c>
      <c r="B719" s="13">
        <v>845.0</v>
      </c>
      <c r="C719" s="13">
        <v>0.0</v>
      </c>
      <c r="D719" s="5">
        <f t="shared" si="5"/>
        <v>285647</v>
      </c>
      <c r="E719" s="5">
        <f t="shared" si="13"/>
        <v>431</v>
      </c>
      <c r="F719" s="13">
        <v>0.0</v>
      </c>
      <c r="G719" s="5">
        <f t="shared" si="2"/>
        <v>278886</v>
      </c>
      <c r="H719" s="14">
        <f t="shared" si="8"/>
        <v>5781</v>
      </c>
      <c r="I719" s="2">
        <f t="shared" si="3"/>
        <v>134</v>
      </c>
      <c r="J719" s="13">
        <v>1.0</v>
      </c>
      <c r="K719" s="14">
        <f t="shared" si="12"/>
        <v>838</v>
      </c>
      <c r="L719" s="13">
        <v>0.0</v>
      </c>
      <c r="M719" s="13">
        <v>587.0</v>
      </c>
      <c r="N719" s="13">
        <f t="shared" si="11"/>
        <v>258</v>
      </c>
      <c r="O719" s="13">
        <v>16.0</v>
      </c>
      <c r="P719" s="14">
        <f t="shared" si="10"/>
        <v>242</v>
      </c>
      <c r="Q719" s="13">
        <v>11.0</v>
      </c>
      <c r="R719" s="13">
        <v>153.0</v>
      </c>
      <c r="S719" s="13">
        <v>5781.0</v>
      </c>
      <c r="T719" s="13">
        <v>262554.0</v>
      </c>
      <c r="U719" s="13">
        <v>16310.0</v>
      </c>
      <c r="V719" s="14">
        <f>14+0</f>
        <v>14</v>
      </c>
      <c r="Y719" s="13" t="s">
        <v>715</v>
      </c>
      <c r="AC719" s="12">
        <v>0.89</v>
      </c>
      <c r="AD719" s="12">
        <v>0.87</v>
      </c>
      <c r="AJ719" s="12">
        <v>0.46</v>
      </c>
    </row>
    <row r="720">
      <c r="A720" s="2" t="s">
        <v>764</v>
      </c>
      <c r="B720" s="13">
        <v>750.0</v>
      </c>
      <c r="C720" s="13">
        <v>0.0</v>
      </c>
      <c r="D720" s="5">
        <f t="shared" si="5"/>
        <v>286397</v>
      </c>
      <c r="E720" s="5">
        <f t="shared" si="13"/>
        <v>530</v>
      </c>
      <c r="F720" s="13">
        <v>0.0</v>
      </c>
      <c r="G720" s="5">
        <f t="shared" si="2"/>
        <v>279416</v>
      </c>
      <c r="H720" s="14">
        <f t="shared" si="8"/>
        <v>5996</v>
      </c>
      <c r="I720" s="2">
        <f t="shared" si="3"/>
        <v>139</v>
      </c>
      <c r="J720" s="13">
        <v>0.0</v>
      </c>
      <c r="K720" s="14">
        <f t="shared" si="12"/>
        <v>838</v>
      </c>
      <c r="L720" s="13">
        <v>0.0</v>
      </c>
      <c r="M720" s="13">
        <v>487.0</v>
      </c>
      <c r="N720" s="13">
        <f t="shared" si="11"/>
        <v>263</v>
      </c>
      <c r="O720" s="13">
        <v>13.0</v>
      </c>
      <c r="P720" s="14">
        <f t="shared" si="10"/>
        <v>250</v>
      </c>
      <c r="Q720" s="13">
        <v>11.0</v>
      </c>
      <c r="R720" s="13">
        <v>158.0</v>
      </c>
      <c r="S720" s="13">
        <v>5996.0</v>
      </c>
      <c r="T720" s="13">
        <v>263070.0</v>
      </c>
      <c r="U720" s="13">
        <v>16324.0</v>
      </c>
      <c r="V720" s="13">
        <v>16.0</v>
      </c>
      <c r="Y720" s="13" t="s">
        <v>715</v>
      </c>
      <c r="AC720" s="12">
        <v>0.89</v>
      </c>
      <c r="AD720" s="12">
        <v>0.87</v>
      </c>
      <c r="AJ720" s="12">
        <v>0.47</v>
      </c>
    </row>
    <row r="721">
      <c r="A721" s="2" t="s">
        <v>765</v>
      </c>
      <c r="B721" s="13">
        <v>846.0</v>
      </c>
      <c r="C721" s="13">
        <v>0.0</v>
      </c>
      <c r="D721" s="5">
        <f t="shared" si="5"/>
        <v>287243</v>
      </c>
      <c r="E721" s="5">
        <f t="shared" si="13"/>
        <v>529</v>
      </c>
      <c r="F721" s="13">
        <v>0.0</v>
      </c>
      <c r="G721" s="5">
        <f t="shared" si="2"/>
        <v>279945</v>
      </c>
      <c r="H721" s="14">
        <f t="shared" si="8"/>
        <v>6317</v>
      </c>
      <c r="I721" s="2">
        <f t="shared" si="3"/>
        <v>135</v>
      </c>
      <c r="J721" s="13">
        <v>0.0</v>
      </c>
      <c r="K721" s="14">
        <f t="shared" si="12"/>
        <v>838</v>
      </c>
      <c r="L721" s="13">
        <v>0.0</v>
      </c>
      <c r="M721" s="13">
        <v>400.0</v>
      </c>
      <c r="N721" s="13">
        <f t="shared" si="11"/>
        <v>446</v>
      </c>
      <c r="O721" s="13">
        <v>35.0</v>
      </c>
      <c r="P721" s="14">
        <f t="shared" si="10"/>
        <v>411</v>
      </c>
      <c r="Q721" s="13">
        <v>10.0</v>
      </c>
      <c r="R721" s="13">
        <v>155.0</v>
      </c>
      <c r="S721" s="13">
        <v>6317.0</v>
      </c>
      <c r="T721" s="13">
        <v>263584.0</v>
      </c>
      <c r="U721" s="13">
        <v>16339.0</v>
      </c>
      <c r="V721" s="13">
        <v>17.0</v>
      </c>
      <c r="Y721" s="13" t="s">
        <v>715</v>
      </c>
      <c r="AC721" s="12">
        <v>0.89</v>
      </c>
      <c r="AD721" s="12">
        <v>0.87</v>
      </c>
      <c r="AJ721" s="12">
        <v>0.48</v>
      </c>
    </row>
    <row r="722">
      <c r="A722" s="2" t="s">
        <v>766</v>
      </c>
      <c r="B722" s="13">
        <v>882.0</v>
      </c>
      <c r="C722" s="13">
        <v>0.0</v>
      </c>
      <c r="D722" s="5">
        <f t="shared" si="5"/>
        <v>288125</v>
      </c>
      <c r="E722" s="5">
        <f t="shared" si="13"/>
        <v>636</v>
      </c>
      <c r="F722" s="13">
        <v>0.0</v>
      </c>
      <c r="G722" s="5">
        <f t="shared" si="2"/>
        <v>280581</v>
      </c>
      <c r="H722" s="14">
        <f t="shared" si="8"/>
        <v>6560</v>
      </c>
      <c r="I722" s="2">
        <f t="shared" si="3"/>
        <v>137</v>
      </c>
      <c r="J722" s="13">
        <v>1.0</v>
      </c>
      <c r="K722" s="14">
        <f t="shared" si="12"/>
        <v>839</v>
      </c>
      <c r="L722" s="13">
        <v>0.0</v>
      </c>
      <c r="M722" s="13">
        <v>396.0</v>
      </c>
      <c r="N722" s="13">
        <f t="shared" si="11"/>
        <v>486</v>
      </c>
      <c r="O722" s="13">
        <v>45.0</v>
      </c>
      <c r="P722" s="14">
        <f t="shared" si="10"/>
        <v>441</v>
      </c>
      <c r="Q722" s="13">
        <v>10.0</v>
      </c>
      <c r="R722" s="14">
        <f>163-6</f>
        <v>157</v>
      </c>
      <c r="S722" s="14">
        <f>6665-105</f>
        <v>6560</v>
      </c>
      <c r="T722" s="14">
        <f>T723-838</f>
        <v>264204</v>
      </c>
      <c r="U722" s="14">
        <f>16367-12</f>
        <v>16355</v>
      </c>
      <c r="V722" s="13">
        <v>13.0</v>
      </c>
      <c r="Y722" s="13" t="s">
        <v>715</v>
      </c>
      <c r="AC722" s="12">
        <v>0.89</v>
      </c>
      <c r="AD722" s="12">
        <v>0.87</v>
      </c>
      <c r="AJ722" s="12">
        <v>0.48</v>
      </c>
    </row>
    <row r="723">
      <c r="A723" s="2" t="s">
        <v>767</v>
      </c>
      <c r="B723" s="13">
        <v>960.0</v>
      </c>
      <c r="C723" s="13">
        <v>0.0</v>
      </c>
      <c r="D723" s="5">
        <f t="shared" si="5"/>
        <v>289085</v>
      </c>
      <c r="E723" s="5">
        <f t="shared" si="13"/>
        <v>850</v>
      </c>
      <c r="F723" s="13">
        <v>0.0</v>
      </c>
      <c r="G723" s="5">
        <f t="shared" si="2"/>
        <v>281431</v>
      </c>
      <c r="H723" s="14">
        <f t="shared" si="8"/>
        <v>6665</v>
      </c>
      <c r="I723" s="2">
        <f t="shared" si="3"/>
        <v>142</v>
      </c>
      <c r="J723" s="13">
        <v>0.0</v>
      </c>
      <c r="K723" s="14">
        <f t="shared" si="12"/>
        <v>839</v>
      </c>
      <c r="L723" s="13">
        <v>0.0</v>
      </c>
      <c r="M723" s="13">
        <v>479.0</v>
      </c>
      <c r="N723" s="13">
        <f t="shared" si="11"/>
        <v>481</v>
      </c>
      <c r="O723" s="13">
        <v>31.0</v>
      </c>
      <c r="P723" s="14">
        <f t="shared" si="10"/>
        <v>450</v>
      </c>
      <c r="Q723" s="13">
        <v>9.0</v>
      </c>
      <c r="R723" s="13">
        <v>163.0</v>
      </c>
      <c r="S723" s="13">
        <v>6665.0</v>
      </c>
      <c r="T723" s="13">
        <v>265042.0</v>
      </c>
      <c r="U723" s="13">
        <v>16367.0</v>
      </c>
      <c r="V723" s="13">
        <v>14.0</v>
      </c>
      <c r="Y723" s="13" t="s">
        <v>715</v>
      </c>
      <c r="AC723" s="12">
        <v>0.89</v>
      </c>
      <c r="AD723" s="12">
        <v>0.87</v>
      </c>
      <c r="AJ723" s="12">
        <v>0.49</v>
      </c>
    </row>
    <row r="724">
      <c r="A724" s="2" t="s">
        <v>768</v>
      </c>
      <c r="B724" s="13">
        <v>945.0</v>
      </c>
      <c r="C724" s="13">
        <v>0.0</v>
      </c>
      <c r="D724" s="5">
        <f t="shared" si="5"/>
        <v>290030</v>
      </c>
      <c r="E724" s="5">
        <f t="shared" si="13"/>
        <v>938</v>
      </c>
      <c r="F724" s="13">
        <v>0.0</v>
      </c>
      <c r="G724" s="5">
        <f t="shared" si="2"/>
        <v>282369</v>
      </c>
      <c r="H724" s="14">
        <f t="shared" si="8"/>
        <v>6658</v>
      </c>
      <c r="I724" s="2">
        <f t="shared" si="3"/>
        <v>155</v>
      </c>
      <c r="J724" s="13">
        <v>1.0</v>
      </c>
      <c r="K724" s="14">
        <f t="shared" si="12"/>
        <v>840</v>
      </c>
      <c r="L724" s="13">
        <v>0.0</v>
      </c>
      <c r="M724" s="13">
        <v>363.0</v>
      </c>
      <c r="N724" s="13">
        <f t="shared" si="11"/>
        <v>582</v>
      </c>
      <c r="O724" s="13">
        <v>55.0</v>
      </c>
      <c r="P724" s="14">
        <f t="shared" si="10"/>
        <v>527</v>
      </c>
      <c r="Q724" s="13">
        <v>9.0</v>
      </c>
      <c r="R724" s="13">
        <v>176.0</v>
      </c>
      <c r="S724" s="13">
        <v>6658.0</v>
      </c>
      <c r="T724" s="13">
        <v>265963.0</v>
      </c>
      <c r="U724" s="13">
        <v>16384.0</v>
      </c>
      <c r="V724" s="13">
        <v>8.0</v>
      </c>
      <c r="Y724" s="13" t="s">
        <v>715</v>
      </c>
      <c r="AC724" s="12">
        <v>0.9</v>
      </c>
      <c r="AD724" s="12">
        <v>0.87</v>
      </c>
      <c r="AJ724" s="12">
        <v>0.5</v>
      </c>
    </row>
    <row r="725">
      <c r="A725" s="2" t="s">
        <v>769</v>
      </c>
      <c r="B725" s="13">
        <v>956.0</v>
      </c>
      <c r="C725" s="13">
        <v>0.0</v>
      </c>
      <c r="D725" s="5">
        <f t="shared" si="5"/>
        <v>290986</v>
      </c>
      <c r="E725" s="5">
        <f t="shared" si="13"/>
        <v>710</v>
      </c>
      <c r="F725" s="13">
        <v>0.0</v>
      </c>
      <c r="G725" s="5">
        <f t="shared" si="2"/>
        <v>283079</v>
      </c>
      <c r="H725" s="14">
        <f t="shared" si="8"/>
        <v>6905</v>
      </c>
      <c r="I725" s="2">
        <f t="shared" si="3"/>
        <v>151</v>
      </c>
      <c r="J725" s="13">
        <v>3.0</v>
      </c>
      <c r="K725" s="14">
        <f t="shared" si="12"/>
        <v>843</v>
      </c>
      <c r="L725" s="13">
        <v>0.0</v>
      </c>
      <c r="M725" s="13">
        <v>404.0</v>
      </c>
      <c r="N725" s="13">
        <f t="shared" si="11"/>
        <v>552</v>
      </c>
      <c r="O725" s="13">
        <v>74.0</v>
      </c>
      <c r="P725" s="14">
        <f t="shared" si="10"/>
        <v>478</v>
      </c>
      <c r="Q725" s="13">
        <v>11.0</v>
      </c>
      <c r="R725" s="13">
        <v>170.0</v>
      </c>
      <c r="S725" s="13">
        <v>6905.0</v>
      </c>
      <c r="T725" s="13">
        <v>266664.0</v>
      </c>
      <c r="U725" s="13">
        <v>16393.0</v>
      </c>
      <c r="V725" s="14">
        <f>9+1</f>
        <v>10</v>
      </c>
      <c r="Y725" s="13" t="s">
        <v>715</v>
      </c>
      <c r="AC725" s="12">
        <v>0.9</v>
      </c>
      <c r="AD725" s="12">
        <v>0.88</v>
      </c>
      <c r="AJ725" s="12">
        <v>0.51</v>
      </c>
    </row>
    <row r="726">
      <c r="A726" s="2" t="s">
        <v>770</v>
      </c>
      <c r="B726" s="13">
        <v>863.0</v>
      </c>
      <c r="C726" s="13">
        <v>0.0</v>
      </c>
      <c r="D726" s="5">
        <f t="shared" si="5"/>
        <v>291849</v>
      </c>
      <c r="E726" s="5">
        <f t="shared" si="13"/>
        <v>824</v>
      </c>
      <c r="F726" s="13">
        <v>0.0</v>
      </c>
      <c r="G726" s="5">
        <f t="shared" si="2"/>
        <v>283903</v>
      </c>
      <c r="H726" s="14">
        <f t="shared" si="8"/>
        <v>6929</v>
      </c>
      <c r="I726" s="2">
        <f t="shared" si="3"/>
        <v>166</v>
      </c>
      <c r="J726" s="13">
        <v>0.0</v>
      </c>
      <c r="K726" s="14">
        <f t="shared" si="12"/>
        <v>843</v>
      </c>
      <c r="L726" s="13">
        <v>0.0</v>
      </c>
      <c r="M726" s="13">
        <v>363.0</v>
      </c>
      <c r="N726" s="13">
        <f t="shared" si="11"/>
        <v>500</v>
      </c>
      <c r="O726" s="13">
        <v>51.0</v>
      </c>
      <c r="P726" s="14">
        <f t="shared" si="10"/>
        <v>449</v>
      </c>
      <c r="Q726" s="13">
        <v>12.0</v>
      </c>
      <c r="R726" s="13">
        <v>184.0</v>
      </c>
      <c r="S726" s="13">
        <v>6929.0</v>
      </c>
      <c r="T726" s="13">
        <v>267466.0</v>
      </c>
      <c r="U726" s="13">
        <v>16415.0</v>
      </c>
      <c r="V726" s="14">
        <f>8+1</f>
        <v>9</v>
      </c>
      <c r="Y726" s="13" t="s">
        <v>715</v>
      </c>
      <c r="AC726" s="12">
        <v>0.9</v>
      </c>
      <c r="AD726" s="12">
        <v>0.88</v>
      </c>
      <c r="AJ726" s="12">
        <v>0.51</v>
      </c>
    </row>
    <row r="727">
      <c r="A727" s="2" t="s">
        <v>771</v>
      </c>
      <c r="B727" s="13">
        <v>1165.0</v>
      </c>
      <c r="C727" s="13">
        <v>0.0</v>
      </c>
      <c r="D727" s="5">
        <f t="shared" si="5"/>
        <v>293014</v>
      </c>
      <c r="E727" s="5">
        <f t="shared" si="13"/>
        <v>699</v>
      </c>
      <c r="F727" s="13">
        <v>0.0</v>
      </c>
      <c r="G727" s="5">
        <f t="shared" si="2"/>
        <v>284602</v>
      </c>
      <c r="H727" s="14">
        <f t="shared" si="8"/>
        <v>7374</v>
      </c>
      <c r="I727" s="2">
        <f t="shared" si="3"/>
        <v>187</v>
      </c>
      <c r="J727" s="13">
        <v>0.0</v>
      </c>
      <c r="K727" s="14">
        <f t="shared" si="12"/>
        <v>843</v>
      </c>
      <c r="L727" s="13">
        <v>0.0</v>
      </c>
      <c r="M727" s="13">
        <v>534.0</v>
      </c>
      <c r="N727" s="13">
        <f t="shared" si="11"/>
        <v>631</v>
      </c>
      <c r="O727" s="13">
        <v>66.0</v>
      </c>
      <c r="P727" s="14">
        <f t="shared" si="10"/>
        <v>565</v>
      </c>
      <c r="Q727" s="13">
        <v>12.0</v>
      </c>
      <c r="R727" s="13">
        <v>205.0</v>
      </c>
      <c r="S727" s="13">
        <v>7374.0</v>
      </c>
      <c r="T727" s="13">
        <v>268153.0</v>
      </c>
      <c r="U727" s="13">
        <v>16427.0</v>
      </c>
      <c r="Y727" s="13" t="s">
        <v>715</v>
      </c>
      <c r="AC727" s="12">
        <v>0.9</v>
      </c>
      <c r="AD727" s="12">
        <v>0.88</v>
      </c>
      <c r="AJ727" s="12">
        <v>0.52</v>
      </c>
    </row>
    <row r="728">
      <c r="A728" s="2" t="s">
        <v>772</v>
      </c>
      <c r="B728" s="13">
        <v>1448.0</v>
      </c>
      <c r="C728" s="13">
        <v>0.0</v>
      </c>
      <c r="D728" s="5">
        <f t="shared" si="5"/>
        <v>294462</v>
      </c>
      <c r="E728" s="5">
        <f t="shared" si="13"/>
        <v>772</v>
      </c>
      <c r="F728" s="13">
        <v>0.0</v>
      </c>
      <c r="G728" s="5">
        <f t="shared" si="2"/>
        <v>285374</v>
      </c>
      <c r="H728" s="14">
        <f t="shared" si="8"/>
        <v>8020</v>
      </c>
      <c r="I728" s="2">
        <f t="shared" si="3"/>
        <v>217</v>
      </c>
      <c r="J728" s="13">
        <v>0.0</v>
      </c>
      <c r="K728" s="14">
        <f t="shared" si="12"/>
        <v>843</v>
      </c>
      <c r="L728" s="13">
        <v>0.0</v>
      </c>
      <c r="M728" s="13">
        <v>458.0</v>
      </c>
      <c r="N728" s="13">
        <f t="shared" si="11"/>
        <v>990</v>
      </c>
      <c r="O728" s="13">
        <v>73.0</v>
      </c>
      <c r="P728" s="14">
        <f t="shared" si="10"/>
        <v>917</v>
      </c>
      <c r="Q728" s="13">
        <v>10.0</v>
      </c>
      <c r="R728" s="13">
        <v>237.0</v>
      </c>
      <c r="S728" s="13">
        <v>8020.0</v>
      </c>
      <c r="T728" s="13">
        <v>268912.0</v>
      </c>
      <c r="U728" s="13">
        <v>16440.0</v>
      </c>
      <c r="V728" s="14">
        <f>16+3</f>
        <v>19</v>
      </c>
      <c r="Y728" s="13" t="s">
        <v>715</v>
      </c>
      <c r="AC728" s="12">
        <v>0.9</v>
      </c>
      <c r="AD728" s="12">
        <v>0.88</v>
      </c>
      <c r="AJ728" s="12">
        <v>0.53</v>
      </c>
    </row>
    <row r="729">
      <c r="A729" s="2" t="s">
        <v>773</v>
      </c>
      <c r="B729" s="13">
        <v>1615.0</v>
      </c>
      <c r="C729" s="13">
        <v>0.0</v>
      </c>
      <c r="D729" s="5">
        <f t="shared" si="5"/>
        <v>296077</v>
      </c>
      <c r="E729" s="5">
        <f t="shared" si="13"/>
        <v>686</v>
      </c>
      <c r="F729" s="13">
        <v>0.0</v>
      </c>
      <c r="G729" s="5">
        <f t="shared" si="2"/>
        <v>286060</v>
      </c>
      <c r="H729" s="14">
        <f t="shared" si="8"/>
        <v>8914</v>
      </c>
      <c r="I729" s="2">
        <f t="shared" si="3"/>
        <v>251</v>
      </c>
      <c r="J729" s="13">
        <v>1.0</v>
      </c>
      <c r="K729" s="14">
        <f t="shared" si="12"/>
        <v>844</v>
      </c>
      <c r="L729" s="13">
        <v>0.0</v>
      </c>
      <c r="M729" s="13">
        <v>410.0</v>
      </c>
      <c r="N729" s="13">
        <f t="shared" si="11"/>
        <v>1205</v>
      </c>
      <c r="O729" s="13">
        <v>101.0</v>
      </c>
      <c r="P729" s="14">
        <f t="shared" si="10"/>
        <v>1104</v>
      </c>
      <c r="Q729" s="13">
        <v>9.0</v>
      </c>
      <c r="R729" s="13">
        <v>272.0</v>
      </c>
      <c r="S729" s="13">
        <v>8914.0</v>
      </c>
      <c r="T729" s="13">
        <v>269582.0</v>
      </c>
      <c r="U729" s="13">
        <v>16456.0</v>
      </c>
      <c r="V729" s="14">
        <f>16+13-Q729</f>
        <v>20</v>
      </c>
      <c r="Y729" s="13" t="s">
        <v>715</v>
      </c>
      <c r="AC729" s="12">
        <v>0.9</v>
      </c>
      <c r="AD729" s="12">
        <v>0.88</v>
      </c>
    </row>
    <row r="730">
      <c r="A730" s="2" t="s">
        <v>774</v>
      </c>
      <c r="B730" s="13">
        <v>1472.0</v>
      </c>
      <c r="C730" s="13">
        <v>0.0</v>
      </c>
      <c r="D730" s="5">
        <f t="shared" si="5"/>
        <v>297549</v>
      </c>
      <c r="E730" s="5">
        <f t="shared" si="13"/>
        <v>966</v>
      </c>
      <c r="F730" s="13">
        <v>0.0</v>
      </c>
      <c r="G730" s="5">
        <f t="shared" si="2"/>
        <v>287026</v>
      </c>
      <c r="H730" s="14">
        <f t="shared" si="8"/>
        <v>9394</v>
      </c>
      <c r="I730" s="2">
        <f t="shared" si="3"/>
        <v>276</v>
      </c>
      <c r="J730" s="13">
        <v>1.0</v>
      </c>
      <c r="K730" s="14">
        <f t="shared" si="12"/>
        <v>845</v>
      </c>
      <c r="L730" s="13">
        <v>0.0</v>
      </c>
      <c r="M730" s="13">
        <v>339.0</v>
      </c>
      <c r="N730" s="13">
        <f t="shared" si="11"/>
        <v>1133</v>
      </c>
      <c r="O730" s="13">
        <v>121.0</v>
      </c>
      <c r="P730" s="14">
        <f t="shared" si="10"/>
        <v>1012</v>
      </c>
      <c r="Q730" s="13">
        <v>9.0</v>
      </c>
      <c r="R730" s="13">
        <v>297.0</v>
      </c>
      <c r="S730" s="13">
        <v>9394.0</v>
      </c>
      <c r="T730" s="13">
        <v>270535.0</v>
      </c>
      <c r="U730" s="13">
        <v>16469.0</v>
      </c>
      <c r="V730" s="14">
        <f>16+14-Q730</f>
        <v>21</v>
      </c>
      <c r="Y730" s="13" t="s">
        <v>715</v>
      </c>
      <c r="AC730" s="15">
        <v>0.9</v>
      </c>
      <c r="AD730" s="15">
        <v>0.88</v>
      </c>
      <c r="AJ730" s="12">
        <v>0.54</v>
      </c>
    </row>
    <row r="731">
      <c r="A731" s="2" t="s">
        <v>775</v>
      </c>
      <c r="B731" s="13">
        <v>3156.0</v>
      </c>
      <c r="C731" s="13">
        <v>0.0</v>
      </c>
      <c r="D731" s="2">
        <v>307813.0</v>
      </c>
      <c r="E731" s="2">
        <v>4453.0</v>
      </c>
      <c r="F731" s="13">
        <v>0.0</v>
      </c>
      <c r="G731" s="5">
        <f t="shared" si="2"/>
        <v>291479</v>
      </c>
      <c r="H731" s="14">
        <f t="shared" si="8"/>
        <v>11602</v>
      </c>
      <c r="I731" s="2">
        <f t="shared" si="3"/>
        <v>3878</v>
      </c>
      <c r="J731" s="13">
        <v>1.0</v>
      </c>
      <c r="K731" s="14">
        <f t="shared" si="12"/>
        <v>846</v>
      </c>
      <c r="L731" s="13">
        <v>0.0</v>
      </c>
      <c r="M731" s="14">
        <f>338+23</f>
        <v>361</v>
      </c>
      <c r="N731" s="13">
        <f t="shared" si="11"/>
        <v>2795</v>
      </c>
      <c r="O731" s="13">
        <v>136.0</v>
      </c>
      <c r="P731" s="14">
        <f t="shared" si="10"/>
        <v>2659</v>
      </c>
      <c r="Q731" s="13">
        <v>9.0</v>
      </c>
      <c r="R731" s="13">
        <v>351.0</v>
      </c>
      <c r="S731" s="13">
        <v>11602.0</v>
      </c>
      <c r="T731" s="13">
        <v>278491.0</v>
      </c>
      <c r="U731" s="13">
        <v>16514.0</v>
      </c>
      <c r="V731" s="14">
        <f>19+13-Q731</f>
        <v>23</v>
      </c>
      <c r="Y731" s="13" t="s">
        <v>715</v>
      </c>
      <c r="AC731" s="15">
        <v>0.9</v>
      </c>
      <c r="AD731" s="15">
        <v>0.88</v>
      </c>
      <c r="AJ731" s="12">
        <v>0.54</v>
      </c>
    </row>
    <row r="732">
      <c r="A732" s="2" t="s">
        <v>776</v>
      </c>
      <c r="B732" s="14">
        <f>636+1582+237+8</f>
        <v>2463</v>
      </c>
      <c r="C732" s="13">
        <v>0.0</v>
      </c>
      <c r="D732" s="14">
        <f t="shared" ref="D732:D803" si="16">B732+D731</f>
        <v>310276</v>
      </c>
      <c r="E732" s="5">
        <f t="shared" ref="E732:E791" si="17">T732+U732-T731-U731</f>
        <v>2120</v>
      </c>
      <c r="F732" s="13">
        <v>0.0</v>
      </c>
      <c r="G732" s="5">
        <f t="shared" si="2"/>
        <v>293599</v>
      </c>
      <c r="H732" s="14">
        <f t="shared" si="8"/>
        <v>11903</v>
      </c>
      <c r="I732" s="2">
        <f t="shared" si="3"/>
        <v>3919</v>
      </c>
      <c r="J732" s="13">
        <v>1.0</v>
      </c>
      <c r="K732" s="14">
        <f t="shared" si="12"/>
        <v>847</v>
      </c>
      <c r="L732" s="13">
        <v>0.0</v>
      </c>
      <c r="M732" s="13">
        <f>237+8</f>
        <v>245</v>
      </c>
      <c r="N732" s="13">
        <f t="shared" si="11"/>
        <v>2218</v>
      </c>
      <c r="O732" s="13">
        <v>71.0</v>
      </c>
      <c r="P732" s="14">
        <f t="shared" si="10"/>
        <v>2147</v>
      </c>
      <c r="Q732" s="13">
        <v>8.0</v>
      </c>
      <c r="R732" s="13">
        <v>393.0</v>
      </c>
      <c r="S732" s="13">
        <v>11903.0</v>
      </c>
      <c r="T732" s="13">
        <v>280588.0</v>
      </c>
      <c r="U732" s="13">
        <v>16537.0</v>
      </c>
      <c r="V732" s="14">
        <f>23+11-Q732</f>
        <v>26</v>
      </c>
      <c r="Y732" s="13" t="s">
        <v>715</v>
      </c>
      <c r="AC732" s="15">
        <v>0.9</v>
      </c>
      <c r="AD732" s="15">
        <v>0.88</v>
      </c>
      <c r="AJ732" s="12">
        <v>0.55</v>
      </c>
    </row>
    <row r="733">
      <c r="A733" s="2" t="s">
        <v>777</v>
      </c>
      <c r="B733" s="14">
        <f>1577+1480+430+9</f>
        <v>3496</v>
      </c>
      <c r="C733" s="13">
        <v>0.0</v>
      </c>
      <c r="D733" s="14">
        <f t="shared" si="16"/>
        <v>313772</v>
      </c>
      <c r="E733" s="5">
        <f t="shared" si="17"/>
        <v>2323</v>
      </c>
      <c r="F733" s="13">
        <v>0.0</v>
      </c>
      <c r="G733" s="5">
        <f t="shared" si="2"/>
        <v>295922</v>
      </c>
      <c r="H733" s="14">
        <f t="shared" si="8"/>
        <v>13043</v>
      </c>
      <c r="I733" s="2">
        <f t="shared" si="3"/>
        <v>3951</v>
      </c>
      <c r="J733" s="13">
        <v>1.0</v>
      </c>
      <c r="K733" s="14">
        <f t="shared" si="12"/>
        <v>848</v>
      </c>
      <c r="L733" s="13">
        <v>0.0</v>
      </c>
      <c r="M733" s="13">
        <v>439.0</v>
      </c>
      <c r="N733" s="13">
        <f t="shared" si="11"/>
        <v>3057</v>
      </c>
      <c r="O733" s="13">
        <v>150.0</v>
      </c>
      <c r="P733" s="14">
        <f t="shared" si="10"/>
        <v>2907</v>
      </c>
      <c r="Q733" s="13">
        <v>7.0</v>
      </c>
      <c r="R733" s="14">
        <f>R734-43</f>
        <v>426</v>
      </c>
      <c r="S733" s="14">
        <f>S734+60</f>
        <v>13043</v>
      </c>
      <c r="T733" s="14">
        <f>T734-2975</f>
        <v>282888</v>
      </c>
      <c r="U733" s="13">
        <f>U734-42</f>
        <v>16560</v>
      </c>
      <c r="V733" s="13">
        <f>29+9-Q733</f>
        <v>31</v>
      </c>
      <c r="Y733" s="13" t="s">
        <v>715</v>
      </c>
      <c r="AC733" s="12">
        <v>0.91</v>
      </c>
      <c r="AD733" s="15">
        <v>0.88</v>
      </c>
      <c r="AJ733" s="12">
        <v>0.55</v>
      </c>
    </row>
    <row r="734">
      <c r="A734" s="2" t="s">
        <v>778</v>
      </c>
      <c r="B734" s="13">
        <v>3002.0</v>
      </c>
      <c r="C734" s="13">
        <v>0.0</v>
      </c>
      <c r="D734" s="14">
        <f t="shared" si="16"/>
        <v>316774</v>
      </c>
      <c r="E734" s="5">
        <f t="shared" si="17"/>
        <v>3017</v>
      </c>
      <c r="F734" s="13">
        <v>0.0</v>
      </c>
      <c r="G734" s="5">
        <f t="shared" si="2"/>
        <v>298939</v>
      </c>
      <c r="H734" s="14">
        <f t="shared" si="8"/>
        <v>12983</v>
      </c>
      <c r="I734" s="2">
        <f t="shared" si="3"/>
        <v>3996</v>
      </c>
      <c r="J734" s="13">
        <v>0.0</v>
      </c>
      <c r="K734" s="14">
        <f t="shared" si="12"/>
        <v>848</v>
      </c>
      <c r="L734" s="13">
        <v>0.0</v>
      </c>
      <c r="M734" s="13">
        <v>378.0</v>
      </c>
      <c r="N734" s="13">
        <f t="shared" si="11"/>
        <v>2624</v>
      </c>
      <c r="O734" s="13">
        <v>59.0</v>
      </c>
      <c r="P734" s="14">
        <f t="shared" si="10"/>
        <v>2565</v>
      </c>
      <c r="Q734" s="13">
        <v>9.0</v>
      </c>
      <c r="R734" s="13">
        <v>469.0</v>
      </c>
      <c r="S734" s="13">
        <v>12983.0</v>
      </c>
      <c r="T734" s="13">
        <v>285863.0</v>
      </c>
      <c r="U734" s="13">
        <v>16602.0</v>
      </c>
      <c r="V734" s="14">
        <f>32+11-Q734</f>
        <v>34</v>
      </c>
      <c r="Y734" s="13" t="s">
        <v>715</v>
      </c>
      <c r="AC734" s="12">
        <v>0.91</v>
      </c>
      <c r="AD734" s="15">
        <v>0.88</v>
      </c>
      <c r="AJ734" s="12">
        <v>0.55</v>
      </c>
    </row>
    <row r="735">
      <c r="A735" s="2" t="s">
        <v>779</v>
      </c>
      <c r="B735" s="13">
        <v>5996.0</v>
      </c>
      <c r="C735" s="13">
        <v>0.0</v>
      </c>
      <c r="D735" s="14">
        <f t="shared" si="16"/>
        <v>322770</v>
      </c>
      <c r="E735" s="5">
        <f t="shared" si="17"/>
        <v>3067</v>
      </c>
      <c r="F735" s="13">
        <v>0.0</v>
      </c>
      <c r="G735" s="5">
        <f t="shared" si="2"/>
        <v>302006</v>
      </c>
      <c r="H735" s="14">
        <f t="shared" si="8"/>
        <v>15879</v>
      </c>
      <c r="I735" s="2">
        <f t="shared" si="3"/>
        <v>4027</v>
      </c>
      <c r="J735" s="13">
        <v>2.0</v>
      </c>
      <c r="K735" s="14">
        <f t="shared" si="12"/>
        <v>850</v>
      </c>
      <c r="L735" s="13">
        <v>0.0</v>
      </c>
      <c r="M735" s="13">
        <v>418.0</v>
      </c>
      <c r="N735" s="13">
        <f t="shared" si="11"/>
        <v>5578</v>
      </c>
      <c r="O735" s="13">
        <v>134.0</v>
      </c>
      <c r="P735" s="14">
        <f t="shared" si="10"/>
        <v>5444</v>
      </c>
      <c r="Q735" s="13">
        <v>9.0</v>
      </c>
      <c r="R735" s="13">
        <v>500.0</v>
      </c>
      <c r="S735" s="13">
        <v>15879.0</v>
      </c>
      <c r="T735" s="13">
        <v>288850.0</v>
      </c>
      <c r="U735" s="13">
        <v>16682.0</v>
      </c>
      <c r="V735" s="14">
        <f>35+10-Q735</f>
        <v>36</v>
      </c>
      <c r="Y735" s="13" t="s">
        <v>715</v>
      </c>
      <c r="AC735" s="12">
        <v>0.91</v>
      </c>
      <c r="AD735" s="15">
        <v>0.88</v>
      </c>
      <c r="AJ735" s="12">
        <v>0.56</v>
      </c>
    </row>
    <row r="736">
      <c r="A736" s="2" t="s">
        <v>780</v>
      </c>
      <c r="B736" s="13">
        <v>4832.0</v>
      </c>
      <c r="C736" s="13">
        <v>0.0</v>
      </c>
      <c r="D736" s="14">
        <f t="shared" si="16"/>
        <v>327602</v>
      </c>
      <c r="E736" s="5">
        <f t="shared" si="17"/>
        <v>2948</v>
      </c>
      <c r="F736" s="13">
        <v>0.0</v>
      </c>
      <c r="G736" s="5">
        <f t="shared" si="2"/>
        <v>304954</v>
      </c>
      <c r="H736" s="14">
        <f t="shared" si="8"/>
        <v>17692</v>
      </c>
      <c r="I736" s="2">
        <f t="shared" si="3"/>
        <v>4098</v>
      </c>
      <c r="J736" s="13">
        <v>0.0</v>
      </c>
      <c r="K736" s="14">
        <f t="shared" si="12"/>
        <v>850</v>
      </c>
      <c r="L736" s="13">
        <v>0.0</v>
      </c>
      <c r="M736" s="14">
        <f>259+13</f>
        <v>272</v>
      </c>
      <c r="N736" s="13">
        <f t="shared" si="11"/>
        <v>4560</v>
      </c>
      <c r="O736" s="13">
        <v>159.0</v>
      </c>
      <c r="P736" s="14">
        <f t="shared" si="10"/>
        <v>4401</v>
      </c>
      <c r="Q736" s="13">
        <v>10.0</v>
      </c>
      <c r="R736" s="13">
        <v>570.0</v>
      </c>
      <c r="S736" s="13">
        <v>17692.0</v>
      </c>
      <c r="T736" s="13">
        <v>291744.0</v>
      </c>
      <c r="U736" s="13">
        <v>16736.0</v>
      </c>
      <c r="V736" s="14">
        <f>44+11-Q736</f>
        <v>45</v>
      </c>
      <c r="Y736" s="13" t="s">
        <v>715</v>
      </c>
      <c r="AC736" s="12">
        <v>0.91</v>
      </c>
      <c r="AD736" s="15">
        <v>0.88</v>
      </c>
      <c r="AJ736" s="12">
        <v>0.56</v>
      </c>
    </row>
    <row r="737">
      <c r="A737" s="2" t="s">
        <v>781</v>
      </c>
      <c r="B737" s="13">
        <v>5469.0</v>
      </c>
      <c r="C737" s="13">
        <v>0.0</v>
      </c>
      <c r="D737" s="14">
        <f t="shared" si="16"/>
        <v>333071</v>
      </c>
      <c r="E737" s="5">
        <f t="shared" si="17"/>
        <v>3109</v>
      </c>
      <c r="F737" s="13">
        <v>0.0</v>
      </c>
      <c r="G737" s="5">
        <f t="shared" si="2"/>
        <v>308063</v>
      </c>
      <c r="H737" s="14">
        <f t="shared" si="8"/>
        <v>20021</v>
      </c>
      <c r="I737" s="2">
        <f t="shared" si="3"/>
        <v>4129</v>
      </c>
      <c r="J737" s="13">
        <v>0.0</v>
      </c>
      <c r="K737" s="14">
        <f t="shared" si="12"/>
        <v>850</v>
      </c>
      <c r="L737" s="13">
        <v>0.0</v>
      </c>
      <c r="M737" s="14">
        <f>18+361</f>
        <v>379</v>
      </c>
      <c r="N737" s="13">
        <f t="shared" si="11"/>
        <v>5090</v>
      </c>
      <c r="O737" s="13">
        <v>127.0</v>
      </c>
      <c r="P737" s="14">
        <f t="shared" si="10"/>
        <v>4963</v>
      </c>
      <c r="Q737" s="13">
        <v>10.0</v>
      </c>
      <c r="R737" s="13">
        <v>601.0</v>
      </c>
      <c r="S737" s="13">
        <v>20021.0</v>
      </c>
      <c r="T737" s="13">
        <v>294797.0</v>
      </c>
      <c r="U737" s="13">
        <v>16792.0</v>
      </c>
      <c r="V737" s="14">
        <f>49+12-Q737</f>
        <v>51</v>
      </c>
      <c r="Y737" s="13" t="s">
        <v>715</v>
      </c>
      <c r="AC737" s="12">
        <v>0.91</v>
      </c>
      <c r="AD737" s="15">
        <v>0.88</v>
      </c>
      <c r="AJ737" s="12">
        <v>0.57</v>
      </c>
    </row>
    <row r="738">
      <c r="A738" s="2" t="s">
        <v>782</v>
      </c>
      <c r="B738" s="13">
        <v>5554.0</v>
      </c>
      <c r="C738" s="13">
        <v>0.0</v>
      </c>
      <c r="D738" s="14">
        <f t="shared" si="16"/>
        <v>338625</v>
      </c>
      <c r="E738" s="5">
        <f t="shared" si="17"/>
        <v>5454</v>
      </c>
      <c r="F738" s="13">
        <v>0.0</v>
      </c>
      <c r="G738" s="5">
        <f t="shared" si="2"/>
        <v>313517</v>
      </c>
      <c r="H738" s="14">
        <f t="shared" si="8"/>
        <v>20093</v>
      </c>
      <c r="I738" s="2">
        <f t="shared" si="3"/>
        <v>4154</v>
      </c>
      <c r="J738" s="13">
        <v>3.0</v>
      </c>
      <c r="K738" s="14">
        <f t="shared" si="12"/>
        <v>853</v>
      </c>
      <c r="L738" s="13">
        <v>0.0</v>
      </c>
      <c r="M738" s="14">
        <f>261+21</f>
        <v>282</v>
      </c>
      <c r="N738" s="13">
        <f t="shared" si="11"/>
        <v>5272</v>
      </c>
      <c r="O738" s="13">
        <v>126.0</v>
      </c>
      <c r="P738" s="14">
        <f t="shared" si="10"/>
        <v>5146</v>
      </c>
      <c r="Q738" s="13">
        <v>7.0</v>
      </c>
      <c r="R738" s="13">
        <v>629.0</v>
      </c>
      <c r="S738" s="13">
        <v>20093.0</v>
      </c>
      <c r="T738" s="13">
        <v>300175.0</v>
      </c>
      <c r="U738" s="13">
        <v>16868.0</v>
      </c>
      <c r="V738" s="14">
        <f>46+10-Q738</f>
        <v>49</v>
      </c>
      <c r="Y738" s="13" t="s">
        <v>715</v>
      </c>
      <c r="AC738" s="12">
        <v>0.91</v>
      </c>
      <c r="AD738" s="15">
        <v>0.88</v>
      </c>
      <c r="AJ738" s="12">
        <v>0.57</v>
      </c>
    </row>
    <row r="739">
      <c r="A739" s="2" t="s">
        <v>783</v>
      </c>
      <c r="B739" s="13">
        <v>5207.0</v>
      </c>
      <c r="C739" s="13">
        <v>0.0</v>
      </c>
      <c r="D739" s="14">
        <f t="shared" si="16"/>
        <v>343832</v>
      </c>
      <c r="E739" s="5">
        <f t="shared" si="17"/>
        <v>4798</v>
      </c>
      <c r="F739" s="13">
        <v>0.0</v>
      </c>
      <c r="G739" s="5">
        <f t="shared" si="2"/>
        <v>318315</v>
      </c>
      <c r="H739" s="14">
        <f t="shared" si="8"/>
        <v>20481</v>
      </c>
      <c r="I739" s="2">
        <f t="shared" si="3"/>
        <v>4174</v>
      </c>
      <c r="J739" s="13">
        <v>1.0</v>
      </c>
      <c r="K739" s="14">
        <f t="shared" si="12"/>
        <v>854</v>
      </c>
      <c r="L739" s="13">
        <v>0.0</v>
      </c>
      <c r="M739" s="14">
        <f>240+8</f>
        <v>248</v>
      </c>
      <c r="N739" s="13">
        <f t="shared" si="11"/>
        <v>4959</v>
      </c>
      <c r="O739" s="13">
        <v>103.0</v>
      </c>
      <c r="P739" s="14">
        <f t="shared" si="10"/>
        <v>4856</v>
      </c>
      <c r="Q739" s="13">
        <v>9.0</v>
      </c>
      <c r="R739" s="13">
        <v>647.0</v>
      </c>
      <c r="S739" s="13">
        <v>20481.0</v>
      </c>
      <c r="T739" s="13">
        <v>304893.0</v>
      </c>
      <c r="U739" s="13">
        <v>16948.0</v>
      </c>
      <c r="V739" s="14">
        <f>49+13-Q739</f>
        <v>53</v>
      </c>
      <c r="Y739" s="13" t="s">
        <v>715</v>
      </c>
      <c r="AC739" s="12">
        <v>0.91</v>
      </c>
      <c r="AD739" s="15">
        <v>0.88</v>
      </c>
      <c r="AJ739" s="12">
        <v>0.58</v>
      </c>
    </row>
    <row r="740">
      <c r="A740" s="2" t="s">
        <v>784</v>
      </c>
      <c r="B740" s="13">
        <v>4498.0</v>
      </c>
      <c r="C740" s="13">
        <v>0.0</v>
      </c>
      <c r="D740" s="14">
        <f t="shared" si="16"/>
        <v>348330</v>
      </c>
      <c r="E740" s="5">
        <f t="shared" si="17"/>
        <v>5155</v>
      </c>
      <c r="F740" s="13">
        <v>0.0</v>
      </c>
      <c r="G740" s="5">
        <f t="shared" si="2"/>
        <v>323470</v>
      </c>
      <c r="H740" s="14">
        <f t="shared" si="8"/>
        <v>19771</v>
      </c>
      <c r="I740" s="2">
        <f t="shared" si="3"/>
        <v>4227</v>
      </c>
      <c r="J740" s="13">
        <v>0.0</v>
      </c>
      <c r="K740" s="14">
        <f t="shared" si="12"/>
        <v>854</v>
      </c>
      <c r="L740" s="13">
        <v>0.0</v>
      </c>
      <c r="M740" s="14">
        <f>260+12</f>
        <v>272</v>
      </c>
      <c r="N740" s="13">
        <f t="shared" si="11"/>
        <v>4226</v>
      </c>
      <c r="O740" s="13">
        <v>53.0</v>
      </c>
      <c r="P740" s="14">
        <f t="shared" si="10"/>
        <v>4173</v>
      </c>
      <c r="Q740" s="13">
        <v>8.0</v>
      </c>
      <c r="R740" s="13">
        <v>701.0</v>
      </c>
      <c r="S740" s="13">
        <v>19771.0</v>
      </c>
      <c r="T740" s="13">
        <v>309990.0</v>
      </c>
      <c r="U740" s="13">
        <v>17006.0</v>
      </c>
      <c r="V740" s="14">
        <f>60+12-Q740</f>
        <v>64</v>
      </c>
      <c r="Y740" s="13" t="s">
        <v>715</v>
      </c>
      <c r="AC740" s="12">
        <v>0.91</v>
      </c>
      <c r="AD740" s="15">
        <v>0.88</v>
      </c>
      <c r="AJ740" s="12">
        <v>0.58</v>
      </c>
    </row>
    <row r="741">
      <c r="A741" s="2" t="s">
        <v>785</v>
      </c>
      <c r="B741" s="13">
        <v>4481.0</v>
      </c>
      <c r="C741" s="13">
        <v>0.0</v>
      </c>
      <c r="D741" s="14">
        <f t="shared" si="16"/>
        <v>352811</v>
      </c>
      <c r="E741" s="5">
        <f t="shared" si="17"/>
        <v>5529</v>
      </c>
      <c r="F741" s="13">
        <v>0.0</v>
      </c>
      <c r="G741" s="5">
        <f t="shared" si="2"/>
        <v>328999</v>
      </c>
      <c r="H741" s="14">
        <f t="shared" si="8"/>
        <v>18672</v>
      </c>
      <c r="I741" s="2">
        <f t="shared" si="3"/>
        <v>4277</v>
      </c>
      <c r="J741" s="13">
        <v>1.0</v>
      </c>
      <c r="K741" s="14">
        <f t="shared" si="12"/>
        <v>855</v>
      </c>
      <c r="L741" s="13">
        <v>0.0</v>
      </c>
      <c r="M741" s="14">
        <f>225+15</f>
        <v>240</v>
      </c>
      <c r="N741" s="13">
        <f t="shared" si="11"/>
        <v>4241</v>
      </c>
      <c r="O741" s="13">
        <v>44.0</v>
      </c>
      <c r="P741" s="14">
        <f t="shared" si="10"/>
        <v>4197</v>
      </c>
      <c r="Q741" s="13">
        <v>7.0</v>
      </c>
      <c r="R741" s="13">
        <v>752.0</v>
      </c>
      <c r="S741" s="13">
        <v>18672.0</v>
      </c>
      <c r="T741" s="13">
        <v>315431.0</v>
      </c>
      <c r="U741" s="13">
        <v>17094.0</v>
      </c>
      <c r="V741" s="14">
        <f>64+10-Q741</f>
        <v>67</v>
      </c>
      <c r="Y741" s="13" t="s">
        <v>715</v>
      </c>
      <c r="AC741" s="12">
        <v>0.91</v>
      </c>
      <c r="AD741" s="12">
        <v>0.89</v>
      </c>
      <c r="AJ741" s="12">
        <v>0.58</v>
      </c>
    </row>
    <row r="742">
      <c r="A742" s="3" t="s">
        <v>786</v>
      </c>
      <c r="B742" s="13">
        <v>6264.0</v>
      </c>
      <c r="C742" s="13">
        <v>0.0</v>
      </c>
      <c r="D742" s="14">
        <f t="shared" si="16"/>
        <v>359075</v>
      </c>
      <c r="E742" s="5">
        <f t="shared" si="17"/>
        <v>5218</v>
      </c>
      <c r="F742" s="13">
        <v>0.0</v>
      </c>
      <c r="G742" s="5">
        <f t="shared" si="2"/>
        <v>334217</v>
      </c>
      <c r="H742" s="14">
        <f t="shared" si="8"/>
        <v>19718</v>
      </c>
      <c r="I742" s="2">
        <f t="shared" si="3"/>
        <v>4274</v>
      </c>
      <c r="J742" s="13">
        <v>3.0</v>
      </c>
      <c r="K742" s="14">
        <f t="shared" si="12"/>
        <v>858</v>
      </c>
      <c r="L742" s="13">
        <v>0.0</v>
      </c>
      <c r="M742" s="14">
        <f>125+19</f>
        <v>144</v>
      </c>
      <c r="N742" s="13">
        <f t="shared" si="11"/>
        <v>6120</v>
      </c>
      <c r="O742" s="13">
        <v>41.0</v>
      </c>
      <c r="P742" s="14">
        <f t="shared" si="10"/>
        <v>6079</v>
      </c>
      <c r="Q742" s="13">
        <v>8.0</v>
      </c>
      <c r="R742" s="13">
        <v>748.0</v>
      </c>
      <c r="S742" s="13">
        <v>19718.0</v>
      </c>
      <c r="T742" s="13">
        <v>320563.0</v>
      </c>
      <c r="U742" s="13">
        <v>17180.0</v>
      </c>
      <c r="V742" s="14">
        <f>66+12</f>
        <v>78</v>
      </c>
      <c r="Y742" s="13" t="s">
        <v>715</v>
      </c>
      <c r="AC742" s="12">
        <v>0.91</v>
      </c>
      <c r="AD742" s="12">
        <v>0.89</v>
      </c>
      <c r="AJ742" s="12">
        <v>0.58</v>
      </c>
    </row>
    <row r="743">
      <c r="A743" s="2" t="s">
        <v>787</v>
      </c>
      <c r="B743" s="13">
        <v>3101.0</v>
      </c>
      <c r="C743" s="13">
        <v>0.0</v>
      </c>
      <c r="D743" s="14">
        <f t="shared" si="16"/>
        <v>362176</v>
      </c>
      <c r="E743" s="5">
        <f t="shared" si="17"/>
        <v>4874</v>
      </c>
      <c r="F743" s="13">
        <v>0.0</v>
      </c>
      <c r="G743" s="5">
        <f t="shared" si="2"/>
        <v>339091</v>
      </c>
      <c r="H743" s="14">
        <f t="shared" si="8"/>
        <v>17881</v>
      </c>
      <c r="I743" s="2">
        <f t="shared" si="3"/>
        <v>4337</v>
      </c>
      <c r="J743" s="13">
        <v>1.0</v>
      </c>
      <c r="K743" s="14">
        <f t="shared" si="12"/>
        <v>859</v>
      </c>
      <c r="L743" s="13">
        <v>0.0</v>
      </c>
      <c r="M743" s="14">
        <f>172+10</f>
        <v>182</v>
      </c>
      <c r="N743" s="13">
        <f t="shared" si="11"/>
        <v>2919</v>
      </c>
      <c r="O743" s="13">
        <v>19.0</v>
      </c>
      <c r="P743" s="14">
        <f t="shared" si="10"/>
        <v>2900</v>
      </c>
      <c r="Q743" s="13">
        <v>9.0</v>
      </c>
      <c r="R743" s="13">
        <v>810.0</v>
      </c>
      <c r="S743" s="13">
        <v>17881.0</v>
      </c>
      <c r="T743" s="13">
        <v>325396.0</v>
      </c>
      <c r="U743" s="13">
        <v>17221.0</v>
      </c>
      <c r="V743" s="14">
        <f>74+12-Q743</f>
        <v>77</v>
      </c>
      <c r="Y743" s="13" t="s">
        <v>715</v>
      </c>
      <c r="AC743" s="12">
        <v>0.91</v>
      </c>
      <c r="AD743" s="12">
        <v>0.89</v>
      </c>
      <c r="AJ743" s="12">
        <v>0.59</v>
      </c>
    </row>
    <row r="744">
      <c r="A744" s="2" t="s">
        <v>788</v>
      </c>
      <c r="B744" s="13">
        <v>4297.0</v>
      </c>
      <c r="C744" s="13">
        <v>0.0</v>
      </c>
      <c r="D744" s="14">
        <f t="shared" si="16"/>
        <v>366473</v>
      </c>
      <c r="E744" s="5">
        <f t="shared" si="17"/>
        <v>4614</v>
      </c>
      <c r="F744" s="13">
        <v>0.0</v>
      </c>
      <c r="G744" s="5">
        <f t="shared" si="2"/>
        <v>343705</v>
      </c>
      <c r="H744" s="14">
        <f t="shared" si="8"/>
        <v>17450</v>
      </c>
      <c r="I744" s="2">
        <f t="shared" si="3"/>
        <v>4450</v>
      </c>
      <c r="J744" s="13">
        <v>1.0</v>
      </c>
      <c r="K744" s="14">
        <f t="shared" si="12"/>
        <v>860</v>
      </c>
      <c r="L744" s="13">
        <v>0.0</v>
      </c>
      <c r="M744" s="14">
        <f>198+12</f>
        <v>210</v>
      </c>
      <c r="N744" s="13">
        <f t="shared" si="11"/>
        <v>4087</v>
      </c>
      <c r="O744" s="13">
        <v>25.0</v>
      </c>
      <c r="P744" s="14">
        <f t="shared" si="10"/>
        <v>4062</v>
      </c>
      <c r="Q744" s="13">
        <v>13.0</v>
      </c>
      <c r="R744" s="13">
        <v>919.0</v>
      </c>
      <c r="S744" s="13">
        <v>17450.0</v>
      </c>
      <c r="T744" s="13">
        <v>329924.0</v>
      </c>
      <c r="U744" s="13">
        <v>17307.0</v>
      </c>
      <c r="V744" s="14">
        <f>78+16-Q744</f>
        <v>81</v>
      </c>
      <c r="Y744" s="13" t="s">
        <v>715</v>
      </c>
      <c r="AC744" s="12">
        <v>0.91</v>
      </c>
      <c r="AD744" s="12">
        <v>0.89</v>
      </c>
      <c r="AJ744" s="12">
        <v>0.59</v>
      </c>
    </row>
    <row r="745">
      <c r="A745" s="2" t="s">
        <v>789</v>
      </c>
      <c r="B745" s="13">
        <v>13208.0</v>
      </c>
      <c r="C745" s="13">
        <v>0.0</v>
      </c>
      <c r="D745" s="14">
        <f t="shared" si="16"/>
        <v>379681</v>
      </c>
      <c r="E745" s="5">
        <f t="shared" si="17"/>
        <v>5936</v>
      </c>
      <c r="F745" s="13">
        <v>0.0</v>
      </c>
      <c r="G745" s="5">
        <f t="shared" si="2"/>
        <v>349641</v>
      </c>
      <c r="H745" s="14">
        <f t="shared" si="8"/>
        <v>24652</v>
      </c>
      <c r="I745" s="2">
        <f t="shared" si="3"/>
        <v>4514</v>
      </c>
      <c r="J745" s="13">
        <v>6.0</v>
      </c>
      <c r="K745" s="14">
        <f t="shared" si="12"/>
        <v>866</v>
      </c>
      <c r="L745" s="13">
        <v>0.0</v>
      </c>
      <c r="M745" s="14">
        <f>138+24</f>
        <v>162</v>
      </c>
      <c r="N745" s="13">
        <f t="shared" si="11"/>
        <v>13046</v>
      </c>
      <c r="O745" s="13">
        <v>75.0</v>
      </c>
      <c r="P745" s="14">
        <f t="shared" si="10"/>
        <v>12971</v>
      </c>
      <c r="Q745" s="13">
        <v>12.0</v>
      </c>
      <c r="R745" s="13">
        <v>984.0</v>
      </c>
      <c r="S745" s="13">
        <v>24652.0</v>
      </c>
      <c r="T745" s="13">
        <v>335801.0</v>
      </c>
      <c r="U745" s="13">
        <v>17366.0</v>
      </c>
      <c r="V745" s="14">
        <f>96+15-Q745</f>
        <v>99</v>
      </c>
      <c r="Y745" s="13" t="s">
        <v>715</v>
      </c>
      <c r="AC745" s="12">
        <v>0.91</v>
      </c>
      <c r="AD745" s="12">
        <v>0.89</v>
      </c>
      <c r="AJ745" s="12">
        <v>0.59</v>
      </c>
    </row>
    <row r="746">
      <c r="A746" s="2" t="s">
        <v>790</v>
      </c>
      <c r="B746" s="13">
        <v>10390.0</v>
      </c>
      <c r="C746" s="13">
        <v>0.0</v>
      </c>
      <c r="D746" s="14">
        <f t="shared" si="16"/>
        <v>390071</v>
      </c>
      <c r="E746" s="5">
        <f t="shared" si="17"/>
        <v>2444</v>
      </c>
      <c r="F746" s="13">
        <v>0.0</v>
      </c>
      <c r="G746" s="5">
        <f t="shared" si="2"/>
        <v>352085</v>
      </c>
      <c r="H746" s="14">
        <f t="shared" si="8"/>
        <v>32524</v>
      </c>
      <c r="I746" s="2">
        <f t="shared" si="3"/>
        <v>4586</v>
      </c>
      <c r="J746" s="13">
        <v>2.0</v>
      </c>
      <c r="K746" s="14">
        <f t="shared" si="12"/>
        <v>868</v>
      </c>
      <c r="L746" s="13">
        <v>0.0</v>
      </c>
      <c r="M746" s="14">
        <f>151+31</f>
        <v>182</v>
      </c>
      <c r="N746" s="13">
        <f t="shared" si="11"/>
        <v>10208</v>
      </c>
      <c r="O746" s="13">
        <v>71.0</v>
      </c>
      <c r="P746" s="14">
        <f t="shared" si="10"/>
        <v>10137</v>
      </c>
      <c r="Q746" s="13">
        <v>16.0</v>
      </c>
      <c r="R746" s="13">
        <v>1052.0</v>
      </c>
      <c r="S746" s="13">
        <v>32524.0</v>
      </c>
      <c r="T746" s="13">
        <v>338140.0</v>
      </c>
      <c r="U746" s="13">
        <v>17471.0</v>
      </c>
      <c r="V746" s="14">
        <f>86+23-Q746</f>
        <v>93</v>
      </c>
      <c r="Y746" s="13" t="s">
        <v>715</v>
      </c>
      <c r="AC746" s="12">
        <v>0.91</v>
      </c>
      <c r="AD746" s="12">
        <v>0.89</v>
      </c>
      <c r="AJ746" s="12">
        <v>0.59</v>
      </c>
    </row>
    <row r="747">
      <c r="A747" s="2" t="s">
        <v>791</v>
      </c>
      <c r="B747" s="13">
        <v>7752.0</v>
      </c>
      <c r="C747" s="13">
        <v>0.0</v>
      </c>
      <c r="D747" s="14">
        <f t="shared" si="16"/>
        <v>397823</v>
      </c>
      <c r="E747" s="5">
        <f t="shared" si="17"/>
        <v>4732</v>
      </c>
      <c r="F747" s="13">
        <v>0.0</v>
      </c>
      <c r="G747" s="5">
        <f t="shared" si="2"/>
        <v>356817</v>
      </c>
      <c r="H747" s="14">
        <f t="shared" si="8"/>
        <v>35535</v>
      </c>
      <c r="I747" s="2">
        <f t="shared" si="3"/>
        <v>4592</v>
      </c>
      <c r="J747" s="13">
        <v>3.0</v>
      </c>
      <c r="K747" s="14">
        <f t="shared" si="12"/>
        <v>871</v>
      </c>
      <c r="L747" s="13">
        <v>0.0</v>
      </c>
      <c r="M747" s="14">
        <f>99+14</f>
        <v>113</v>
      </c>
      <c r="N747" s="13">
        <f t="shared" si="11"/>
        <v>7639</v>
      </c>
      <c r="O747" s="13">
        <v>49.0</v>
      </c>
      <c r="P747" s="14">
        <f t="shared" si="10"/>
        <v>7590</v>
      </c>
      <c r="Q747" s="13">
        <v>11.0</v>
      </c>
      <c r="R747" s="13">
        <v>1063.0</v>
      </c>
      <c r="S747" s="13">
        <v>35535.0</v>
      </c>
      <c r="T747" s="13">
        <v>342779.0</v>
      </c>
      <c r="U747" s="13">
        <v>17564.0</v>
      </c>
      <c r="V747" s="14">
        <f>92+21-Q747</f>
        <v>102</v>
      </c>
      <c r="Y747" s="13" t="s">
        <v>715</v>
      </c>
      <c r="AC747" s="12">
        <v>0.91</v>
      </c>
      <c r="AD747" s="12">
        <v>0.89</v>
      </c>
      <c r="AJ747" s="12">
        <v>0.6</v>
      </c>
    </row>
    <row r="748">
      <c r="A748" s="2" t="s">
        <v>792</v>
      </c>
      <c r="B748" s="13">
        <v>7806.0</v>
      </c>
      <c r="C748" s="13">
        <v>0.0</v>
      </c>
      <c r="D748" s="14">
        <f t="shared" si="16"/>
        <v>405629</v>
      </c>
      <c r="E748" s="5">
        <f t="shared" si="17"/>
        <v>12041</v>
      </c>
      <c r="F748" s="13">
        <v>0.0</v>
      </c>
      <c r="G748" s="5">
        <f t="shared" si="2"/>
        <v>368858</v>
      </c>
      <c r="H748" s="14">
        <f t="shared" si="8"/>
        <v>31206</v>
      </c>
      <c r="I748" s="2">
        <f t="shared" si="3"/>
        <v>4683</v>
      </c>
      <c r="J748" s="13">
        <v>3.0</v>
      </c>
      <c r="K748" s="14">
        <f t="shared" si="12"/>
        <v>874</v>
      </c>
      <c r="L748" s="13">
        <v>0.0</v>
      </c>
      <c r="M748" s="14">
        <f>155+22</f>
        <v>177</v>
      </c>
      <c r="N748" s="13">
        <f t="shared" si="11"/>
        <v>7629</v>
      </c>
      <c r="O748" s="13">
        <v>52.0</v>
      </c>
      <c r="P748" s="14">
        <f t="shared" si="10"/>
        <v>7577</v>
      </c>
      <c r="Q748" s="13">
        <v>12.0</v>
      </c>
      <c r="R748" s="13">
        <v>1153.0</v>
      </c>
      <c r="S748" s="13">
        <v>31206.0</v>
      </c>
      <c r="T748" s="13">
        <v>354725.0</v>
      </c>
      <c r="U748" s="13">
        <v>17659.0</v>
      </c>
      <c r="V748" s="14">
        <f>109+26-Q748</f>
        <v>123</v>
      </c>
      <c r="Y748" s="13" t="s">
        <v>715</v>
      </c>
      <c r="AC748" s="12">
        <v>0.92</v>
      </c>
      <c r="AD748" s="12">
        <v>0.89</v>
      </c>
      <c r="AJ748" s="12">
        <v>0.6</v>
      </c>
    </row>
    <row r="749">
      <c r="A749" s="2" t="s">
        <v>793</v>
      </c>
      <c r="B749" s="13">
        <v>13011.0</v>
      </c>
      <c r="C749" s="13">
        <v>0.0</v>
      </c>
      <c r="D749" s="14">
        <f t="shared" si="16"/>
        <v>418640</v>
      </c>
      <c r="E749" s="5">
        <f t="shared" si="17"/>
        <v>8892</v>
      </c>
      <c r="F749" s="13">
        <v>0.0</v>
      </c>
      <c r="G749" s="5">
        <f t="shared" si="2"/>
        <v>377750</v>
      </c>
      <c r="H749" s="14">
        <f t="shared" si="8"/>
        <v>35293</v>
      </c>
      <c r="I749" s="2">
        <f t="shared" si="3"/>
        <v>4712</v>
      </c>
      <c r="J749" s="13">
        <v>3.0</v>
      </c>
      <c r="K749" s="14">
        <f t="shared" si="12"/>
        <v>877</v>
      </c>
      <c r="L749" s="13">
        <v>0.0</v>
      </c>
      <c r="M749" s="14">
        <f>193+27</f>
        <v>220</v>
      </c>
      <c r="N749" s="13">
        <f t="shared" si="11"/>
        <v>12791</v>
      </c>
      <c r="O749" s="13">
        <v>70.0</v>
      </c>
      <c r="P749" s="14">
        <f t="shared" si="10"/>
        <v>12721</v>
      </c>
      <c r="Q749" s="13">
        <v>13.0</v>
      </c>
      <c r="R749" s="13">
        <v>1181.0</v>
      </c>
      <c r="S749" s="13">
        <v>35293.0</v>
      </c>
      <c r="T749" s="13">
        <v>363572.0</v>
      </c>
      <c r="U749" s="13">
        <v>17704.0</v>
      </c>
      <c r="V749" s="14">
        <f>107+23</f>
        <v>130</v>
      </c>
      <c r="Y749" s="13" t="s">
        <v>715</v>
      </c>
      <c r="AC749" s="12">
        <v>0.92</v>
      </c>
      <c r="AD749" s="12">
        <v>0.89</v>
      </c>
      <c r="AJ749" s="12">
        <v>0.61</v>
      </c>
    </row>
    <row r="750">
      <c r="A750" s="2" t="s">
        <v>794</v>
      </c>
      <c r="B750" s="13">
        <v>10314.0</v>
      </c>
      <c r="C750" s="13">
        <v>0.0</v>
      </c>
      <c r="D750" s="14">
        <f t="shared" si="16"/>
        <v>428954</v>
      </c>
      <c r="E750" s="5">
        <f t="shared" si="17"/>
        <v>8052</v>
      </c>
      <c r="F750" s="13">
        <v>0.0</v>
      </c>
      <c r="G750" s="5">
        <f t="shared" si="2"/>
        <v>385802</v>
      </c>
      <c r="H750" s="14">
        <f t="shared" si="8"/>
        <v>37540</v>
      </c>
      <c r="I750" s="2">
        <f t="shared" si="3"/>
        <v>4723</v>
      </c>
      <c r="J750" s="13">
        <v>4.0</v>
      </c>
      <c r="K750" s="14">
        <f t="shared" si="12"/>
        <v>881</v>
      </c>
      <c r="L750" s="13">
        <v>0.0</v>
      </c>
      <c r="M750" s="14">
        <f>114+25</f>
        <v>139</v>
      </c>
      <c r="N750" s="13">
        <f t="shared" si="11"/>
        <v>10175</v>
      </c>
      <c r="O750" s="13">
        <v>76.0</v>
      </c>
      <c r="P750" s="14">
        <f t="shared" si="10"/>
        <v>10099</v>
      </c>
      <c r="Q750" s="13">
        <v>19.0</v>
      </c>
      <c r="R750" s="13">
        <v>1186.0</v>
      </c>
      <c r="S750" s="13">
        <v>37540.0</v>
      </c>
      <c r="T750" s="13">
        <v>371475.0</v>
      </c>
      <c r="U750" s="13">
        <v>17853.0</v>
      </c>
      <c r="V750" s="14">
        <f>111+30-Q750</f>
        <v>122</v>
      </c>
      <c r="Y750" s="13" t="s">
        <v>715</v>
      </c>
      <c r="AC750" s="12">
        <v>0.92</v>
      </c>
      <c r="AD750" s="12">
        <v>0.89</v>
      </c>
      <c r="AJ750" s="12">
        <v>0.61</v>
      </c>
    </row>
    <row r="751">
      <c r="A751" s="2" t="s">
        <v>795</v>
      </c>
      <c r="B751" s="13">
        <f>2578+7964+95+49</f>
        <v>10686</v>
      </c>
      <c r="C751" s="13">
        <v>0.0</v>
      </c>
      <c r="D751" s="14">
        <f t="shared" si="16"/>
        <v>439640</v>
      </c>
      <c r="E751" s="5">
        <f t="shared" si="17"/>
        <v>8371</v>
      </c>
      <c r="F751" s="13">
        <v>0.0</v>
      </c>
      <c r="G751" s="5">
        <f t="shared" si="2"/>
        <v>394173</v>
      </c>
      <c r="H751" s="14">
        <f t="shared" si="8"/>
        <v>39847</v>
      </c>
      <c r="I751" s="2">
        <f t="shared" si="3"/>
        <v>4730</v>
      </c>
      <c r="J751" s="13">
        <v>1.0</v>
      </c>
      <c r="K751" s="14">
        <f t="shared" si="12"/>
        <v>882</v>
      </c>
      <c r="L751" s="13">
        <v>0.0</v>
      </c>
      <c r="M751" s="14">
        <f>95+49</f>
        <v>144</v>
      </c>
      <c r="N751" s="13">
        <f t="shared" si="11"/>
        <v>10542</v>
      </c>
      <c r="O751" s="13">
        <v>63.0</v>
      </c>
      <c r="P751" s="14">
        <f t="shared" si="10"/>
        <v>10479</v>
      </c>
      <c r="Q751" s="13">
        <v>19.0</v>
      </c>
      <c r="R751" s="13">
        <v>1193.0</v>
      </c>
      <c r="S751" s="13">
        <f>37049+2798</f>
        <v>39847</v>
      </c>
      <c r="T751" s="13">
        <f>392161-12587</f>
        <v>379574</v>
      </c>
      <c r="U751" s="13">
        <f>18270-145</f>
        <v>18125</v>
      </c>
      <c r="V751" s="14">
        <f>115+29-Q751</f>
        <v>125</v>
      </c>
      <c r="Y751" s="13" t="s">
        <v>715</v>
      </c>
      <c r="AC751" s="12">
        <v>0.92</v>
      </c>
      <c r="AD751" s="12">
        <v>0.89</v>
      </c>
      <c r="AJ751" s="12">
        <v>0.61</v>
      </c>
    </row>
    <row r="752">
      <c r="A752" s="2" t="s">
        <v>796</v>
      </c>
      <c r="B752" s="13">
        <v>9930.0</v>
      </c>
      <c r="C752" s="13">
        <v>0.0</v>
      </c>
      <c r="D752" s="14">
        <f t="shared" si="16"/>
        <v>449570</v>
      </c>
      <c r="E752" s="5">
        <f t="shared" si="17"/>
        <v>12732</v>
      </c>
      <c r="F752" s="13">
        <v>0.0</v>
      </c>
      <c r="G752" s="5">
        <f t="shared" si="2"/>
        <v>406905</v>
      </c>
      <c r="H752" s="14">
        <f t="shared" si="8"/>
        <v>37049</v>
      </c>
      <c r="I752" s="2">
        <f t="shared" si="3"/>
        <v>4723</v>
      </c>
      <c r="J752" s="13">
        <v>3.0</v>
      </c>
      <c r="K752" s="14">
        <f t="shared" si="12"/>
        <v>885</v>
      </c>
      <c r="L752" s="13">
        <v>0.0</v>
      </c>
      <c r="M752" s="14">
        <f>109+50</f>
        <v>159</v>
      </c>
      <c r="N752" s="13">
        <f t="shared" si="11"/>
        <v>9771</v>
      </c>
      <c r="O752" s="13">
        <v>84.0</v>
      </c>
      <c r="P752" s="14">
        <f t="shared" si="10"/>
        <v>9687</v>
      </c>
      <c r="Q752" s="13">
        <v>12.0</v>
      </c>
      <c r="R752" s="13">
        <v>1193.0</v>
      </c>
      <c r="S752" s="13">
        <v>37049.0</v>
      </c>
      <c r="T752" s="13">
        <v>392161.0</v>
      </c>
      <c r="U752" s="13">
        <v>18270.0</v>
      </c>
      <c r="V752" s="14">
        <f>128+21-Q752</f>
        <v>137</v>
      </c>
      <c r="Y752" s="13" t="s">
        <v>715</v>
      </c>
      <c r="AC752" s="12">
        <v>0.92</v>
      </c>
      <c r="AD752" s="12">
        <v>0.9</v>
      </c>
      <c r="AJ752" s="12">
        <v>0.62</v>
      </c>
    </row>
    <row r="753">
      <c r="A753" s="2" t="s">
        <v>797</v>
      </c>
      <c r="B753" s="13">
        <v>10505.0</v>
      </c>
      <c r="C753" s="13">
        <v>0.0</v>
      </c>
      <c r="D753" s="14">
        <f t="shared" si="16"/>
        <v>460075</v>
      </c>
      <c r="E753" s="5">
        <f t="shared" si="17"/>
        <v>9521</v>
      </c>
      <c r="F753" s="13">
        <v>0.0</v>
      </c>
      <c r="G753" s="5">
        <f t="shared" si="2"/>
        <v>416426</v>
      </c>
      <c r="H753" s="14">
        <f t="shared" si="8"/>
        <v>38024</v>
      </c>
      <c r="I753" s="2">
        <f t="shared" si="3"/>
        <v>4724</v>
      </c>
      <c r="J753" s="13">
        <v>8.0</v>
      </c>
      <c r="K753" s="14">
        <f t="shared" si="12"/>
        <v>893</v>
      </c>
      <c r="L753" s="13">
        <v>0.0</v>
      </c>
      <c r="M753" s="14">
        <f>138+42</f>
        <v>180</v>
      </c>
      <c r="N753" s="13">
        <f t="shared" si="11"/>
        <v>10325</v>
      </c>
      <c r="O753" s="13">
        <v>61.0</v>
      </c>
      <c r="P753" s="14">
        <f t="shared" si="10"/>
        <v>10264</v>
      </c>
      <c r="Q753" s="13">
        <v>7.0</v>
      </c>
      <c r="R753" s="13">
        <v>1199.0</v>
      </c>
      <c r="S753" s="13">
        <v>38024.0</v>
      </c>
      <c r="T753" s="13">
        <v>401550.0</v>
      </c>
      <c r="U753" s="13">
        <v>18402.0</v>
      </c>
      <c r="V753" s="14">
        <f>151+22-Q753</f>
        <v>166</v>
      </c>
      <c r="Y753" s="13" t="s">
        <v>715</v>
      </c>
      <c r="AC753" s="12">
        <v>0.92</v>
      </c>
      <c r="AD753" s="12">
        <v>0.9</v>
      </c>
      <c r="AJ753" s="12">
        <v>0.63</v>
      </c>
    </row>
    <row r="754">
      <c r="A754" s="2" t="s">
        <v>798</v>
      </c>
      <c r="B754" s="13">
        <v>9420.0</v>
      </c>
      <c r="C754" s="13">
        <v>0.0</v>
      </c>
      <c r="D754" s="14">
        <f t="shared" si="16"/>
        <v>469495</v>
      </c>
      <c r="E754" s="5">
        <f t="shared" si="17"/>
        <v>10133</v>
      </c>
      <c r="F754" s="13">
        <v>0.0</v>
      </c>
      <c r="G754" s="5">
        <f t="shared" si="2"/>
        <v>426559</v>
      </c>
      <c r="H754" s="14">
        <f t="shared" si="8"/>
        <v>37241</v>
      </c>
      <c r="I754" s="2">
        <f t="shared" si="3"/>
        <v>4790</v>
      </c>
      <c r="J754" s="13">
        <v>4.0</v>
      </c>
      <c r="K754" s="14">
        <f t="shared" si="12"/>
        <v>897</v>
      </c>
      <c r="L754" s="13">
        <v>0.0</v>
      </c>
      <c r="M754" s="14">
        <f>196+29</f>
        <v>225</v>
      </c>
      <c r="N754" s="13">
        <f t="shared" si="11"/>
        <v>9195</v>
      </c>
      <c r="O754" s="13">
        <v>37.0</v>
      </c>
      <c r="P754" s="14">
        <f t="shared" si="10"/>
        <v>9158</v>
      </c>
      <c r="Q754" s="13">
        <v>10.0</v>
      </c>
      <c r="R754" s="13">
        <v>1262.0</v>
      </c>
      <c r="S754" s="13">
        <v>37241.0</v>
      </c>
      <c r="T754" s="13">
        <v>411582.0</v>
      </c>
      <c r="U754" s="13">
        <v>18503.0</v>
      </c>
      <c r="V754" s="14">
        <f>162+24-Q754</f>
        <v>176</v>
      </c>
      <c r="Y754" s="13" t="s">
        <v>715</v>
      </c>
      <c r="AC754" s="12">
        <v>0.92</v>
      </c>
      <c r="AD754" s="12">
        <v>0.9</v>
      </c>
      <c r="AJ754" s="12">
        <v>0.63</v>
      </c>
    </row>
    <row r="755">
      <c r="A755" s="2" t="s">
        <v>799</v>
      </c>
      <c r="B755" s="13">
        <v>9082.0</v>
      </c>
      <c r="C755" s="13">
        <v>0.0</v>
      </c>
      <c r="D755" s="14">
        <f t="shared" si="16"/>
        <v>478577</v>
      </c>
      <c r="E755" s="5">
        <f t="shared" si="17"/>
        <v>10298</v>
      </c>
      <c r="F755" s="13">
        <v>0.0</v>
      </c>
      <c r="G755" s="5">
        <f t="shared" si="2"/>
        <v>436857</v>
      </c>
      <c r="H755" s="14">
        <f t="shared" si="8"/>
        <v>35956</v>
      </c>
      <c r="I755" s="2">
        <f t="shared" si="3"/>
        <v>4850</v>
      </c>
      <c r="J755" s="13">
        <v>9.0</v>
      </c>
      <c r="K755" s="14">
        <f t="shared" si="12"/>
        <v>906</v>
      </c>
      <c r="L755" s="13">
        <v>0.0</v>
      </c>
      <c r="M755" s="14">
        <f>128+27</f>
        <v>155</v>
      </c>
      <c r="N755" s="13">
        <f t="shared" si="11"/>
        <v>8927</v>
      </c>
      <c r="O755" s="13">
        <v>30.0</v>
      </c>
      <c r="P755" s="14">
        <f t="shared" si="10"/>
        <v>8897</v>
      </c>
      <c r="Q755" s="13">
        <v>9.0</v>
      </c>
      <c r="R755" s="13">
        <v>1323.0</v>
      </c>
      <c r="S755" s="13">
        <v>35956.0</v>
      </c>
      <c r="T755" s="13">
        <v>421776.0</v>
      </c>
      <c r="U755" s="13">
        <v>18607.0</v>
      </c>
      <c r="V755" s="14">
        <f>147+23-Q755</f>
        <v>161</v>
      </c>
      <c r="Y755" s="13" t="s">
        <v>715</v>
      </c>
      <c r="AC755" s="12">
        <v>0.92</v>
      </c>
      <c r="AD755" s="12">
        <v>0.9</v>
      </c>
      <c r="AJ755" s="12">
        <v>0.64</v>
      </c>
    </row>
    <row r="756">
      <c r="A756" s="2" t="s">
        <v>800</v>
      </c>
      <c r="B756" s="13">
        <v>19420.0</v>
      </c>
      <c r="C756" s="13">
        <v>0.0</v>
      </c>
      <c r="D756" s="14">
        <f t="shared" si="16"/>
        <v>497997</v>
      </c>
      <c r="E756" s="5">
        <f t="shared" si="17"/>
        <v>10432</v>
      </c>
      <c r="F756" s="13">
        <v>0.0</v>
      </c>
      <c r="G756" s="5">
        <f t="shared" si="2"/>
        <v>447289</v>
      </c>
      <c r="H756" s="14">
        <f t="shared" si="8"/>
        <v>44914</v>
      </c>
      <c r="I756" s="2">
        <f t="shared" si="3"/>
        <v>4873</v>
      </c>
      <c r="J756" s="13">
        <v>7.0</v>
      </c>
      <c r="K756" s="14">
        <f t="shared" si="12"/>
        <v>913</v>
      </c>
      <c r="L756" s="13">
        <v>0.0</v>
      </c>
      <c r="M756" s="14">
        <f>182+59</f>
        <v>241</v>
      </c>
      <c r="N756" s="13">
        <f t="shared" si="11"/>
        <v>19179</v>
      </c>
      <c r="O756" s="13">
        <v>74.0</v>
      </c>
      <c r="P756" s="14">
        <f t="shared" si="10"/>
        <v>19105</v>
      </c>
      <c r="Q756" s="13">
        <v>10.0</v>
      </c>
      <c r="R756" s="13">
        <v>1345.0</v>
      </c>
      <c r="S756" s="13">
        <v>44914.0</v>
      </c>
      <c r="T756" s="13">
        <v>432013.0</v>
      </c>
      <c r="U756" s="13">
        <v>18802.0</v>
      </c>
      <c r="V756" s="14">
        <f>140+23-Q756</f>
        <v>153</v>
      </c>
      <c r="Y756" s="13" t="s">
        <v>715</v>
      </c>
      <c r="AC756" s="12">
        <v>0.92</v>
      </c>
      <c r="AD756" s="12">
        <v>0.9</v>
      </c>
      <c r="AJ756" s="12">
        <v>0.64</v>
      </c>
    </row>
    <row r="757">
      <c r="A757" s="2" t="s">
        <v>801</v>
      </c>
      <c r="B757" s="13">
        <v>16883.0</v>
      </c>
      <c r="C757" s="13">
        <v>0.0</v>
      </c>
      <c r="D757" s="14">
        <f t="shared" si="16"/>
        <v>514880</v>
      </c>
      <c r="E757" s="5">
        <f t="shared" si="17"/>
        <v>9453</v>
      </c>
      <c r="F757" s="13">
        <v>0.0</v>
      </c>
      <c r="G757" s="5">
        <f t="shared" si="2"/>
        <v>456742</v>
      </c>
      <c r="H757" s="14">
        <f t="shared" si="8"/>
        <v>52334</v>
      </c>
      <c r="I757" s="2">
        <f t="shared" si="3"/>
        <v>4870</v>
      </c>
      <c r="J757" s="13">
        <v>13.0</v>
      </c>
      <c r="K757" s="14">
        <f t="shared" si="12"/>
        <v>926</v>
      </c>
      <c r="L757" s="13">
        <v>0.0</v>
      </c>
      <c r="M757" s="14">
        <f>141+53</f>
        <v>194</v>
      </c>
      <c r="N757" s="13">
        <f t="shared" si="11"/>
        <v>16689</v>
      </c>
      <c r="O757" s="13">
        <v>76.0</v>
      </c>
      <c r="P757" s="14">
        <f t="shared" si="10"/>
        <v>16613</v>
      </c>
      <c r="Q757" s="13">
        <v>20.0</v>
      </c>
      <c r="R757" s="13">
        <v>1332.0</v>
      </c>
      <c r="S757" s="13">
        <v>52334.0</v>
      </c>
      <c r="T757" s="13">
        <v>441329.0</v>
      </c>
      <c r="U757" s="13">
        <v>18939.0</v>
      </c>
      <c r="V757" s="14">
        <f>153+35-Q757</f>
        <v>168</v>
      </c>
      <c r="Y757" s="13" t="s">
        <v>715</v>
      </c>
      <c r="AC757" s="12">
        <v>0.92</v>
      </c>
      <c r="AD757" s="12">
        <v>0.9</v>
      </c>
      <c r="AJ757" s="12">
        <v>0.64</v>
      </c>
    </row>
    <row r="758">
      <c r="A758" s="2" t="s">
        <v>802</v>
      </c>
      <c r="B758" s="13">
        <v>18545.0</v>
      </c>
      <c r="C758" s="13">
        <v>0.0</v>
      </c>
      <c r="D758" s="14">
        <f t="shared" si="16"/>
        <v>533425</v>
      </c>
      <c r="E758" s="5">
        <f t="shared" si="17"/>
        <v>8975</v>
      </c>
      <c r="F758" s="13">
        <v>0.0</v>
      </c>
      <c r="G758" s="5">
        <f t="shared" si="2"/>
        <v>465717</v>
      </c>
      <c r="H758" s="14">
        <f t="shared" si="8"/>
        <v>61330</v>
      </c>
      <c r="I758" s="2">
        <f t="shared" si="3"/>
        <v>5440</v>
      </c>
      <c r="J758" s="13">
        <v>4.0</v>
      </c>
      <c r="K758" s="14">
        <f t="shared" si="12"/>
        <v>930</v>
      </c>
      <c r="L758" s="13">
        <v>0.0</v>
      </c>
      <c r="M758" s="14">
        <f>163+63</f>
        <v>226</v>
      </c>
      <c r="N758" s="13">
        <f t="shared" si="11"/>
        <v>18319</v>
      </c>
      <c r="O758" s="13">
        <v>62.0</v>
      </c>
      <c r="P758" s="14">
        <f t="shared" si="10"/>
        <v>18257</v>
      </c>
      <c r="Q758" s="13">
        <v>19.0</v>
      </c>
      <c r="R758" s="13">
        <v>1453.0</v>
      </c>
      <c r="S758" s="13">
        <v>61330.0</v>
      </c>
      <c r="T758" s="13">
        <v>450168.0</v>
      </c>
      <c r="U758" s="13">
        <v>19075.0</v>
      </c>
      <c r="V758" s="14">
        <f>164+32-Q758</f>
        <v>177</v>
      </c>
      <c r="Y758" s="13" t="s">
        <v>715</v>
      </c>
      <c r="AC758" s="12">
        <v>0.92</v>
      </c>
      <c r="AD758" s="12">
        <v>0.9</v>
      </c>
      <c r="AJ758" s="12">
        <v>0.65</v>
      </c>
    </row>
    <row r="759">
      <c r="A759" s="2" t="s">
        <v>803</v>
      </c>
      <c r="B759" s="13">
        <v>18094.0</v>
      </c>
      <c r="C759" s="13">
        <v>0.0</v>
      </c>
      <c r="D759" s="14">
        <f t="shared" si="16"/>
        <v>551519</v>
      </c>
      <c r="E759" s="5">
        <f t="shared" si="17"/>
        <v>20056</v>
      </c>
      <c r="F759" s="13">
        <v>0.0</v>
      </c>
      <c r="G759" s="5">
        <f t="shared" si="2"/>
        <v>485773</v>
      </c>
      <c r="H759" s="14">
        <f t="shared" si="8"/>
        <v>59825</v>
      </c>
      <c r="I759" s="2">
        <f t="shared" si="3"/>
        <v>4976</v>
      </c>
      <c r="J759" s="13">
        <v>7.0</v>
      </c>
      <c r="K759" s="14">
        <f t="shared" si="12"/>
        <v>937</v>
      </c>
      <c r="L759" s="13">
        <v>0.0</v>
      </c>
      <c r="M759" s="14">
        <f>145+63</f>
        <v>208</v>
      </c>
      <c r="N759" s="13">
        <f t="shared" si="11"/>
        <v>17886</v>
      </c>
      <c r="O759" s="13">
        <v>73.0</v>
      </c>
      <c r="P759" s="14">
        <f t="shared" si="10"/>
        <v>17813</v>
      </c>
      <c r="Q759" s="13">
        <v>23.0</v>
      </c>
      <c r="R759" s="13">
        <v>1435.0</v>
      </c>
      <c r="S759" s="13">
        <v>59825.0</v>
      </c>
      <c r="T759" s="13">
        <v>470027.0</v>
      </c>
      <c r="U759" s="13">
        <v>19272.0</v>
      </c>
      <c r="V759" s="14">
        <f>182+39-Q759</f>
        <v>198</v>
      </c>
      <c r="Y759" s="13" t="s">
        <v>715</v>
      </c>
      <c r="AC759" s="12">
        <v>0.92</v>
      </c>
      <c r="AD759" s="12">
        <v>0.9</v>
      </c>
      <c r="AJ759" s="12">
        <v>0.65</v>
      </c>
    </row>
    <row r="760">
      <c r="A760" s="2" t="s">
        <v>804</v>
      </c>
      <c r="B760" s="13">
        <v>24836.0</v>
      </c>
      <c r="C760" s="13">
        <v>0.0</v>
      </c>
      <c r="D760" s="14">
        <f t="shared" si="16"/>
        <v>576355</v>
      </c>
      <c r="E760" s="5">
        <f t="shared" si="17"/>
        <v>15217</v>
      </c>
      <c r="F760" s="13">
        <v>0.0</v>
      </c>
      <c r="G760" s="5">
        <f t="shared" si="2"/>
        <v>500990</v>
      </c>
      <c r="H760" s="14">
        <f t="shared" si="8"/>
        <v>60407</v>
      </c>
      <c r="I760" s="2">
        <f t="shared" si="3"/>
        <v>14009</v>
      </c>
      <c r="J760" s="13">
        <v>4.0</v>
      </c>
      <c r="K760" s="14">
        <f t="shared" si="12"/>
        <v>941</v>
      </c>
      <c r="L760" s="13">
        <v>0.0</v>
      </c>
      <c r="M760" s="14">
        <f>71+66</f>
        <v>137</v>
      </c>
      <c r="N760" s="13">
        <f t="shared" si="11"/>
        <v>24699</v>
      </c>
      <c r="O760" s="13">
        <v>50.0</v>
      </c>
      <c r="P760" s="14">
        <f t="shared" si="10"/>
        <v>24649</v>
      </c>
      <c r="Q760" s="13">
        <v>18.0</v>
      </c>
      <c r="R760" s="13">
        <v>1473.0</v>
      </c>
      <c r="S760" s="13">
        <v>60407.0</v>
      </c>
      <c r="T760" s="13">
        <v>485023.0</v>
      </c>
      <c r="U760" s="13">
        <v>19493.0</v>
      </c>
      <c r="V760" s="14">
        <f>182+43-Q760</f>
        <v>207</v>
      </c>
      <c r="Y760" s="13" t="s">
        <v>715</v>
      </c>
      <c r="AC760" s="12">
        <v>0.92</v>
      </c>
      <c r="AD760" s="12">
        <v>0.9</v>
      </c>
      <c r="AJ760" s="12">
        <v>0.65</v>
      </c>
    </row>
    <row r="761">
      <c r="A761" s="2" t="s">
        <v>805</v>
      </c>
      <c r="B761" s="13">
        <v>6283.0</v>
      </c>
      <c r="C761" s="13">
        <v>0.0</v>
      </c>
      <c r="D761" s="14">
        <f t="shared" si="16"/>
        <v>582638</v>
      </c>
      <c r="E761" s="5">
        <f t="shared" si="17"/>
        <v>17073</v>
      </c>
      <c r="F761" s="13">
        <v>0.0</v>
      </c>
      <c r="G761" s="5">
        <f t="shared" si="2"/>
        <v>518063</v>
      </c>
      <c r="H761" s="14">
        <f t="shared" si="8"/>
        <v>58581</v>
      </c>
      <c r="I761" s="2">
        <f t="shared" si="3"/>
        <v>5041</v>
      </c>
      <c r="J761" s="13">
        <v>4.0</v>
      </c>
      <c r="K761" s="14">
        <f t="shared" si="12"/>
        <v>945</v>
      </c>
      <c r="L761" s="13">
        <v>0.0</v>
      </c>
      <c r="M761" s="14">
        <f>156+56</f>
        <v>212</v>
      </c>
      <c r="N761" s="13">
        <f t="shared" si="11"/>
        <v>6071</v>
      </c>
      <c r="O761" s="13">
        <v>44.0</v>
      </c>
      <c r="P761" s="14">
        <f t="shared" si="10"/>
        <v>6027</v>
      </c>
      <c r="Q761" s="13">
        <v>19.0</v>
      </c>
      <c r="R761" s="13">
        <v>1504.0</v>
      </c>
      <c r="S761" s="13">
        <v>58581.0</v>
      </c>
      <c r="T761" s="13">
        <v>501957.0</v>
      </c>
      <c r="U761" s="13">
        <v>19632.0</v>
      </c>
      <c r="V761" s="14">
        <f>195+39-Q761</f>
        <v>215</v>
      </c>
      <c r="Y761" s="13" t="s">
        <v>715</v>
      </c>
      <c r="AC761" s="12">
        <v>0.92</v>
      </c>
      <c r="AD761" s="12">
        <v>0.91</v>
      </c>
      <c r="AJ761" s="12">
        <v>0.66</v>
      </c>
    </row>
    <row r="762">
      <c r="A762" s="2" t="s">
        <v>806</v>
      </c>
      <c r="B762" s="13">
        <v>13623.0</v>
      </c>
      <c r="C762" s="13">
        <v>0.0</v>
      </c>
      <c r="D762" s="14">
        <f t="shared" si="16"/>
        <v>596261</v>
      </c>
      <c r="E762" s="5">
        <f t="shared" si="17"/>
        <v>18698</v>
      </c>
      <c r="F762" s="13">
        <v>0.0</v>
      </c>
      <c r="G762" s="5">
        <f t="shared" si="2"/>
        <v>536761</v>
      </c>
      <c r="H762" s="14">
        <f t="shared" si="8"/>
        <v>53416</v>
      </c>
      <c r="I762" s="2">
        <f t="shared" si="3"/>
        <v>5124</v>
      </c>
      <c r="J762" s="13">
        <v>7.0</v>
      </c>
      <c r="K762" s="14">
        <f t="shared" si="12"/>
        <v>952</v>
      </c>
      <c r="L762" s="13">
        <v>0.0</v>
      </c>
      <c r="M762" s="14">
        <f>99+48</f>
        <v>147</v>
      </c>
      <c r="N762" s="13">
        <f t="shared" si="11"/>
        <v>13476</v>
      </c>
      <c r="O762" s="13">
        <v>29.0</v>
      </c>
      <c r="P762" s="14">
        <f t="shared" si="10"/>
        <v>13447</v>
      </c>
      <c r="Q762" s="13">
        <v>21.0</v>
      </c>
      <c r="R762" s="13">
        <v>1585.0</v>
      </c>
      <c r="S762" s="13">
        <v>53416.0</v>
      </c>
      <c r="T762" s="13">
        <v>520545.0</v>
      </c>
      <c r="U762" s="13">
        <v>19742.0</v>
      </c>
      <c r="V762" s="14">
        <f>198+44-Q762</f>
        <v>221</v>
      </c>
      <c r="Y762" s="13" t="s">
        <v>715</v>
      </c>
      <c r="AC762" s="12">
        <v>0.92</v>
      </c>
      <c r="AD762" s="12">
        <v>0.91</v>
      </c>
      <c r="AJ762" s="12">
        <v>0.66</v>
      </c>
    </row>
    <row r="763">
      <c r="A763" s="2" t="s">
        <v>807</v>
      </c>
      <c r="B763" s="13">
        <v>26032.0</v>
      </c>
      <c r="C763" s="13">
        <v>0.0</v>
      </c>
      <c r="D763" s="14">
        <f t="shared" si="16"/>
        <v>622293</v>
      </c>
      <c r="E763" s="5">
        <f t="shared" si="17"/>
        <v>17163</v>
      </c>
      <c r="F763" s="13">
        <v>0.0</v>
      </c>
      <c r="G763" s="5">
        <f t="shared" si="2"/>
        <v>553924</v>
      </c>
      <c r="H763" s="14">
        <f t="shared" si="8"/>
        <v>62279</v>
      </c>
      <c r="I763" s="2">
        <f t="shared" si="3"/>
        <v>5126</v>
      </c>
      <c r="J763" s="13">
        <v>4.0</v>
      </c>
      <c r="K763" s="14">
        <f t="shared" si="12"/>
        <v>956</v>
      </c>
      <c r="L763" s="13">
        <v>0.0</v>
      </c>
      <c r="M763" s="14">
        <f>231+70</f>
        <v>301</v>
      </c>
      <c r="N763" s="13">
        <f t="shared" si="11"/>
        <v>25731</v>
      </c>
      <c r="O763" s="13">
        <v>55.0</v>
      </c>
      <c r="P763" s="14">
        <f t="shared" si="10"/>
        <v>25676</v>
      </c>
      <c r="Q763" s="13">
        <v>28.0</v>
      </c>
      <c r="R763" s="13">
        <v>1580.0</v>
      </c>
      <c r="S763" s="13">
        <v>62279.0</v>
      </c>
      <c r="T763" s="13">
        <v>537590.0</v>
      </c>
      <c r="U763" s="13">
        <v>19860.0</v>
      </c>
      <c r="V763" s="14">
        <f>190+46-Q763</f>
        <v>208</v>
      </c>
      <c r="Y763" s="13" t="s">
        <v>715</v>
      </c>
      <c r="AC763" s="12">
        <v>0.92</v>
      </c>
      <c r="AD763" s="12">
        <v>0.91</v>
      </c>
      <c r="AJ763" s="12">
        <v>0.66</v>
      </c>
    </row>
    <row r="764">
      <c r="A764" s="2" t="s">
        <v>808</v>
      </c>
      <c r="B764" s="13">
        <v>20312.0</v>
      </c>
      <c r="C764" s="13">
        <v>0.0</v>
      </c>
      <c r="D764" s="14">
        <f t="shared" si="16"/>
        <v>642605</v>
      </c>
      <c r="E764" s="5">
        <f t="shared" si="17"/>
        <v>15298</v>
      </c>
      <c r="F764" s="13">
        <v>0.0</v>
      </c>
      <c r="G764" s="5">
        <f t="shared" si="2"/>
        <v>569222</v>
      </c>
      <c r="H764" s="14">
        <f t="shared" si="8"/>
        <v>67307</v>
      </c>
      <c r="I764" s="2">
        <f t="shared" si="3"/>
        <v>5105</v>
      </c>
      <c r="J764" s="13">
        <v>7.0</v>
      </c>
      <c r="K764" s="14">
        <f t="shared" si="12"/>
        <v>963</v>
      </c>
      <c r="L764" s="13">
        <v>0.0</v>
      </c>
      <c r="M764" s="14">
        <f>105+55</f>
        <v>160</v>
      </c>
      <c r="N764" s="13">
        <f t="shared" si="11"/>
        <v>20152</v>
      </c>
      <c r="O764" s="13">
        <v>41.0</v>
      </c>
      <c r="P764" s="14">
        <f t="shared" si="10"/>
        <v>20111</v>
      </c>
      <c r="Q764" s="13">
        <v>29.0</v>
      </c>
      <c r="R764" s="13">
        <v>1558.0</v>
      </c>
      <c r="S764" s="13">
        <v>67307.0</v>
      </c>
      <c r="T764" s="13">
        <v>552726.0</v>
      </c>
      <c r="U764" s="13">
        <v>20022.0</v>
      </c>
      <c r="V764" s="14">
        <f>200+46-Q764</f>
        <v>217</v>
      </c>
      <c r="Y764" s="13" t="s">
        <v>715</v>
      </c>
      <c r="AC764" s="12">
        <v>0.92</v>
      </c>
      <c r="AD764" s="12">
        <v>0.91</v>
      </c>
      <c r="AJ764" s="12">
        <v>0.66</v>
      </c>
    </row>
    <row r="765">
      <c r="A765" s="2" t="s">
        <v>809</v>
      </c>
      <c r="B765" s="13">
        <v>18593.0</v>
      </c>
      <c r="C765" s="13">
        <v>0.0</v>
      </c>
      <c r="D765" s="14">
        <f t="shared" si="16"/>
        <v>661198</v>
      </c>
      <c r="E765" s="5">
        <f t="shared" si="17"/>
        <v>13985</v>
      </c>
      <c r="F765" s="13">
        <v>0.0</v>
      </c>
      <c r="G765" s="5">
        <f t="shared" si="2"/>
        <v>583207</v>
      </c>
      <c r="H765" s="14">
        <f t="shared" si="8"/>
        <v>72093</v>
      </c>
      <c r="I765" s="2">
        <f t="shared" si="3"/>
        <v>4915</v>
      </c>
      <c r="J765" s="13">
        <v>12.0</v>
      </c>
      <c r="K765" s="14">
        <f t="shared" si="12"/>
        <v>975</v>
      </c>
      <c r="L765" s="13">
        <v>0.0</v>
      </c>
      <c r="M765" s="14">
        <f>77+82</f>
        <v>159</v>
      </c>
      <c r="N765" s="13">
        <f t="shared" si="11"/>
        <v>18434</v>
      </c>
      <c r="O765" s="13">
        <v>28.0</v>
      </c>
      <c r="P765" s="14">
        <f t="shared" si="10"/>
        <v>18406</v>
      </c>
      <c r="Q765" s="13">
        <v>30.0</v>
      </c>
      <c r="R765" s="13">
        <v>1367.0</v>
      </c>
      <c r="S765" s="13">
        <v>72093.0</v>
      </c>
      <c r="T765" s="13">
        <v>566555.0</v>
      </c>
      <c r="U765" s="13">
        <v>20178.0</v>
      </c>
      <c r="V765" s="14">
        <f>221+44-Q765</f>
        <v>235</v>
      </c>
      <c r="Y765" s="13" t="s">
        <v>715</v>
      </c>
      <c r="AC765" s="12">
        <v>0.92</v>
      </c>
      <c r="AD765" s="12">
        <v>0.91</v>
      </c>
      <c r="AJ765" s="12">
        <v>0.67</v>
      </c>
    </row>
    <row r="766">
      <c r="A766" s="2" t="s">
        <v>810</v>
      </c>
      <c r="B766" s="13">
        <v>18597.0</v>
      </c>
      <c r="C766" s="13">
        <v>0.0</v>
      </c>
      <c r="D766" s="14">
        <f t="shared" si="16"/>
        <v>679795</v>
      </c>
      <c r="E766" s="5">
        <f t="shared" si="17"/>
        <v>25277</v>
      </c>
      <c r="F766" s="13">
        <v>0.0</v>
      </c>
      <c r="G766" s="5">
        <f t="shared" si="2"/>
        <v>608484</v>
      </c>
      <c r="H766" s="14">
        <f t="shared" si="8"/>
        <v>65215</v>
      </c>
      <c r="I766" s="2">
        <f t="shared" si="3"/>
        <v>5102</v>
      </c>
      <c r="J766" s="13">
        <v>11.0</v>
      </c>
      <c r="K766" s="14">
        <f t="shared" si="12"/>
        <v>986</v>
      </c>
      <c r="L766" s="13">
        <v>0.0</v>
      </c>
      <c r="M766" s="14">
        <f>116+98</f>
        <v>214</v>
      </c>
      <c r="N766" s="13">
        <f t="shared" si="11"/>
        <v>18383</v>
      </c>
      <c r="O766" s="13">
        <v>48.0</v>
      </c>
      <c r="P766" s="14">
        <f t="shared" si="10"/>
        <v>18335</v>
      </c>
      <c r="Q766" s="13">
        <v>29.0</v>
      </c>
      <c r="R766" s="13">
        <v>1555.0</v>
      </c>
      <c r="S766" s="13">
        <v>65215.0</v>
      </c>
      <c r="T766" s="13">
        <v>591721.0</v>
      </c>
      <c r="U766" s="13">
        <v>20289.0</v>
      </c>
      <c r="V766" s="14">
        <f>211+46-Q766</f>
        <v>228</v>
      </c>
      <c r="Y766" s="13" t="s">
        <v>715</v>
      </c>
      <c r="AC766" s="12">
        <v>0.92</v>
      </c>
      <c r="AD766" s="12">
        <v>0.91</v>
      </c>
      <c r="AJ766" s="12">
        <v>0.67</v>
      </c>
    </row>
    <row r="767">
      <c r="A767" s="2" t="s">
        <v>811</v>
      </c>
      <c r="B767" s="13">
        <v>16857.0</v>
      </c>
      <c r="C767" s="13">
        <v>0.0</v>
      </c>
      <c r="D767" s="14">
        <f t="shared" si="16"/>
        <v>696652</v>
      </c>
      <c r="E767" s="5">
        <f t="shared" si="17"/>
        <v>19308</v>
      </c>
      <c r="F767" s="13">
        <v>0.0</v>
      </c>
      <c r="G767" s="5">
        <f t="shared" si="2"/>
        <v>627792</v>
      </c>
      <c r="H767" s="14">
        <f t="shared" si="8"/>
        <v>62782</v>
      </c>
      <c r="I767" s="2">
        <f t="shared" si="3"/>
        <v>5071</v>
      </c>
      <c r="J767" s="13">
        <v>13.0</v>
      </c>
      <c r="K767" s="14">
        <f t="shared" si="12"/>
        <v>999</v>
      </c>
      <c r="L767" s="13">
        <v>0.0</v>
      </c>
      <c r="M767" s="14">
        <f>66+77</f>
        <v>143</v>
      </c>
      <c r="N767" s="13">
        <f t="shared" si="11"/>
        <v>16714</v>
      </c>
      <c r="O767" s="13">
        <v>29.0</v>
      </c>
      <c r="P767" s="14">
        <f t="shared" si="10"/>
        <v>16685</v>
      </c>
      <c r="Q767" s="13">
        <v>27.0</v>
      </c>
      <c r="R767" s="13">
        <v>1526.0</v>
      </c>
      <c r="S767" s="13">
        <v>62782.0</v>
      </c>
      <c r="T767" s="13">
        <v>610873.0</v>
      </c>
      <c r="U767" s="13">
        <v>20445.0</v>
      </c>
      <c r="V767" s="14">
        <f>212+50-Q767</f>
        <v>235</v>
      </c>
      <c r="Y767" s="13" t="s">
        <v>715</v>
      </c>
      <c r="AC767" s="12">
        <v>0.92</v>
      </c>
      <c r="AD767" s="12">
        <v>0.91</v>
      </c>
      <c r="AJ767" s="12">
        <v>0.67</v>
      </c>
    </row>
    <row r="768">
      <c r="A768" s="2" t="s">
        <v>812</v>
      </c>
      <c r="B768" s="13">
        <v>14228.0</v>
      </c>
      <c r="C768" s="16">
        <v>0.0</v>
      </c>
      <c r="D768" s="17">
        <f t="shared" si="16"/>
        <v>710880</v>
      </c>
      <c r="E768" s="17">
        <f t="shared" si="17"/>
        <v>19041</v>
      </c>
      <c r="F768" s="16">
        <v>0.0</v>
      </c>
      <c r="G768" s="17">
        <f t="shared" si="2"/>
        <v>646833</v>
      </c>
      <c r="H768" s="17">
        <f t="shared" si="8"/>
        <v>57961</v>
      </c>
      <c r="I768" s="17">
        <f t="shared" si="3"/>
        <v>5071</v>
      </c>
      <c r="J768" s="13">
        <v>8.0</v>
      </c>
      <c r="K768" s="14">
        <f t="shared" si="12"/>
        <v>1007</v>
      </c>
      <c r="L768" s="13">
        <v>0.0</v>
      </c>
      <c r="M768" s="14">
        <f>109+55</f>
        <v>164</v>
      </c>
      <c r="N768" s="13">
        <f t="shared" si="11"/>
        <v>14064</v>
      </c>
      <c r="O768" s="13">
        <v>24.0</v>
      </c>
      <c r="P768" s="14">
        <f t="shared" si="10"/>
        <v>14040</v>
      </c>
      <c r="Q768" s="13">
        <v>30.0</v>
      </c>
      <c r="R768" s="13">
        <v>1523.0</v>
      </c>
      <c r="S768" s="13">
        <v>57961.0</v>
      </c>
      <c r="T768" s="13">
        <v>629775.0</v>
      </c>
      <c r="U768" s="13">
        <v>20584.0</v>
      </c>
      <c r="V768" s="14">
        <f>214+46-Q768</f>
        <v>230</v>
      </c>
      <c r="Y768" s="13" t="s">
        <v>715</v>
      </c>
      <c r="AC768" s="12">
        <v>0.92</v>
      </c>
      <c r="AD768" s="12">
        <v>0.91</v>
      </c>
      <c r="AJ768" s="12">
        <v>0.67</v>
      </c>
    </row>
    <row r="769">
      <c r="A769" s="2" t="s">
        <v>813</v>
      </c>
      <c r="B769" s="13">
        <v>13544.0</v>
      </c>
      <c r="C769" s="13">
        <v>0.0</v>
      </c>
      <c r="D769" s="17">
        <f t="shared" si="16"/>
        <v>724424</v>
      </c>
      <c r="E769" s="17">
        <f t="shared" si="17"/>
        <v>18884</v>
      </c>
      <c r="F769" s="16">
        <v>0.0</v>
      </c>
      <c r="G769" s="17">
        <f t="shared" si="2"/>
        <v>665717</v>
      </c>
      <c r="H769" s="17">
        <f t="shared" si="8"/>
        <v>52513</v>
      </c>
      <c r="I769" s="17">
        <f t="shared" si="3"/>
        <v>5167</v>
      </c>
      <c r="J769" s="13">
        <v>12.0</v>
      </c>
      <c r="K769" s="14">
        <f t="shared" si="12"/>
        <v>1019</v>
      </c>
      <c r="L769" s="13">
        <v>0.0</v>
      </c>
      <c r="M769" s="14">
        <f>66+28</f>
        <v>94</v>
      </c>
      <c r="N769" s="13">
        <f t="shared" si="11"/>
        <v>13450</v>
      </c>
      <c r="O769" s="13">
        <v>18.0</v>
      </c>
      <c r="P769" s="14">
        <f t="shared" si="10"/>
        <v>13432</v>
      </c>
      <c r="Q769" s="13">
        <v>32.0</v>
      </c>
      <c r="R769" s="13">
        <v>1617.0</v>
      </c>
      <c r="S769" s="13">
        <v>52513.0</v>
      </c>
      <c r="T769" s="13">
        <v>648561.0</v>
      </c>
      <c r="U769" s="13">
        <v>20682.0</v>
      </c>
      <c r="V769" s="14">
        <f>221+49-Q769</f>
        <v>238</v>
      </c>
      <c r="Y769" s="13" t="s">
        <v>715</v>
      </c>
      <c r="AC769" s="12">
        <v>0.92</v>
      </c>
      <c r="AD769" s="12">
        <v>0.91</v>
      </c>
      <c r="AJ769" s="12">
        <v>0.68</v>
      </c>
    </row>
    <row r="770">
      <c r="A770" s="3" t="s">
        <v>814</v>
      </c>
      <c r="B770" s="13">
        <v>24080.0</v>
      </c>
      <c r="C770" s="13">
        <v>0.0</v>
      </c>
      <c r="D770" s="17">
        <f t="shared" si="16"/>
        <v>748504</v>
      </c>
      <c r="E770" s="17">
        <f t="shared" si="17"/>
        <v>17205</v>
      </c>
      <c r="F770" s="16">
        <v>0.0</v>
      </c>
      <c r="G770" s="17">
        <f t="shared" si="2"/>
        <v>682922</v>
      </c>
      <c r="H770" s="17">
        <f t="shared" si="8"/>
        <v>59300</v>
      </c>
      <c r="I770" s="17">
        <f t="shared" si="3"/>
        <v>5244</v>
      </c>
      <c r="J770" s="13">
        <v>11.0</v>
      </c>
      <c r="K770" s="14">
        <f t="shared" si="12"/>
        <v>1030</v>
      </c>
      <c r="L770" s="13">
        <v>0.0</v>
      </c>
      <c r="M770" s="14">
        <f>84+105</f>
        <v>189</v>
      </c>
      <c r="N770" s="13">
        <f t="shared" si="11"/>
        <v>23891</v>
      </c>
      <c r="O770" s="13">
        <v>43.0</v>
      </c>
      <c r="P770" s="14">
        <f t="shared" si="10"/>
        <v>23848</v>
      </c>
      <c r="Q770" s="13">
        <v>32.0</v>
      </c>
      <c r="R770" s="13">
        <v>1694.0</v>
      </c>
      <c r="S770" s="13">
        <v>59300.0</v>
      </c>
      <c r="T770" s="13">
        <v>665627.0</v>
      </c>
      <c r="U770" s="13">
        <v>20821.0</v>
      </c>
      <c r="V770" s="14">
        <f>242+53-Q770</f>
        <v>263</v>
      </c>
      <c r="Y770" s="13" t="s">
        <v>715</v>
      </c>
      <c r="AC770" s="12">
        <v>0.92</v>
      </c>
      <c r="AD770" s="12">
        <v>0.91</v>
      </c>
      <c r="AJ770" s="12">
        <v>0.68</v>
      </c>
    </row>
    <row r="771">
      <c r="A771" s="2" t="s">
        <v>815</v>
      </c>
      <c r="B771" s="13">
        <v>19159.0</v>
      </c>
      <c r="C771" s="13">
        <v>0.0</v>
      </c>
      <c r="D771" s="17">
        <f t="shared" si="16"/>
        <v>767663</v>
      </c>
      <c r="E771" s="17">
        <f t="shared" si="17"/>
        <v>14722</v>
      </c>
      <c r="F771" s="16">
        <v>0.0</v>
      </c>
      <c r="G771" s="17">
        <f t="shared" si="2"/>
        <v>697644</v>
      </c>
      <c r="H771" s="17">
        <f t="shared" si="8"/>
        <v>63745</v>
      </c>
      <c r="I771" s="17">
        <f t="shared" si="3"/>
        <v>5226</v>
      </c>
      <c r="J771" s="13">
        <v>10.0</v>
      </c>
      <c r="K771" s="14">
        <f t="shared" si="12"/>
        <v>1040</v>
      </c>
      <c r="L771" s="13">
        <v>0.0</v>
      </c>
      <c r="M771" s="14">
        <f>52+108</f>
        <v>160</v>
      </c>
      <c r="N771" s="13">
        <f t="shared" si="11"/>
        <v>18999</v>
      </c>
      <c r="O771" s="13">
        <v>40.0</v>
      </c>
      <c r="P771" s="14">
        <f t="shared" si="10"/>
        <v>18959</v>
      </c>
      <c r="Q771" s="13">
        <v>26.0</v>
      </c>
      <c r="R771" s="13">
        <v>1682.0</v>
      </c>
      <c r="S771" s="13">
        <v>63745.0</v>
      </c>
      <c r="T771" s="13">
        <v>679978.0</v>
      </c>
      <c r="U771" s="13">
        <v>21192.0</v>
      </c>
      <c r="V771" s="14">
        <f>215+51-Q771</f>
        <v>240</v>
      </c>
      <c r="Y771" s="13" t="s">
        <v>715</v>
      </c>
      <c r="AC771" s="12">
        <v>0.92</v>
      </c>
      <c r="AD771" s="12">
        <v>0.91</v>
      </c>
      <c r="AJ771" s="12">
        <v>0.68</v>
      </c>
    </row>
    <row r="772">
      <c r="A772" s="2" t="s">
        <v>816</v>
      </c>
      <c r="B772" s="13">
        <v>18162.0</v>
      </c>
      <c r="C772" s="13">
        <v>0.0</v>
      </c>
      <c r="D772" s="17">
        <f t="shared" si="16"/>
        <v>785825</v>
      </c>
      <c r="E772" s="17">
        <f t="shared" si="17"/>
        <v>14249</v>
      </c>
      <c r="F772" s="16">
        <v>0.0</v>
      </c>
      <c r="G772" s="17">
        <f t="shared" si="2"/>
        <v>711893</v>
      </c>
      <c r="H772" s="17">
        <f t="shared" si="8"/>
        <v>67672</v>
      </c>
      <c r="I772" s="17">
        <f t="shared" si="3"/>
        <v>5203</v>
      </c>
      <c r="J772" s="13">
        <v>9.0</v>
      </c>
      <c r="K772" s="14">
        <f t="shared" si="12"/>
        <v>1049</v>
      </c>
      <c r="L772" s="13">
        <v>0.0</v>
      </c>
      <c r="M772" s="14">
        <f>77+94</f>
        <v>171</v>
      </c>
      <c r="N772" s="13">
        <f t="shared" si="11"/>
        <v>17991</v>
      </c>
      <c r="O772" s="13">
        <v>30.0</v>
      </c>
      <c r="P772" s="14">
        <f t="shared" si="10"/>
        <v>17961</v>
      </c>
      <c r="Q772" s="13">
        <v>28.0</v>
      </c>
      <c r="R772" s="13">
        <v>1657.0</v>
      </c>
      <c r="S772" s="13">
        <v>67672.0</v>
      </c>
      <c r="T772" s="13">
        <v>693936.0</v>
      </c>
      <c r="U772" s="13">
        <v>21483.0</v>
      </c>
      <c r="V772" s="14">
        <f>232+53-Q772</f>
        <v>257</v>
      </c>
      <c r="Y772" s="13" t="s">
        <v>715</v>
      </c>
      <c r="AC772" s="12">
        <v>0.92</v>
      </c>
      <c r="AD772" s="12">
        <v>0.91</v>
      </c>
      <c r="AJ772" s="12">
        <v>0.68</v>
      </c>
    </row>
    <row r="773">
      <c r="A773" s="2" t="s">
        <v>817</v>
      </c>
      <c r="B773" s="13">
        <v>17564.0</v>
      </c>
      <c r="C773" s="13">
        <v>0.0</v>
      </c>
      <c r="D773" s="17">
        <f t="shared" si="16"/>
        <v>803389</v>
      </c>
      <c r="E773" s="17">
        <f t="shared" si="17"/>
        <v>23545</v>
      </c>
      <c r="F773" s="16">
        <v>0.0</v>
      </c>
      <c r="G773" s="17">
        <f t="shared" si="2"/>
        <v>735438</v>
      </c>
      <c r="H773" s="17">
        <f t="shared" si="8"/>
        <v>61680</v>
      </c>
      <c r="I773" s="17">
        <f t="shared" si="3"/>
        <v>5196</v>
      </c>
      <c r="J773" s="13">
        <v>18.0</v>
      </c>
      <c r="K773" s="14">
        <f t="shared" si="12"/>
        <v>1067</v>
      </c>
      <c r="L773" s="13">
        <v>0.0</v>
      </c>
      <c r="M773" s="14">
        <f>56+102</f>
        <v>158</v>
      </c>
      <c r="N773" s="13">
        <f t="shared" si="11"/>
        <v>17406</v>
      </c>
      <c r="O773" s="13">
        <v>22.0</v>
      </c>
      <c r="P773" s="14">
        <f t="shared" si="10"/>
        <v>17384</v>
      </c>
      <c r="Q773" s="13">
        <v>30.0</v>
      </c>
      <c r="R773" s="13">
        <v>1648.0</v>
      </c>
      <c r="S773" s="13">
        <v>61680.0</v>
      </c>
      <c r="T773" s="13">
        <v>717272.0</v>
      </c>
      <c r="U773" s="13">
        <v>21692.0</v>
      </c>
      <c r="V773" s="14">
        <f>211+45-Q773</f>
        <v>226</v>
      </c>
      <c r="Y773" s="13" t="s">
        <v>715</v>
      </c>
      <c r="AC773" s="12">
        <v>0.92</v>
      </c>
      <c r="AD773" s="12">
        <v>0.91</v>
      </c>
      <c r="AJ773" s="12">
        <v>0.68</v>
      </c>
    </row>
    <row r="774">
      <c r="A774" s="2" t="s">
        <v>818</v>
      </c>
      <c r="B774" s="13">
        <v>16274.0</v>
      </c>
      <c r="C774" s="13">
        <v>0.0</v>
      </c>
      <c r="D774" s="17">
        <f t="shared" si="16"/>
        <v>819663</v>
      </c>
      <c r="E774" s="17">
        <f t="shared" si="17"/>
        <v>18777</v>
      </c>
      <c r="F774" s="16">
        <v>0.0</v>
      </c>
      <c r="G774" s="17">
        <f t="shared" si="2"/>
        <v>754215</v>
      </c>
      <c r="H774" s="17">
        <f t="shared" si="8"/>
        <v>59290</v>
      </c>
      <c r="I774" s="17">
        <f t="shared" si="3"/>
        <v>5077</v>
      </c>
      <c r="J774" s="13">
        <v>6.0</v>
      </c>
      <c r="K774" s="14">
        <f t="shared" si="12"/>
        <v>1073</v>
      </c>
      <c r="L774" s="13">
        <v>0.0</v>
      </c>
      <c r="M774" s="14">
        <f>37+117</f>
        <v>154</v>
      </c>
      <c r="N774" s="13">
        <f t="shared" si="11"/>
        <v>16120</v>
      </c>
      <c r="O774" s="13">
        <v>32.0</v>
      </c>
      <c r="P774" s="14">
        <f t="shared" si="10"/>
        <v>16088</v>
      </c>
      <c r="Q774" s="13">
        <v>34.0</v>
      </c>
      <c r="R774" s="13">
        <v>1525.0</v>
      </c>
      <c r="S774" s="13">
        <v>59290.0</v>
      </c>
      <c r="T774" s="13">
        <v>735690.0</v>
      </c>
      <c r="U774" s="13">
        <v>22051.0</v>
      </c>
      <c r="V774" s="14">
        <f>191+48-Q774</f>
        <v>205</v>
      </c>
      <c r="Y774" s="13" t="s">
        <v>715</v>
      </c>
      <c r="AC774" s="12">
        <v>0.92</v>
      </c>
      <c r="AD774" s="12">
        <v>0.91</v>
      </c>
      <c r="AJ774" s="12">
        <v>0.68</v>
      </c>
    </row>
    <row r="775">
      <c r="A775" s="2" t="s">
        <v>819</v>
      </c>
      <c r="B775" s="13">
        <v>13158.0</v>
      </c>
      <c r="C775" s="13">
        <v>0.0</v>
      </c>
      <c r="D775" s="17">
        <f t="shared" si="16"/>
        <v>832821</v>
      </c>
      <c r="E775" s="17">
        <f t="shared" si="17"/>
        <v>18172</v>
      </c>
      <c r="F775" s="16">
        <v>0.0</v>
      </c>
      <c r="G775" s="17">
        <f t="shared" si="2"/>
        <v>772387</v>
      </c>
      <c r="H775" s="17">
        <f t="shared" si="8"/>
        <v>54393</v>
      </c>
      <c r="I775" s="17">
        <f t="shared" si="3"/>
        <v>4955</v>
      </c>
      <c r="J775" s="13">
        <v>5.0</v>
      </c>
      <c r="K775" s="14">
        <f t="shared" si="12"/>
        <v>1078</v>
      </c>
      <c r="L775" s="13">
        <v>0.0</v>
      </c>
      <c r="M775" s="14">
        <f>55+85</f>
        <v>140</v>
      </c>
      <c r="N775" s="13">
        <f t="shared" si="11"/>
        <v>13018</v>
      </c>
      <c r="O775" s="13">
        <v>28.0</v>
      </c>
      <c r="P775" s="14">
        <f t="shared" si="10"/>
        <v>12990</v>
      </c>
      <c r="Q775" s="13">
        <v>32.0</v>
      </c>
      <c r="R775" s="13">
        <v>1405.0</v>
      </c>
      <c r="S775" s="13">
        <v>54393.0</v>
      </c>
      <c r="T775" s="13">
        <v>753553.0</v>
      </c>
      <c r="U775" s="13">
        <v>22360.0</v>
      </c>
      <c r="V775" s="14">
        <f>190+47-Q775</f>
        <v>205</v>
      </c>
      <c r="Y775" s="13" t="s">
        <v>715</v>
      </c>
      <c r="AC775" s="12">
        <v>0.92</v>
      </c>
      <c r="AD775" s="12">
        <v>0.91</v>
      </c>
      <c r="AJ775" s="12">
        <v>0.69</v>
      </c>
    </row>
    <row r="776">
      <c r="A776" s="2" t="s">
        <v>820</v>
      </c>
      <c r="B776" s="13">
        <v>13520.0</v>
      </c>
      <c r="C776" s="13">
        <v>0.0</v>
      </c>
      <c r="D776" s="17">
        <f t="shared" si="16"/>
        <v>846341</v>
      </c>
      <c r="E776" s="17">
        <f t="shared" si="17"/>
        <v>18174</v>
      </c>
      <c r="F776" s="16">
        <v>0.0</v>
      </c>
      <c r="G776" s="17">
        <f t="shared" si="2"/>
        <v>790561</v>
      </c>
      <c r="H776" s="17">
        <f t="shared" si="8"/>
        <v>49693</v>
      </c>
      <c r="I776" s="17">
        <f t="shared" si="3"/>
        <v>4995</v>
      </c>
      <c r="J776" s="13">
        <v>6.0</v>
      </c>
      <c r="K776" s="14">
        <f t="shared" si="12"/>
        <v>1084</v>
      </c>
      <c r="L776" s="13">
        <v>0.0</v>
      </c>
      <c r="M776" s="13">
        <v>149.0</v>
      </c>
      <c r="N776" s="13">
        <f t="shared" si="11"/>
        <v>13371</v>
      </c>
      <c r="O776" s="13">
        <v>16.0</v>
      </c>
      <c r="P776" s="14">
        <f t="shared" si="10"/>
        <v>13355</v>
      </c>
      <c r="Q776" s="13">
        <v>33.0</v>
      </c>
      <c r="R776" s="13">
        <v>1444.0</v>
      </c>
      <c r="S776" s="13">
        <v>49693.0</v>
      </c>
      <c r="T776" s="13">
        <v>771552.0</v>
      </c>
      <c r="U776" s="13">
        <v>22535.0</v>
      </c>
      <c r="V776" s="14">
        <f>54+198-Q776</f>
        <v>219</v>
      </c>
      <c r="Y776" s="13" t="s">
        <v>715</v>
      </c>
      <c r="AC776" s="12">
        <v>0.92</v>
      </c>
      <c r="AD776" s="12">
        <v>0.91</v>
      </c>
      <c r="AJ776" s="12">
        <v>0.69</v>
      </c>
    </row>
    <row r="777">
      <c r="A777" s="2" t="s">
        <v>821</v>
      </c>
      <c r="B777" s="13">
        <v>22201.0</v>
      </c>
      <c r="C777" s="13">
        <v>0.0</v>
      </c>
      <c r="D777" s="17">
        <f t="shared" si="16"/>
        <v>868542</v>
      </c>
      <c r="E777" s="17">
        <f t="shared" si="17"/>
        <v>16667</v>
      </c>
      <c r="F777" s="16">
        <v>0.0</v>
      </c>
      <c r="G777" s="17">
        <f t="shared" si="2"/>
        <v>807228</v>
      </c>
      <c r="H777" s="17">
        <f t="shared" si="8"/>
        <v>55190</v>
      </c>
      <c r="I777" s="17">
        <f t="shared" si="3"/>
        <v>5017</v>
      </c>
      <c r="J777" s="13">
        <v>15.0</v>
      </c>
      <c r="K777" s="14">
        <f t="shared" si="12"/>
        <v>1099</v>
      </c>
      <c r="L777" s="13">
        <v>0.0</v>
      </c>
      <c r="M777" s="13">
        <v>218.0</v>
      </c>
      <c r="N777" s="13">
        <f t="shared" si="11"/>
        <v>21983</v>
      </c>
      <c r="O777" s="13">
        <v>33.0</v>
      </c>
      <c r="P777" s="14">
        <f t="shared" si="10"/>
        <v>21950</v>
      </c>
      <c r="Q777" s="13">
        <v>30.0</v>
      </c>
      <c r="R777" s="13">
        <v>1469.0</v>
      </c>
      <c r="S777" s="13">
        <v>55190.0</v>
      </c>
      <c r="T777" s="13">
        <v>788111.0</v>
      </c>
      <c r="U777" s="13">
        <v>22643.0</v>
      </c>
      <c r="V777" s="14">
        <f>190+49-Q777</f>
        <v>209</v>
      </c>
      <c r="Y777" s="13" t="s">
        <v>715</v>
      </c>
      <c r="AC777" s="12">
        <v>0.92</v>
      </c>
      <c r="AD777" s="12">
        <v>0.91</v>
      </c>
      <c r="AJ777" s="12">
        <v>0.69</v>
      </c>
    </row>
    <row r="778">
      <c r="A778" s="2" t="s">
        <v>822</v>
      </c>
      <c r="B778" s="13">
        <v>17051.0</v>
      </c>
      <c r="C778" s="13">
        <v>0.0</v>
      </c>
      <c r="D778" s="17">
        <f t="shared" si="16"/>
        <v>885593</v>
      </c>
      <c r="E778" s="17">
        <f t="shared" si="17"/>
        <v>13707</v>
      </c>
      <c r="F778" s="16">
        <v>0.0</v>
      </c>
      <c r="G778" s="17">
        <f t="shared" si="2"/>
        <v>820935</v>
      </c>
      <c r="H778" s="17">
        <f t="shared" si="8"/>
        <v>58509</v>
      </c>
      <c r="I778" s="17">
        <f t="shared" si="3"/>
        <v>5031</v>
      </c>
      <c r="J778" s="13">
        <v>11.0</v>
      </c>
      <c r="K778" s="14">
        <f t="shared" si="12"/>
        <v>1110</v>
      </c>
      <c r="L778" s="13">
        <v>0.0</v>
      </c>
      <c r="M778" s="14">
        <f>61+132</f>
        <v>193</v>
      </c>
      <c r="N778" s="13">
        <f t="shared" si="11"/>
        <v>16858</v>
      </c>
      <c r="O778" s="13">
        <v>36.0</v>
      </c>
      <c r="P778" s="14">
        <f t="shared" si="10"/>
        <v>16822</v>
      </c>
      <c r="Q778" s="13">
        <v>24.0</v>
      </c>
      <c r="R778" s="13">
        <v>1489.0</v>
      </c>
      <c r="S778" s="13">
        <v>58509.0</v>
      </c>
      <c r="T778" s="13">
        <v>801689.0</v>
      </c>
      <c r="U778" s="13">
        <v>22772.0</v>
      </c>
      <c r="V778" s="14">
        <f>187+50-Q778</f>
        <v>213</v>
      </c>
      <c r="Y778" s="13" t="s">
        <v>715</v>
      </c>
      <c r="AC778" s="12">
        <v>0.92</v>
      </c>
      <c r="AD778" s="12">
        <v>0.91</v>
      </c>
      <c r="AJ778" s="12">
        <v>0.69</v>
      </c>
    </row>
    <row r="779">
      <c r="A779" s="2" t="s">
        <v>823</v>
      </c>
      <c r="B779" s="13">
        <v>16165.0</v>
      </c>
      <c r="C779" s="13">
        <v>0.0</v>
      </c>
      <c r="D779" s="17">
        <f t="shared" si="16"/>
        <v>901758</v>
      </c>
      <c r="E779" s="17">
        <f t="shared" si="17"/>
        <v>13375</v>
      </c>
      <c r="F779" s="16">
        <v>0.0</v>
      </c>
      <c r="G779" s="17">
        <f t="shared" si="2"/>
        <v>834310</v>
      </c>
      <c r="H779" s="17">
        <f t="shared" si="8"/>
        <v>61356</v>
      </c>
      <c r="I779" s="17">
        <f t="shared" si="3"/>
        <v>4968</v>
      </c>
      <c r="J779" s="13">
        <v>6.0</v>
      </c>
      <c r="K779" s="14">
        <f t="shared" si="12"/>
        <v>1116</v>
      </c>
      <c r="L779" s="13">
        <v>0.0</v>
      </c>
      <c r="M779" s="14">
        <f>45+130</f>
        <v>175</v>
      </c>
      <c r="N779" s="13">
        <f t="shared" si="11"/>
        <v>15990</v>
      </c>
      <c r="O779" s="13">
        <v>25.0</v>
      </c>
      <c r="P779" s="14">
        <f t="shared" si="10"/>
        <v>15965</v>
      </c>
      <c r="Q779" s="13">
        <v>22.0</v>
      </c>
      <c r="R779" s="13">
        <v>1428.0</v>
      </c>
      <c r="S779" s="13">
        <v>61356.0</v>
      </c>
      <c r="T779" s="13">
        <v>814955.0</v>
      </c>
      <c r="U779" s="13">
        <v>22881.0</v>
      </c>
      <c r="V779" s="14">
        <f>188+36-Q779</f>
        <v>202</v>
      </c>
      <c r="Y779" s="13" t="s">
        <v>715</v>
      </c>
      <c r="AC779" s="12">
        <v>0.92</v>
      </c>
      <c r="AD779" s="12">
        <v>0.91</v>
      </c>
      <c r="AJ779" s="12">
        <v>0.69</v>
      </c>
    </row>
    <row r="780">
      <c r="A780" s="2" t="s">
        <v>824</v>
      </c>
      <c r="B780" s="13">
        <v>15345.0</v>
      </c>
      <c r="C780" s="13">
        <v>0.0</v>
      </c>
      <c r="D780" s="17">
        <f t="shared" si="16"/>
        <v>917103</v>
      </c>
      <c r="E780" s="17">
        <f t="shared" si="17"/>
        <v>21481</v>
      </c>
      <c r="F780" s="16">
        <v>0.0</v>
      </c>
      <c r="G780" s="17">
        <f t="shared" si="2"/>
        <v>855791</v>
      </c>
      <c r="H780" s="17">
        <f t="shared" si="8"/>
        <v>55261</v>
      </c>
      <c r="I780" s="17">
        <f t="shared" si="3"/>
        <v>4914</v>
      </c>
      <c r="J780" s="13">
        <v>13.0</v>
      </c>
      <c r="K780" s="14">
        <f t="shared" si="12"/>
        <v>1129</v>
      </c>
      <c r="L780" s="13">
        <v>0.0</v>
      </c>
      <c r="M780" s="14">
        <f>76+139</f>
        <v>215</v>
      </c>
      <c r="N780" s="13">
        <f t="shared" si="11"/>
        <v>15130</v>
      </c>
      <c r="O780" s="13">
        <v>25.0</v>
      </c>
      <c r="P780" s="14">
        <f t="shared" si="10"/>
        <v>15105</v>
      </c>
      <c r="Q780" s="13">
        <v>23.0</v>
      </c>
      <c r="R780" s="13">
        <v>1373.0</v>
      </c>
      <c r="S780" s="13">
        <v>55261.0</v>
      </c>
      <c r="T780" s="13">
        <v>836338.0</v>
      </c>
      <c r="U780" s="13">
        <v>22979.0</v>
      </c>
      <c r="V780" s="14">
        <f>170+39-Q780</f>
        <v>186</v>
      </c>
      <c r="Y780" s="13" t="s">
        <v>715</v>
      </c>
      <c r="AC780" s="12">
        <v>0.92</v>
      </c>
      <c r="AD780" s="12">
        <v>0.91</v>
      </c>
      <c r="AJ780" s="12">
        <v>0.69</v>
      </c>
    </row>
    <row r="781">
      <c r="A781" s="2" t="s">
        <v>825</v>
      </c>
      <c r="B781" s="13">
        <v>12632.0</v>
      </c>
      <c r="C781" s="13">
        <v>0.0</v>
      </c>
      <c r="D781" s="17">
        <f t="shared" si="16"/>
        <v>929735</v>
      </c>
      <c r="E781" s="17">
        <f t="shared" si="17"/>
        <v>16614</v>
      </c>
      <c r="F781" s="16">
        <v>0.0</v>
      </c>
      <c r="G781" s="17">
        <f t="shared" si="2"/>
        <v>872405</v>
      </c>
      <c r="H781" s="17">
        <f t="shared" si="8"/>
        <v>51290</v>
      </c>
      <c r="I781" s="17">
        <f t="shared" si="3"/>
        <v>4893</v>
      </c>
      <c r="J781" s="13">
        <v>10.0</v>
      </c>
      <c r="K781" s="14">
        <f t="shared" si="12"/>
        <v>1139</v>
      </c>
      <c r="L781" s="13">
        <v>0.0</v>
      </c>
      <c r="M781" s="14">
        <f>37+75</f>
        <v>112</v>
      </c>
      <c r="N781" s="13">
        <f t="shared" si="11"/>
        <v>12520</v>
      </c>
      <c r="O781" s="13">
        <v>21.0</v>
      </c>
      <c r="P781" s="14">
        <f t="shared" si="10"/>
        <v>12499</v>
      </c>
      <c r="Q781" s="13">
        <v>26.0</v>
      </c>
      <c r="R781" s="13">
        <v>1349.0</v>
      </c>
      <c r="S781" s="13">
        <v>51290.0</v>
      </c>
      <c r="T781" s="13">
        <v>852828.0</v>
      </c>
      <c r="U781" s="13">
        <v>23103.0</v>
      </c>
      <c r="V781" s="13">
        <f>160+37-Q781</f>
        <v>171</v>
      </c>
      <c r="Y781" s="13" t="s">
        <v>715</v>
      </c>
      <c r="AC781" s="12">
        <v>0.92</v>
      </c>
      <c r="AD781" s="12">
        <v>0.91</v>
      </c>
      <c r="AJ781" s="12">
        <v>0.69</v>
      </c>
    </row>
    <row r="782">
      <c r="A782" s="2" t="s">
        <v>826</v>
      </c>
      <c r="B782" s="13">
        <v>9701.0</v>
      </c>
      <c r="C782" s="13">
        <v>0.0</v>
      </c>
      <c r="D782" s="17">
        <f t="shared" si="16"/>
        <v>939436</v>
      </c>
      <c r="E782" s="17">
        <f t="shared" si="17"/>
        <v>16291</v>
      </c>
      <c r="F782" s="16">
        <v>0.0</v>
      </c>
      <c r="G782" s="17">
        <f t="shared" si="2"/>
        <v>888696</v>
      </c>
      <c r="H782" s="17">
        <f t="shared" si="8"/>
        <v>44721</v>
      </c>
      <c r="I782" s="17">
        <f t="shared" si="3"/>
        <v>4866</v>
      </c>
      <c r="J782" s="13">
        <v>6.0</v>
      </c>
      <c r="K782" s="14">
        <f t="shared" si="12"/>
        <v>1145</v>
      </c>
      <c r="L782" s="13">
        <v>0.0</v>
      </c>
      <c r="M782" s="14">
        <f>47+57</f>
        <v>104</v>
      </c>
      <c r="N782" s="13">
        <f t="shared" si="11"/>
        <v>9597</v>
      </c>
      <c r="O782" s="13">
        <v>12.0</v>
      </c>
      <c r="P782" s="14">
        <f t="shared" si="10"/>
        <v>9585</v>
      </c>
      <c r="Q782" s="13">
        <v>23.0</v>
      </c>
      <c r="R782" s="13">
        <v>1325.0</v>
      </c>
      <c r="S782" s="13">
        <v>44721.0</v>
      </c>
      <c r="T782" s="13">
        <v>868993.0</v>
      </c>
      <c r="U782" s="13">
        <v>23229.0</v>
      </c>
      <c r="V782" s="14">
        <f>181+32-Q782</f>
        <v>190</v>
      </c>
      <c r="Y782" s="13" t="s">
        <v>715</v>
      </c>
      <c r="AC782" s="12">
        <v>0.92</v>
      </c>
      <c r="AD782" s="12">
        <v>0.91</v>
      </c>
      <c r="AJ782" s="12">
        <v>0.7</v>
      </c>
    </row>
    <row r="783">
      <c r="A783" s="2" t="s">
        <v>827</v>
      </c>
      <c r="B783" s="13">
        <v>9042.0</v>
      </c>
      <c r="C783" s="13">
        <v>0.0</v>
      </c>
      <c r="D783" s="17">
        <f t="shared" si="16"/>
        <v>948478</v>
      </c>
      <c r="E783" s="17">
        <f t="shared" si="17"/>
        <v>16069</v>
      </c>
      <c r="F783" s="16">
        <v>0.0</v>
      </c>
      <c r="G783" s="17">
        <f t="shared" si="2"/>
        <v>904765</v>
      </c>
      <c r="H783" s="17">
        <f t="shared" si="8"/>
        <v>37724</v>
      </c>
      <c r="I783" s="17">
        <f t="shared" si="3"/>
        <v>4828</v>
      </c>
      <c r="J783" s="13">
        <v>8.0</v>
      </c>
      <c r="K783" s="14">
        <f t="shared" si="12"/>
        <v>1153</v>
      </c>
      <c r="L783" s="13">
        <v>0.0</v>
      </c>
      <c r="M783" s="14">
        <f>31+70</f>
        <v>101</v>
      </c>
      <c r="N783" s="13">
        <f t="shared" si="11"/>
        <v>8941</v>
      </c>
      <c r="O783" s="13">
        <v>9.0</v>
      </c>
      <c r="P783" s="14">
        <f t="shared" si="10"/>
        <v>8932</v>
      </c>
      <c r="Q783" s="13">
        <v>25.0</v>
      </c>
      <c r="R783" s="13">
        <v>1285.0</v>
      </c>
      <c r="S783" s="13">
        <v>37724.0</v>
      </c>
      <c r="T783" s="13">
        <v>884962.0</v>
      </c>
      <c r="U783" s="13">
        <v>23329.0</v>
      </c>
      <c r="V783" s="14">
        <f>171+37-Q783</f>
        <v>183</v>
      </c>
      <c r="Y783" s="13" t="s">
        <v>715</v>
      </c>
      <c r="AC783" s="12">
        <v>0.92</v>
      </c>
      <c r="AD783" s="12">
        <v>0.91</v>
      </c>
      <c r="AJ783" s="12">
        <v>0.7</v>
      </c>
    </row>
    <row r="784">
      <c r="A784" s="2" t="s">
        <v>828</v>
      </c>
      <c r="B784" s="13">
        <v>15851.0</v>
      </c>
      <c r="C784" s="13">
        <v>0.0</v>
      </c>
      <c r="D784" s="17">
        <f t="shared" si="16"/>
        <v>964329</v>
      </c>
      <c r="E784" s="17">
        <f t="shared" si="17"/>
        <v>12945</v>
      </c>
      <c r="F784" s="16">
        <v>0.0</v>
      </c>
      <c r="G784" s="17">
        <f t="shared" si="2"/>
        <v>917710</v>
      </c>
      <c r="H784" s="17">
        <f t="shared" si="8"/>
        <v>40623</v>
      </c>
      <c r="I784" s="17">
        <f t="shared" si="3"/>
        <v>4829</v>
      </c>
      <c r="J784" s="13">
        <v>6.0</v>
      </c>
      <c r="K784" s="14">
        <f t="shared" si="12"/>
        <v>1159</v>
      </c>
      <c r="L784" s="13">
        <v>0.0</v>
      </c>
      <c r="M784" s="14">
        <f>35+130</f>
        <v>165</v>
      </c>
      <c r="N784" s="13">
        <f t="shared" si="11"/>
        <v>15686</v>
      </c>
      <c r="O784" s="13">
        <v>29.0</v>
      </c>
      <c r="P784" s="14">
        <f t="shared" si="10"/>
        <v>15657</v>
      </c>
      <c r="Q784" s="13">
        <v>28.0</v>
      </c>
      <c r="R784" s="13">
        <v>1283.0</v>
      </c>
      <c r="S784" s="13">
        <v>40623.0</v>
      </c>
      <c r="T784" s="13">
        <v>897826.0</v>
      </c>
      <c r="U784" s="13">
        <v>23410.0</v>
      </c>
      <c r="V784" s="14">
        <f>191+40-Q784</f>
        <v>203</v>
      </c>
      <c r="Y784" s="13" t="s">
        <v>715</v>
      </c>
      <c r="AC784" s="12">
        <v>0.93</v>
      </c>
      <c r="AD784" s="12">
        <v>0.92</v>
      </c>
      <c r="AJ784" s="12">
        <v>0.7</v>
      </c>
    </row>
    <row r="785">
      <c r="A785" s="2" t="s">
        <v>829</v>
      </c>
      <c r="B785" s="13">
        <v>11278.0</v>
      </c>
      <c r="C785" s="13">
        <v>0.0</v>
      </c>
      <c r="D785" s="17">
        <f t="shared" si="16"/>
        <v>975607</v>
      </c>
      <c r="E785" s="17">
        <f t="shared" si="17"/>
        <v>10871</v>
      </c>
      <c r="F785" s="16">
        <v>0.0</v>
      </c>
      <c r="G785" s="17">
        <f t="shared" si="2"/>
        <v>928581</v>
      </c>
      <c r="H785" s="17">
        <f t="shared" si="8"/>
        <v>41092</v>
      </c>
      <c r="I785" s="17">
        <f t="shared" si="3"/>
        <v>4756</v>
      </c>
      <c r="J785" s="13">
        <v>11.0</v>
      </c>
      <c r="K785" s="14">
        <f t="shared" si="12"/>
        <v>1170</v>
      </c>
      <c r="L785" s="13">
        <v>0.0</v>
      </c>
      <c r="M785" s="14">
        <f>55+82</f>
        <v>137</v>
      </c>
      <c r="N785" s="13">
        <f t="shared" si="11"/>
        <v>11141</v>
      </c>
      <c r="O785" s="13">
        <v>13.0</v>
      </c>
      <c r="P785" s="14">
        <f t="shared" si="10"/>
        <v>11128</v>
      </c>
      <c r="Q785" s="13">
        <v>27.0</v>
      </c>
      <c r="R785" s="13">
        <v>1211.0</v>
      </c>
      <c r="S785" s="13">
        <v>41092.0</v>
      </c>
      <c r="T785" s="13">
        <v>908582.0</v>
      </c>
      <c r="U785" s="13">
        <v>23525.0</v>
      </c>
      <c r="V785" s="14">
        <f>171+36-Q785</f>
        <v>180</v>
      </c>
      <c r="Y785" s="13" t="s">
        <v>715</v>
      </c>
      <c r="AC785" s="12">
        <v>0.93</v>
      </c>
      <c r="AD785" s="12">
        <v>0.92</v>
      </c>
      <c r="AJ785" s="12">
        <v>0.7</v>
      </c>
    </row>
    <row r="786">
      <c r="A786" s="2" t="s">
        <v>830</v>
      </c>
      <c r="B786" s="13">
        <v>10713.0</v>
      </c>
      <c r="C786" s="13">
        <v>0.0</v>
      </c>
      <c r="D786" s="17">
        <f t="shared" si="16"/>
        <v>986320</v>
      </c>
      <c r="E786" s="17">
        <f t="shared" si="17"/>
        <v>9994</v>
      </c>
      <c r="F786" s="16">
        <v>0.0</v>
      </c>
      <c r="G786" s="17">
        <f t="shared" si="2"/>
        <v>938575</v>
      </c>
      <c r="H786" s="17">
        <f t="shared" si="8"/>
        <v>41807</v>
      </c>
      <c r="I786" s="17">
        <f t="shared" si="3"/>
        <v>4748</v>
      </c>
      <c r="J786" s="13">
        <v>12.0</v>
      </c>
      <c r="K786" s="14">
        <f t="shared" si="12"/>
        <v>1182</v>
      </c>
      <c r="L786" s="13">
        <v>0.0</v>
      </c>
      <c r="M786" s="14">
        <f>38+90</f>
        <v>128</v>
      </c>
      <c r="N786" s="13">
        <f t="shared" si="11"/>
        <v>10585</v>
      </c>
      <c r="O786" s="13">
        <v>10.0</v>
      </c>
      <c r="P786" s="14">
        <f t="shared" si="10"/>
        <v>10575</v>
      </c>
      <c r="Q786" s="13">
        <v>24.0</v>
      </c>
      <c r="R786" s="13">
        <v>1206.0</v>
      </c>
      <c r="S786" s="13">
        <v>41807.0</v>
      </c>
      <c r="T786" s="13">
        <v>918473.0</v>
      </c>
      <c r="U786" s="13">
        <v>23628.0</v>
      </c>
      <c r="V786" s="14">
        <f>146+29-Q786</f>
        <v>151</v>
      </c>
      <c r="Y786" s="13" t="s">
        <v>715</v>
      </c>
      <c r="AC786" s="12">
        <v>0.93</v>
      </c>
      <c r="AD786" s="12">
        <v>0.92</v>
      </c>
      <c r="AJ786" s="12">
        <v>0.7</v>
      </c>
    </row>
    <row r="787">
      <c r="A787" s="2" t="s">
        <v>831</v>
      </c>
      <c r="B787" s="13">
        <v>10594.0</v>
      </c>
      <c r="C787" s="13">
        <v>0.0</v>
      </c>
      <c r="D787" s="17">
        <f t="shared" si="16"/>
        <v>996914</v>
      </c>
      <c r="E787" s="17">
        <f t="shared" si="17"/>
        <v>15684</v>
      </c>
      <c r="F787" s="16">
        <v>0.0</v>
      </c>
      <c r="G787" s="17">
        <f t="shared" si="2"/>
        <v>954259</v>
      </c>
      <c r="H787" s="17">
        <f t="shared" si="8"/>
        <v>36763</v>
      </c>
      <c r="I787" s="17">
        <f t="shared" si="3"/>
        <v>4693</v>
      </c>
      <c r="J787" s="13">
        <v>9.0</v>
      </c>
      <c r="K787" s="14">
        <f t="shared" si="12"/>
        <v>1191</v>
      </c>
      <c r="L787" s="13">
        <v>0.0</v>
      </c>
      <c r="M787" s="14">
        <f>53+106</f>
        <v>159</v>
      </c>
      <c r="N787" s="13">
        <f t="shared" si="11"/>
        <v>10435</v>
      </c>
      <c r="O787" s="13">
        <v>11.0</v>
      </c>
      <c r="P787" s="14">
        <f t="shared" si="10"/>
        <v>10424</v>
      </c>
      <c r="Q787" s="13">
        <v>23.0</v>
      </c>
      <c r="R787" s="13">
        <v>1152.0</v>
      </c>
      <c r="S787" s="13">
        <v>36763.0</v>
      </c>
      <c r="T787" s="13">
        <v>934054.0</v>
      </c>
      <c r="U787" s="13">
        <v>23731.0</v>
      </c>
      <c r="V787" s="14">
        <f>137+30-Q787</f>
        <v>144</v>
      </c>
      <c r="Y787" s="13" t="s">
        <v>715</v>
      </c>
      <c r="AC787" s="12">
        <v>0.93</v>
      </c>
      <c r="AD787" s="12">
        <v>0.92</v>
      </c>
      <c r="AJ787" s="12">
        <v>0.7</v>
      </c>
    </row>
    <row r="788">
      <c r="A788" s="2" t="s">
        <v>832</v>
      </c>
      <c r="B788" s="13">
        <v>10244.0</v>
      </c>
      <c r="C788" s="13">
        <v>0.0</v>
      </c>
      <c r="D788" s="17">
        <f t="shared" si="16"/>
        <v>1007158</v>
      </c>
      <c r="E788" s="17">
        <f t="shared" si="17"/>
        <v>11536</v>
      </c>
      <c r="F788" s="16">
        <v>0.0</v>
      </c>
      <c r="G788" s="17">
        <f t="shared" si="2"/>
        <v>965795</v>
      </c>
      <c r="H788" s="17">
        <f t="shared" si="8"/>
        <v>35513</v>
      </c>
      <c r="I788" s="17">
        <f t="shared" si="3"/>
        <v>4648</v>
      </c>
      <c r="J788" s="13">
        <v>3.0</v>
      </c>
      <c r="K788" s="14">
        <f t="shared" si="12"/>
        <v>1194</v>
      </c>
      <c r="L788" s="13">
        <v>0.0</v>
      </c>
      <c r="M788" s="13">
        <v>143.0</v>
      </c>
      <c r="N788" s="13">
        <f t="shared" si="11"/>
        <v>10101</v>
      </c>
      <c r="O788" s="13">
        <v>20.0</v>
      </c>
      <c r="P788" s="14">
        <f t="shared" si="10"/>
        <v>10081</v>
      </c>
      <c r="Q788" s="13">
        <v>18.0</v>
      </c>
      <c r="R788" s="14">
        <f>R789+67</f>
        <v>1112</v>
      </c>
      <c r="S788" s="14">
        <f>S789+3364</f>
        <v>35513</v>
      </c>
      <c r="T788" s="14">
        <f>T789-11186</f>
        <v>945364</v>
      </c>
      <c r="U788" s="14">
        <f>U789-98</f>
        <v>23957</v>
      </c>
      <c r="Y788" s="13" t="s">
        <v>715</v>
      </c>
      <c r="AC788" s="12">
        <v>0.93</v>
      </c>
      <c r="AD788" s="12">
        <v>0.92</v>
      </c>
      <c r="AJ788" s="12">
        <v>0.71</v>
      </c>
    </row>
    <row r="789">
      <c r="A789" s="2" t="s">
        <v>833</v>
      </c>
      <c r="B789" s="13">
        <v>7859.0</v>
      </c>
      <c r="C789" s="13">
        <v>0.0</v>
      </c>
      <c r="D789" s="17">
        <f t="shared" si="16"/>
        <v>1015017</v>
      </c>
      <c r="E789" s="17">
        <f t="shared" si="17"/>
        <v>11284</v>
      </c>
      <c r="F789" s="16">
        <v>0.0</v>
      </c>
      <c r="G789" s="17">
        <f t="shared" si="2"/>
        <v>977079</v>
      </c>
      <c r="H789" s="17">
        <f t="shared" si="8"/>
        <v>32149</v>
      </c>
      <c r="I789" s="17">
        <f t="shared" si="3"/>
        <v>4583</v>
      </c>
      <c r="J789" s="13">
        <v>4.0</v>
      </c>
      <c r="K789" s="14">
        <f t="shared" si="12"/>
        <v>1198</v>
      </c>
      <c r="L789" s="13">
        <v>0.0</v>
      </c>
      <c r="M789" s="13">
        <v>126.0</v>
      </c>
      <c r="N789" s="13">
        <f t="shared" si="11"/>
        <v>7733</v>
      </c>
      <c r="O789" s="13">
        <v>10.0</v>
      </c>
      <c r="P789" s="14">
        <f t="shared" si="10"/>
        <v>7723</v>
      </c>
      <c r="Q789" s="13">
        <v>20.0</v>
      </c>
      <c r="R789" s="13">
        <v>1045.0</v>
      </c>
      <c r="S789" s="13">
        <v>32149.0</v>
      </c>
      <c r="T789" s="13">
        <v>956550.0</v>
      </c>
      <c r="U789" s="13">
        <v>24055.0</v>
      </c>
      <c r="V789" s="14">
        <f>139+23-Q789</f>
        <v>142</v>
      </c>
      <c r="Y789" s="13" t="s">
        <v>715</v>
      </c>
      <c r="AC789" s="12">
        <v>0.93</v>
      </c>
      <c r="AD789" s="12">
        <v>0.92</v>
      </c>
      <c r="AJ789" s="12">
        <v>0.71</v>
      </c>
    </row>
    <row r="790">
      <c r="A790" s="2" t="s">
        <v>834</v>
      </c>
      <c r="B790" s="13">
        <v>7538.0</v>
      </c>
      <c r="C790" s="13">
        <v>0.0</v>
      </c>
      <c r="D790" s="17">
        <f t="shared" si="16"/>
        <v>1022555</v>
      </c>
      <c r="E790" s="17">
        <f t="shared" si="17"/>
        <v>10706</v>
      </c>
      <c r="F790" s="13">
        <v>0.0</v>
      </c>
      <c r="G790" s="17">
        <f t="shared" si="2"/>
        <v>987785</v>
      </c>
      <c r="H790" s="17">
        <f t="shared" si="8"/>
        <v>28974</v>
      </c>
      <c r="I790" s="17">
        <f t="shared" si="3"/>
        <v>4580</v>
      </c>
      <c r="J790" s="13">
        <v>10.0</v>
      </c>
      <c r="K790" s="14">
        <f t="shared" si="12"/>
        <v>1208</v>
      </c>
      <c r="L790" s="13">
        <v>0.0</v>
      </c>
      <c r="M790" s="13">
        <v>144.0</v>
      </c>
      <c r="N790" s="13">
        <f t="shared" si="11"/>
        <v>7394</v>
      </c>
      <c r="O790" s="13">
        <v>14.0</v>
      </c>
      <c r="P790" s="14">
        <f t="shared" si="10"/>
        <v>7380</v>
      </c>
      <c r="Q790" s="13">
        <v>19.0</v>
      </c>
      <c r="R790" s="14">
        <f>1005+38</f>
        <v>1043</v>
      </c>
      <c r="S790" s="14">
        <f>S791-3483</f>
        <v>28974</v>
      </c>
      <c r="T790" s="14">
        <f>T791-9636</f>
        <v>967168</v>
      </c>
      <c r="U790" s="14">
        <f>U791-80</f>
        <v>24143</v>
      </c>
      <c r="V790" s="14">
        <f>145+25-Q790</f>
        <v>151</v>
      </c>
      <c r="Y790" s="13" t="s">
        <v>715</v>
      </c>
      <c r="AC790" s="12">
        <v>0.93</v>
      </c>
      <c r="AD790" s="12">
        <v>0.92</v>
      </c>
      <c r="AJ790" s="12">
        <v>0.71</v>
      </c>
    </row>
    <row r="791">
      <c r="A791" s="2" t="s">
        <v>835</v>
      </c>
      <c r="B791" s="13">
        <v>13166.0</v>
      </c>
      <c r="C791" s="13">
        <v>0.0</v>
      </c>
      <c r="D791" s="17">
        <f t="shared" si="16"/>
        <v>1035721</v>
      </c>
      <c r="E791" s="17">
        <f t="shared" si="17"/>
        <v>9716</v>
      </c>
      <c r="F791" s="13">
        <v>0.0</v>
      </c>
      <c r="G791" s="17">
        <f t="shared" si="2"/>
        <v>997501</v>
      </c>
      <c r="H791" s="17">
        <f t="shared" si="8"/>
        <v>32457</v>
      </c>
      <c r="I791" s="17">
        <f t="shared" si="3"/>
        <v>4541</v>
      </c>
      <c r="J791" s="13">
        <v>6.0</v>
      </c>
      <c r="K791" s="14">
        <f t="shared" si="12"/>
        <v>1214</v>
      </c>
      <c r="L791" s="13">
        <v>0.0</v>
      </c>
      <c r="M791" s="13">
        <v>241.0</v>
      </c>
      <c r="N791" s="13">
        <f t="shared" si="11"/>
        <v>12925</v>
      </c>
      <c r="O791" s="13">
        <v>22.0</v>
      </c>
      <c r="P791" s="14">
        <f t="shared" si="10"/>
        <v>12903</v>
      </c>
      <c r="Q791" s="13">
        <v>18.0</v>
      </c>
      <c r="R791" s="13">
        <v>1005.0</v>
      </c>
      <c r="S791" s="13">
        <v>32457.0</v>
      </c>
      <c r="T791" s="13">
        <v>976804.0</v>
      </c>
      <c r="U791" s="13">
        <v>24223.0</v>
      </c>
      <c r="V791" s="14">
        <f>141+24-Q791</f>
        <v>147</v>
      </c>
      <c r="Y791" s="13" t="s">
        <v>715</v>
      </c>
      <c r="AC791" s="12">
        <v>0.93</v>
      </c>
      <c r="AD791" s="12">
        <v>0.92</v>
      </c>
      <c r="AJ791" s="12">
        <v>0.71</v>
      </c>
    </row>
    <row r="792">
      <c r="A792" s="2" t="s">
        <v>836</v>
      </c>
      <c r="B792" s="13">
        <v>8940.0</v>
      </c>
      <c r="C792" s="13">
        <v>0.0</v>
      </c>
      <c r="D792" s="17">
        <f t="shared" si="16"/>
        <v>1044661</v>
      </c>
      <c r="E792" s="17"/>
      <c r="F792" s="13">
        <v>0.0</v>
      </c>
      <c r="G792" s="17"/>
      <c r="H792" s="17" t="str">
        <f t="shared" si="8"/>
        <v/>
      </c>
      <c r="I792" s="17"/>
      <c r="J792" s="13">
        <v>6.0</v>
      </c>
      <c r="K792" s="14">
        <f t="shared" si="12"/>
        <v>1220</v>
      </c>
      <c r="L792" s="13">
        <v>0.0</v>
      </c>
      <c r="M792" s="13">
        <v>191.0</v>
      </c>
      <c r="N792" s="13">
        <f t="shared" si="11"/>
        <v>8749</v>
      </c>
      <c r="O792" s="13">
        <v>20.0</v>
      </c>
      <c r="P792" s="14">
        <f t="shared" si="10"/>
        <v>8729</v>
      </c>
      <c r="Q792" s="13">
        <v>26.0</v>
      </c>
      <c r="V792" s="13">
        <v>117.0</v>
      </c>
      <c r="Y792" s="13" t="s">
        <v>715</v>
      </c>
      <c r="AC792" s="12">
        <v>0.93</v>
      </c>
      <c r="AD792" s="12">
        <v>0.92</v>
      </c>
      <c r="AJ792" s="12">
        <v>0.71</v>
      </c>
    </row>
    <row r="793">
      <c r="A793" s="2" t="s">
        <v>837</v>
      </c>
      <c r="B793" s="13">
        <v>8478.0</v>
      </c>
      <c r="C793" s="13">
        <v>0.0</v>
      </c>
      <c r="D793" s="17">
        <f t="shared" si="16"/>
        <v>1053139</v>
      </c>
      <c r="E793" s="18">
        <v>8258.0</v>
      </c>
      <c r="F793" s="13">
        <v>0.0</v>
      </c>
      <c r="G793" s="17"/>
      <c r="H793" s="17" t="str">
        <f t="shared" si="8"/>
        <v/>
      </c>
      <c r="I793" s="17"/>
      <c r="J793" s="13">
        <v>6.0</v>
      </c>
      <c r="K793" s="14">
        <f t="shared" si="12"/>
        <v>1226</v>
      </c>
      <c r="L793" s="13">
        <v>0.0</v>
      </c>
      <c r="M793" s="13">
        <v>174.0</v>
      </c>
      <c r="N793" s="13">
        <f t="shared" si="11"/>
        <v>8304</v>
      </c>
      <c r="O793" s="13">
        <v>23.0</v>
      </c>
      <c r="P793" s="14">
        <f t="shared" si="10"/>
        <v>8281</v>
      </c>
      <c r="Q793" s="13">
        <v>24.0</v>
      </c>
      <c r="V793" s="13">
        <v>114.0</v>
      </c>
      <c r="Y793" s="13" t="s">
        <v>715</v>
      </c>
      <c r="AC793" s="12">
        <v>0.93</v>
      </c>
      <c r="AD793" s="12">
        <v>0.92</v>
      </c>
      <c r="AJ793" s="12">
        <v>0.71</v>
      </c>
    </row>
    <row r="794">
      <c r="A794" s="2" t="s">
        <v>838</v>
      </c>
      <c r="B794" s="13">
        <v>7584.0</v>
      </c>
      <c r="C794" s="13">
        <v>0.0</v>
      </c>
      <c r="D794" s="17">
        <f t="shared" si="16"/>
        <v>1060723</v>
      </c>
      <c r="E794" s="13">
        <v>12655.0</v>
      </c>
      <c r="F794" s="13">
        <v>0.0</v>
      </c>
      <c r="J794" s="13">
        <v>13.0</v>
      </c>
      <c r="K794" s="14">
        <f t="shared" si="12"/>
        <v>1239</v>
      </c>
      <c r="L794" s="13">
        <v>0.0</v>
      </c>
      <c r="M794" s="13">
        <v>208.0</v>
      </c>
      <c r="N794" s="13">
        <f t="shared" si="11"/>
        <v>7376</v>
      </c>
      <c r="O794" s="13">
        <v>11.0</v>
      </c>
      <c r="P794" s="14">
        <f t="shared" si="10"/>
        <v>7365</v>
      </c>
      <c r="Q794" s="13">
        <v>28.0</v>
      </c>
      <c r="V794" s="13">
        <v>101.0</v>
      </c>
      <c r="Y794" s="13" t="s">
        <v>715</v>
      </c>
      <c r="AC794" s="12">
        <v>0.93</v>
      </c>
      <c r="AD794" s="12">
        <v>0.92</v>
      </c>
      <c r="AJ794" s="12">
        <v>0.71</v>
      </c>
    </row>
    <row r="795">
      <c r="A795" s="2" t="s">
        <v>839</v>
      </c>
      <c r="B795" s="13">
        <v>6434.0</v>
      </c>
      <c r="C795" s="13">
        <v>0.0</v>
      </c>
      <c r="D795" s="17">
        <f t="shared" si="16"/>
        <v>1067157</v>
      </c>
      <c r="E795" s="13">
        <v>8606.0</v>
      </c>
      <c r="F795" s="13">
        <v>0.0</v>
      </c>
      <c r="J795" s="13">
        <v>7.0</v>
      </c>
      <c r="K795" s="14">
        <f t="shared" si="12"/>
        <v>1246</v>
      </c>
      <c r="L795" s="13">
        <v>0.0</v>
      </c>
      <c r="M795" s="13">
        <v>122.0</v>
      </c>
      <c r="N795" s="13">
        <f t="shared" si="11"/>
        <v>6312</v>
      </c>
      <c r="O795" s="13">
        <v>13.0</v>
      </c>
      <c r="P795" s="14">
        <f t="shared" si="10"/>
        <v>6299</v>
      </c>
      <c r="Q795" s="13">
        <v>24.0</v>
      </c>
      <c r="V795" s="13">
        <v>93.0</v>
      </c>
      <c r="Y795" s="13" t="s">
        <v>715</v>
      </c>
      <c r="AC795" s="12">
        <v>0.93</v>
      </c>
      <c r="AD795" s="12">
        <v>0.92</v>
      </c>
      <c r="AJ795" s="12">
        <v>0.71</v>
      </c>
    </row>
    <row r="796">
      <c r="A796" s="2" t="s">
        <v>840</v>
      </c>
      <c r="B796" s="13">
        <v>4848.0</v>
      </c>
      <c r="C796" s="13">
        <v>0.0</v>
      </c>
      <c r="D796" s="17">
        <f t="shared" si="16"/>
        <v>1072005</v>
      </c>
      <c r="E796" s="13">
        <v>7391.0</v>
      </c>
      <c r="F796" s="13">
        <v>0.0</v>
      </c>
      <c r="J796" s="13">
        <v>4.0</v>
      </c>
      <c r="K796" s="14">
        <f t="shared" si="12"/>
        <v>1250</v>
      </c>
      <c r="L796" s="13">
        <v>0.0</v>
      </c>
      <c r="M796" s="14">
        <f>17+84</f>
        <v>101</v>
      </c>
      <c r="N796" s="13">
        <f t="shared" si="11"/>
        <v>4747</v>
      </c>
      <c r="O796" s="13">
        <v>15.0</v>
      </c>
      <c r="P796" s="14">
        <f t="shared" si="10"/>
        <v>4732</v>
      </c>
      <c r="Q796" s="13">
        <v>22.0</v>
      </c>
      <c r="V796" s="13">
        <v>86.0</v>
      </c>
      <c r="Y796" s="13" t="s">
        <v>715</v>
      </c>
      <c r="AC796" s="12">
        <v>0.93</v>
      </c>
      <c r="AD796" s="12">
        <v>0.92</v>
      </c>
      <c r="AJ796" s="12">
        <v>0.71</v>
      </c>
    </row>
    <row r="797">
      <c r="A797" s="2" t="s">
        <v>841</v>
      </c>
      <c r="B797" s="13">
        <v>4925.0</v>
      </c>
      <c r="C797" s="13">
        <v>0.0</v>
      </c>
      <c r="D797" s="17">
        <f t="shared" si="16"/>
        <v>1076930</v>
      </c>
      <c r="E797" s="13">
        <v>8779.0</v>
      </c>
      <c r="F797" s="13">
        <v>0.0</v>
      </c>
      <c r="J797" s="13">
        <v>4.0</v>
      </c>
      <c r="K797" s="14">
        <f t="shared" si="12"/>
        <v>1254</v>
      </c>
      <c r="L797" s="13">
        <v>0.0</v>
      </c>
      <c r="M797" s="14">
        <f>43+69</f>
        <v>112</v>
      </c>
      <c r="N797" s="13">
        <f t="shared" si="11"/>
        <v>4813</v>
      </c>
      <c r="O797" s="13">
        <v>3.0</v>
      </c>
      <c r="P797" s="14">
        <f t="shared" si="10"/>
        <v>4810</v>
      </c>
      <c r="Q797" s="13">
        <v>25.0</v>
      </c>
      <c r="V797" s="13">
        <v>92.0</v>
      </c>
      <c r="Y797" s="13" t="s">
        <v>715</v>
      </c>
      <c r="AC797" s="12">
        <v>0.93</v>
      </c>
      <c r="AD797" s="12">
        <v>0.92</v>
      </c>
      <c r="AJ797" s="12">
        <v>0.71</v>
      </c>
    </row>
    <row r="798">
      <c r="A798" s="2" t="s">
        <v>842</v>
      </c>
      <c r="B798" s="13">
        <v>8164.0</v>
      </c>
      <c r="C798" s="13">
        <v>0.0</v>
      </c>
      <c r="D798" s="17">
        <f t="shared" si="16"/>
        <v>1085094</v>
      </c>
      <c r="F798" s="13">
        <v>0.0</v>
      </c>
      <c r="J798" s="13">
        <v>4.0</v>
      </c>
      <c r="K798" s="14">
        <f t="shared" si="12"/>
        <v>1258</v>
      </c>
      <c r="L798" s="13">
        <v>0.0</v>
      </c>
      <c r="M798" s="13">
        <v>154.0</v>
      </c>
      <c r="N798" s="13">
        <f t="shared" si="11"/>
        <v>8010</v>
      </c>
      <c r="O798" s="13">
        <v>17.0</v>
      </c>
      <c r="P798" s="14">
        <f t="shared" si="10"/>
        <v>7993</v>
      </c>
      <c r="Q798" s="13">
        <v>25.0</v>
      </c>
      <c r="V798" s="13">
        <v>83.0</v>
      </c>
      <c r="Y798" s="13" t="s">
        <v>715</v>
      </c>
      <c r="AC798" s="12">
        <v>0.93</v>
      </c>
      <c r="AD798" s="12">
        <v>0.92</v>
      </c>
      <c r="AJ798" s="12">
        <v>0.71</v>
      </c>
    </row>
    <row r="799">
      <c r="A799" s="2" t="s">
        <v>843</v>
      </c>
      <c r="B799" s="13">
        <v>5729.0</v>
      </c>
      <c r="C799" s="13">
        <v>0.0</v>
      </c>
      <c r="D799" s="17">
        <f t="shared" si="16"/>
        <v>1090823</v>
      </c>
      <c r="E799" s="13">
        <v>5496.0</v>
      </c>
      <c r="F799" s="13">
        <v>0.0</v>
      </c>
      <c r="J799" s="13">
        <v>5.0</v>
      </c>
      <c r="K799" s="14">
        <f t="shared" si="12"/>
        <v>1263</v>
      </c>
      <c r="L799" s="13">
        <v>0.0</v>
      </c>
      <c r="M799" s="13">
        <v>139.0</v>
      </c>
      <c r="N799" s="13">
        <f t="shared" si="11"/>
        <v>5590</v>
      </c>
      <c r="O799" s="13">
        <v>14.0</v>
      </c>
      <c r="P799" s="14">
        <f t="shared" si="10"/>
        <v>5576</v>
      </c>
      <c r="Q799" s="13">
        <v>26.0</v>
      </c>
      <c r="V799" s="13">
        <v>72.0</v>
      </c>
      <c r="Y799" s="13" t="s">
        <v>715</v>
      </c>
      <c r="AC799" s="12">
        <v>0.93</v>
      </c>
      <c r="AD799" s="12">
        <v>0.92</v>
      </c>
      <c r="AJ799" s="12">
        <v>0.71</v>
      </c>
    </row>
    <row r="800">
      <c r="A800" s="2" t="s">
        <v>844</v>
      </c>
      <c r="B800" s="13">
        <v>5605.0</v>
      </c>
      <c r="C800" s="13">
        <v>0.0</v>
      </c>
      <c r="D800" s="17">
        <f t="shared" si="16"/>
        <v>1096428</v>
      </c>
      <c r="E800" s="13">
        <v>5152.0</v>
      </c>
      <c r="F800" s="13">
        <v>0.0</v>
      </c>
      <c r="J800" s="13">
        <v>5.0</v>
      </c>
      <c r="K800" s="14">
        <f t="shared" si="12"/>
        <v>1268</v>
      </c>
      <c r="L800" s="13">
        <v>0.0</v>
      </c>
      <c r="M800" s="13">
        <v>146.0</v>
      </c>
      <c r="N800" s="13">
        <f t="shared" si="11"/>
        <v>5459</v>
      </c>
      <c r="O800" s="13">
        <v>19.0</v>
      </c>
      <c r="P800" s="14">
        <f t="shared" si="10"/>
        <v>5440</v>
      </c>
      <c r="Q800" s="13">
        <v>27.0</v>
      </c>
      <c r="V800" s="13">
        <v>87.0</v>
      </c>
      <c r="Y800" s="13" t="s">
        <v>715</v>
      </c>
      <c r="AC800" s="12">
        <v>0.93</v>
      </c>
      <c r="AD800" s="12">
        <v>0.92</v>
      </c>
      <c r="AJ800" s="12">
        <v>0.71</v>
      </c>
    </row>
    <row r="801">
      <c r="A801" s="3" t="s">
        <v>845</v>
      </c>
      <c r="B801" s="13">
        <v>5010.0</v>
      </c>
      <c r="C801" s="13">
        <v>0.0</v>
      </c>
      <c r="D801" s="17">
        <f t="shared" si="16"/>
        <v>1101438</v>
      </c>
      <c r="E801" s="13">
        <v>5742.0</v>
      </c>
      <c r="F801" s="13">
        <v>0.0</v>
      </c>
      <c r="J801" s="13">
        <v>2.0</v>
      </c>
      <c r="K801" s="14">
        <f t="shared" si="12"/>
        <v>1270</v>
      </c>
      <c r="L801" s="13">
        <v>0.0</v>
      </c>
      <c r="M801" s="13">
        <v>116.0</v>
      </c>
      <c r="N801" s="13">
        <f t="shared" si="11"/>
        <v>4894</v>
      </c>
      <c r="O801" s="13">
        <v>16.0</v>
      </c>
      <c r="P801" s="14">
        <f t="shared" si="10"/>
        <v>4878</v>
      </c>
      <c r="Q801" s="13">
        <v>23.0</v>
      </c>
      <c r="V801" s="13">
        <v>76.0</v>
      </c>
      <c r="Y801" s="13" t="s">
        <v>715</v>
      </c>
      <c r="AC801" s="12">
        <v>0.93</v>
      </c>
      <c r="AD801" s="12">
        <v>0.92</v>
      </c>
      <c r="AJ801" s="12">
        <v>0.72</v>
      </c>
    </row>
    <row r="802">
      <c r="A802" s="2" t="s">
        <v>846</v>
      </c>
      <c r="B802" s="13">
        <v>4563.0</v>
      </c>
      <c r="C802" s="13">
        <v>0.0</v>
      </c>
      <c r="D802" s="17">
        <f t="shared" si="16"/>
        <v>1106001</v>
      </c>
      <c r="F802" s="13">
        <v>0.0</v>
      </c>
      <c r="J802" s="13">
        <v>2.0</v>
      </c>
      <c r="K802" s="14">
        <f t="shared" si="12"/>
        <v>1272</v>
      </c>
      <c r="L802" s="13">
        <v>0.0</v>
      </c>
      <c r="M802" s="13">
        <v>91.0</v>
      </c>
      <c r="N802" s="13">
        <f t="shared" si="11"/>
        <v>4472</v>
      </c>
      <c r="O802" s="13">
        <v>4.0</v>
      </c>
      <c r="P802" s="14">
        <f t="shared" si="10"/>
        <v>4468</v>
      </c>
      <c r="Q802" s="13">
        <v>22.0</v>
      </c>
      <c r="V802" s="13">
        <v>64.0</v>
      </c>
      <c r="Y802" s="13" t="s">
        <v>715</v>
      </c>
      <c r="AC802" s="12">
        <v>0.93</v>
      </c>
      <c r="AD802" s="12">
        <v>0.92</v>
      </c>
      <c r="AJ802" s="12">
        <v>0.72</v>
      </c>
    </row>
    <row r="803">
      <c r="A803" s="2" t="s">
        <v>847</v>
      </c>
      <c r="B803" s="13">
        <v>3743.0</v>
      </c>
      <c r="C803" s="13">
        <v>0.0</v>
      </c>
      <c r="D803" s="17">
        <f t="shared" si="16"/>
        <v>1109744</v>
      </c>
      <c r="E803" s="13">
        <v>5612.0</v>
      </c>
      <c r="F803" s="13">
        <v>0.0</v>
      </c>
      <c r="J803" s="13">
        <v>4.0</v>
      </c>
      <c r="K803" s="14">
        <f t="shared" si="12"/>
        <v>1276</v>
      </c>
      <c r="L803" s="13">
        <v>0.0</v>
      </c>
      <c r="M803" s="13">
        <v>69.0</v>
      </c>
      <c r="N803" s="13">
        <f t="shared" si="11"/>
        <v>3674</v>
      </c>
      <c r="O803" s="13">
        <v>8.0</v>
      </c>
      <c r="P803" s="14">
        <f t="shared" si="10"/>
        <v>3666</v>
      </c>
      <c r="Q803" s="13">
        <v>21.0</v>
      </c>
      <c r="V803" s="13">
        <v>56.0</v>
      </c>
      <c r="Y803" s="13" t="s">
        <v>715</v>
      </c>
      <c r="AC803" s="12">
        <v>0.93</v>
      </c>
      <c r="AD803" s="12">
        <v>0.92</v>
      </c>
      <c r="AJ803" s="12">
        <v>0.72</v>
      </c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1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1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1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1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1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1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1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1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1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1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1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1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1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1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1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1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1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1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1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1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1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1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1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1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1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1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1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1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1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1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1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1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1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1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1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1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1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1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1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1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1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1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1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1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1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1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1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1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1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1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1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1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1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1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1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1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1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1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1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1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1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1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1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1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1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1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1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1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1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1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1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1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1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1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1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1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1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1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1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1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1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1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1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1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1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1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1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1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1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1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1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1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1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1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1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1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1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1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1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1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1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1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1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1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1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1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1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1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1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1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1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1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1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1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1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1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1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1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1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1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1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1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1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1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1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1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1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1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1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1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1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1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1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1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1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1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1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1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1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1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1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1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1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1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1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1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1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1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1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1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1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1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1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1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1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1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1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1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1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1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1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1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1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1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1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1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1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1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1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1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1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1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1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1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1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1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1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1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1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1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1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1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1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1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1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1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1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1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1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1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1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1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1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1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1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1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1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1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1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1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1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1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1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1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1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1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1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1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1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1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1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1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1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1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1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1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1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1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1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1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1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1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1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1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1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1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1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1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1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1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1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1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1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1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1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1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1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1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1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1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1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1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1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1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1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1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1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1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1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1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1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1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1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1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1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1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1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1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1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1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1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1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1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1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1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1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1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1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1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1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1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1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1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1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1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1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1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1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1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1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1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1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1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1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1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1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1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1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1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1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1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1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1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1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1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1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1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1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1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1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1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1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1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1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1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1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1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1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1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1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1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1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1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1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1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1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1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1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1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1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1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1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1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1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1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1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1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1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1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1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1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1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1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1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1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1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1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1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1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1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1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1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1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1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1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1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1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1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1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1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1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1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1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1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1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1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1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1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1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1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1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1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1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1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1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1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1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1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1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1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1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1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1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1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1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1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1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1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1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1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1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1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1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1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1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1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1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1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1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1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1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1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1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1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1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1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1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1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1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1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1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1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1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1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1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1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1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1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1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1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1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1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1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1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1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1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1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1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1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1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1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1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1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1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1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1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1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1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1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1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1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1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1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1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1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1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1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1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1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1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1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1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1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1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1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1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1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1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1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1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1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1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1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1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1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1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1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1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1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1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1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1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1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1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1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1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1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1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1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1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1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1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1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1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1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1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1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1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1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1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1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1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1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1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1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1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1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1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1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1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1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1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1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1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1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1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1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1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1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1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1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1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1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1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1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1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1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1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1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1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1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1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1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1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1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1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1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1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1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21">
        <v>44372.0</v>
      </c>
    </row>
    <row r="522">
      <c r="A522" s="21">
        <v>44373.0</v>
      </c>
    </row>
    <row r="523">
      <c r="A523" s="21">
        <v>44374.0</v>
      </c>
    </row>
    <row r="524">
      <c r="A524" s="21">
        <v>44375.0</v>
      </c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1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1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1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1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1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1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1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1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1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1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1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1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1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1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1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1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1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1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1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1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1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1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1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1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1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1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1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1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1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1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1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1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1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1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1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1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1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1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1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1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1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1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1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1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1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1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1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1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1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1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1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1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1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1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1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1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1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1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1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1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1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1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1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1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1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1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1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1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1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1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1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1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1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1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1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1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1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1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1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1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1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1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1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1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1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1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1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1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1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1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1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1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1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1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1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1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1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1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1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1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1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1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1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1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1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1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1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1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1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1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1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1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1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1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1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1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1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1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1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1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1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1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1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1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1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1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1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1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1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1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1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1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1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1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1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1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1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1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1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1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1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1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1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1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1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1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1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1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1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1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1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1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1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1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1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1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1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1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1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1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1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1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1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1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1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1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1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1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1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1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1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1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1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1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1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1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1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1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1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1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1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1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1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1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1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1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1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1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1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1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1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1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1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1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1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1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1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1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1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1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1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1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1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1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1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1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1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1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1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1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1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1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1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1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1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1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1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1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1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1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1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1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1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1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1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1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1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1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1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1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1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1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1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1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1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1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1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1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1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1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1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1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1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1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1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1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1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1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1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1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1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1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1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1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1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1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1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1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1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1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1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1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1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1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1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1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1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1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1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1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1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1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1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1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1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1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1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1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1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1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1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1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1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1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1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1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1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1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1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1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1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1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1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1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1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1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1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1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1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1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1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1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1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1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1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1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1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1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1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1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1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1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1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1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1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1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1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1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1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1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1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1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1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1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1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1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1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1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1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1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1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1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1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1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1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1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1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1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1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1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1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1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1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1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1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1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1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1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1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1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1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1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1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1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1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1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1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1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1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1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1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1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1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1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1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1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1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1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1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1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1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1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1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1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1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1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1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1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1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1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1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1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1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1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1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1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1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1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1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1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1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1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1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1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1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1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1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1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1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1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1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1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1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1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1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1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1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1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1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1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1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1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1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1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1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1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1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1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1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1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1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1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1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1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1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1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1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1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1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1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1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1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1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1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1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1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1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1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1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1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1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1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1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1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1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1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1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1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1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1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1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1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1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1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1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1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1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1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1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1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1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1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1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1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1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1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1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1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1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1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1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1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1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1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1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1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1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1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1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1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1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1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1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1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1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1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1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1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1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1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1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1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1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1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1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1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1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1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1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1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1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1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1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1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1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1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1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1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1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1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1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1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1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1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1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1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1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1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1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drawing r:id="rId1"/>
</worksheet>
</file>