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sgov-my.sharepoint.com/personal/dx9wb_ds_irsnet_gov/Documents/Projects/Covered Compensation/24/"/>
    </mc:Choice>
  </mc:AlternateContent>
  <xr:revisionPtr revIDLastSave="550" documentId="8_{FDBB6AE4-F323-4611-A0B9-710B06F48E71}" xr6:coauthVersionLast="47" xr6:coauthVersionMax="47" xr10:uidLastSave="{93D2C9F2-A530-4012-962E-4F430AE81055}"/>
  <bookViews>
    <workbookView xWindow="-120" yWindow="-120" windowWidth="29040" windowHeight="15720" activeTab="2" xr2:uid="{FA8340C7-B7B5-42D2-B90D-EC5C9A7F5B36}"/>
  </bookViews>
  <sheets>
    <sheet name="Notes" sheetId="4" r:id="rId1"/>
    <sheet name="Calculations" sheetId="2" r:id="rId2"/>
    <sheet name="Attachments" sheetId="3" r:id="rId3"/>
  </sheets>
  <externalReferences>
    <externalReference r:id="rId4"/>
  </externalReferences>
  <definedNames>
    <definedName name="asfdsfs" localSheetId="0" hidden="1">{"PRINT1",#N/A,FALSE,"CALC"}</definedName>
    <definedName name="asfdsfs" hidden="1">{"PRINT1",#N/A,FALSE,"CALC"}</definedName>
    <definedName name="Breakpoint" localSheetId="0">[1]Calculations!$B$7</definedName>
    <definedName name="BreakPoint">Calculations!$I$3</definedName>
    <definedName name="CurrTWB">[1]Calculations!$B$4</definedName>
    <definedName name="EarliestTWByr">Calculations!$A$1</definedName>
    <definedName name="howManyTWBs">Calculations!$A$3</definedName>
    <definedName name="LatestTWByr">Calculations!$A$2</definedName>
    <definedName name="LawYear">Calculations!$I$1</definedName>
    <definedName name="lawYrTWB">Calculations!$I$2</definedName>
    <definedName name="Limit">[1]Calculations!$B$6</definedName>
    <definedName name="_xlnm.Print_Area" localSheetId="0">Notes!$A$1:$A$35</definedName>
    <definedName name="_xlnm.Print_Area">#REF!</definedName>
    <definedName name="PRINT_AREA_MI">#REF!</definedName>
    <definedName name="wrn.PARTI." localSheetId="0" hidden="1">{"PRINT1",#N/A,FALSE,"CALC"}</definedName>
    <definedName name="wrn.PARTI." hidden="1">{"PRINT1",#N/A,FALSE,"CALC"}</definedName>
    <definedName name="wrn.PARTII." localSheetId="0" hidden="1">{"PRINT2",#N/A,FALSE,"CALC"}</definedName>
    <definedName name="wrn.PARTII." hidden="1">{"PRINT2",#N/A,FALSE,"CALC"}</definedName>
    <definedName name="Year">[1]Calculations!$B$3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2" l="1" a="1"/>
  <c r="L8" i="2" s="1"/>
  <c r="K8" i="2" a="1"/>
  <c r="K8" i="2" s="1"/>
  <c r="A35" i="4"/>
  <c r="A34" i="4"/>
  <c r="E3" i="3"/>
  <c r="G5" i="3"/>
  <c r="C5" i="3"/>
  <c r="A3" i="3"/>
  <c r="I2" i="2"/>
  <c r="I8" i="2" a="1"/>
  <c r="I8" i="2" s="1"/>
  <c r="C95" i="2"/>
  <c r="D95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M7" i="2"/>
  <c r="L7" i="2"/>
  <c r="A1" i="2"/>
  <c r="A2" i="2"/>
  <c r="I3" i="2" l="1"/>
  <c r="M8" i="2" a="1"/>
  <c r="M8" i="2" s="1"/>
  <c r="A9" i="3" a="1"/>
  <c r="A9" i="3" s="1"/>
  <c r="B9" i="3" a="1"/>
  <c r="B9" i="3" s="1"/>
  <c r="J8" i="2" a="1"/>
  <c r="J8" i="2" s="1"/>
  <c r="N8" i="2" l="1" a="1"/>
  <c r="N8" i="2" s="1"/>
  <c r="C9" i="3" s="1" a="1"/>
  <c r="C9" i="3" s="1"/>
  <c r="O8" i="2" l="1" a="1"/>
  <c r="O8" i="2" s="1"/>
  <c r="P8" i="2" s="1" a="1"/>
  <c r="P8" i="2" s="1"/>
  <c r="G9" i="3" l="1" a="1"/>
  <c r="G9" i="3" s="1"/>
  <c r="E9" i="3" s="1" a="1"/>
  <c r="E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<sst xmlns="http://schemas.openxmlformats.org/spreadsheetml/2006/main" count="69" uniqueCount="63">
  <si>
    <t>How are the values calculated?</t>
  </si>
  <si>
    <t>See the white paper drafted for the 2021 update for more description of methodology.</t>
  </si>
  <si>
    <t>Note, the last year to show should be 35 years after the year prior to the first effective year of the update.</t>
  </si>
  <si>
    <t xml:space="preserve">   (e.g. 2021 update should stop at 2056 in the Revenue Ruling)</t>
  </si>
  <si>
    <t>Calendar year of birth</t>
  </si>
  <si>
    <t>COVERED COMPENSATION TABLE</t>
  </si>
  <si>
    <t>TWB</t>
  </si>
  <si>
    <t>latest TWB available</t>
  </si>
  <si>
    <t>earliest TWB available</t>
  </si>
  <si>
    <t># of TWBs to add</t>
  </si>
  <si>
    <t>(A)</t>
  </si>
  <si>
    <t>(B)</t>
  </si>
  <si>
    <t>(C)</t>
  </si>
  <si>
    <t>YOB</t>
  </si>
  <si>
    <t>SSRA</t>
  </si>
  <si>
    <t>Calendar year of SSRA</t>
  </si>
  <si>
    <t>3,000 Limit</t>
  </si>
  <si>
    <t>Break-point</t>
  </si>
  <si>
    <t>Tax year</t>
  </si>
  <si>
    <t>Breakpoint for that year</t>
  </si>
  <si>
    <t>TWB for that year</t>
  </si>
  <si>
    <t>law year</t>
  </si>
  <si>
    <t>TABLE II</t>
  </si>
  <si>
    <t>TABLE I</t>
  </si>
  <si>
    <t>(D)</t>
  </si>
  <si>
    <t>Intermediate Rounded Value of (C)</t>
  </si>
  <si>
    <t>Apply Breakpoint logic to (D)</t>
  </si>
  <si>
    <t>Breakpoint value:             (B) x 12</t>
  </si>
  <si>
    <t>ATTACHMENT I</t>
  </si>
  <si>
    <t>CALENDAR</t>
  </si>
  <si>
    <t>CALENDAR YEAR OF</t>
  </si>
  <si>
    <t>YEAR OF</t>
  </si>
  <si>
    <t>SOCIAL SECURITY</t>
  </si>
  <si>
    <t>COMPENSATION</t>
  </si>
  <si>
    <t>BIRTH</t>
  </si>
  <si>
    <t>RETIREMENT AGE</t>
  </si>
  <si>
    <t>ATTACHMENT II</t>
  </si>
  <si>
    <t>ROUNDED</t>
  </si>
  <si>
    <t>METHODS</t>
  </si>
  <si>
    <t>TAXABLE WAGE BASE</t>
  </si>
  <si>
    <t>Table I</t>
  </si>
  <si>
    <t xml:space="preserve">This result is then multiplied by $3,000 to get the Intermediate Rounded Value.  These are not the Final Values.  </t>
  </si>
  <si>
    <t>To calculate the Final Values one must first determine the greatest multiple of $3,000 that is less than the Current TWB</t>
  </si>
  <si>
    <r>
      <rPr>
        <sz val="10"/>
        <rFont val="Times New Roman"/>
        <family val="1"/>
      </rPr>
      <t xml:space="preserve">(this is called the </t>
    </r>
    <r>
      <rPr>
        <b/>
        <sz val="10"/>
        <color indexed="10"/>
        <rFont val="Times New Roman"/>
        <family val="1"/>
      </rPr>
      <t>$3,000 Limit</t>
    </r>
    <r>
      <rPr>
        <sz val="10"/>
        <rFont val="Times New Roman"/>
        <family val="1"/>
      </rPr>
      <t xml:space="preserve"> and is determined for each law year in the Calculations tab, table [tblTWB], column C).</t>
    </r>
  </si>
  <si>
    <r>
      <rPr>
        <sz val="10"/>
        <rFont val="Times New Roman"/>
        <family val="1"/>
      </rPr>
      <t xml:space="preserve">Next calculate the </t>
    </r>
    <r>
      <rPr>
        <b/>
        <sz val="10"/>
        <color indexed="10"/>
        <rFont val="Times New Roman"/>
        <family val="1"/>
      </rPr>
      <t>Breakpoint</t>
    </r>
    <r>
      <rPr>
        <sz val="10"/>
        <rFont val="Times New Roman"/>
        <family val="1"/>
      </rPr>
      <t xml:space="preserve"> (found in column D of the same table) as the sum of the Current TWB and the $3,000 Limit divided by two.</t>
    </r>
  </si>
  <si>
    <t>And finally one must calculate the Breakpoint Value; this is the sum of the 35 years of TWB divided by 420 (35 years x 12 months)</t>
  </si>
  <si>
    <t>truncated to zero, and then multiplied by 12.</t>
  </si>
  <si>
    <t>If the Breakpoint Value is less than the Breakpoint, then the Final Value is the Intermediate Rounded Value;</t>
  </si>
  <si>
    <t>if the Breakpoint Value is equal to or greater than the Breakpoint, then the Final Value is the Current TWB.</t>
  </si>
  <si>
    <t>This methodology was originally developed many years ago and there is no actual written documentation as to who originally</t>
  </si>
  <si>
    <t>developed this or why it is done this way.  This methodology was relayed to Michael Spaid of Actuarial Group 2 from Donna Prestia,</t>
  </si>
  <si>
    <t>a prior manager of Actuarial Group 2.</t>
  </si>
  <si>
    <t>Table II</t>
  </si>
  <si>
    <t>For each Social Security Retirement Age, this is the sum of TWB for 35 years divided by 420 (420 = 35 x 12) and truncating the result.</t>
  </si>
  <si>
    <t>This is then multiplied by 12 to get the Table II unrounded annual amount.</t>
  </si>
  <si>
    <t>Each current unrounded value (Table II) is divided by 3000, then 0.5 is added to this with the result truncated to zero decimals.</t>
  </si>
  <si>
    <t>How do I update this spreadsheet?</t>
  </si>
  <si>
    <t>1) Type the next year immediately below table [tblTWB] in the Calculations tab.</t>
  </si>
  <si>
    <t>The table should extend to include the additional year, and the formulas in columns C and D should carry down.</t>
  </si>
  <si>
    <t>2) Type the new taxable wage base into column B. Check that the breakpoints in column C and D are correct.</t>
  </si>
  <si>
    <r>
      <t xml:space="preserve">3) Update Calculations cell </t>
    </r>
    <r>
      <rPr>
        <b/>
        <sz val="10"/>
        <color theme="9" tint="-0.249977111117893"/>
        <rFont val="Consolas"/>
        <family val="3"/>
      </rPr>
      <t>I1</t>
    </r>
    <r>
      <rPr>
        <i/>
        <sz val="10"/>
        <rFont val="Times New Roman"/>
        <family val="1"/>
      </rPr>
      <t xml:space="preserve"> (named "LawYear") to the current year. All other formulas and the attachments should automatically update.</t>
    </r>
  </si>
  <si>
    <t>4) If there are any future changes to the SSRA, use the table [tblSSRA] (currently in columns F and G) to update the birth years affected.</t>
  </si>
  <si>
    <t>5) the Attachments tab should produce cells in the format needed to populate the Rev Ruling and White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</si>
</sst>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m/d/yy\ h:mm\ AM/PM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name val="Courie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i/>
      <sz val="10"/>
      <name val="Times New Roman"/>
      <family val="1"/>
    </font>
    <font>
      <sz val="8"/>
      <color indexed="8"/>
      <name val="CG Times (WN)"/>
    </font>
    <font>
      <sz val="11"/>
      <color rgb="FF0000FF"/>
      <name val="Calibri"/>
      <family val="2"/>
      <scheme val="minor"/>
    </font>
    <font>
      <b/>
      <sz val="10"/>
      <color theme="9" tint="-0.24997711111789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6" fillId="0" borderId="0"/>
  </cellStyleXfs>
  <cellXfs count="3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3" fontId="0" fillId="0" borderId="0" xfId="0" applyNumberFormat="1" applyFill="1" applyAlignment="1">
      <alignment wrapText="1"/>
    </xf>
    <xf numFmtId="3" fontId="0" fillId="0" borderId="1" xfId="0" applyNumberForma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/>
    <xf numFmtId="0" fontId="0" fillId="3" borderId="1" xfId="0" applyFill="1" applyBorder="1" applyAlignment="1">
      <alignment horizontal="center" wrapText="1"/>
    </xf>
    <xf numFmtId="3" fontId="0" fillId="3" borderId="1" xfId="0" applyNumberFormat="1" applyFill="1" applyBorder="1" applyAlignment="1">
      <alignment horizontal="center" wrapText="1"/>
    </xf>
    <xf numFmtId="0" fontId="0" fillId="3" borderId="0" xfId="0" applyFill="1" applyBorder="1"/>
    <xf numFmtId="3" fontId="0" fillId="3" borderId="0" xfId="0" applyNumberFormat="1" applyFill="1" applyBorder="1"/>
    <xf numFmtId="3" fontId="0" fillId="3" borderId="0" xfId="0" applyNumberFormat="1" applyFill="1" applyBorder="1" applyAlignment="1">
      <alignment horizontal="center"/>
    </xf>
    <xf numFmtId="0" fontId="2" fillId="0" borderId="0" xfId="0" applyFont="1"/>
    <xf numFmtId="164" fontId="3" fillId="0" borderId="0" xfId="1" applyAlignment="1">
      <alignment horizontal="centerContinuous"/>
    </xf>
    <xf numFmtId="164" fontId="3" fillId="0" borderId="0" xfId="1"/>
    <xf numFmtId="164" fontId="3" fillId="0" borderId="0" xfId="1" applyAlignment="1">
      <alignment horizontal="center"/>
    </xf>
    <xf numFmtId="0" fontId="5" fillId="0" borderId="0" xfId="0" applyFont="1" applyAlignment="1">
      <alignment horizontal="center" vertical="center"/>
    </xf>
    <xf numFmtId="3" fontId="3" fillId="0" borderId="0" xfId="1" applyNumberFormat="1" applyAlignment="1">
      <alignment horizontal="right" indent="5"/>
    </xf>
    <xf numFmtId="0" fontId="7" fillId="0" borderId="0" xfId="2" applyFont="1" applyAlignment="1">
      <alignment horizontal="center"/>
    </xf>
    <xf numFmtId="0" fontId="8" fillId="0" borderId="0" xfId="2" applyFont="1"/>
    <xf numFmtId="0" fontId="7" fillId="0" borderId="0" xfId="2" applyFont="1" applyAlignment="1">
      <alignment wrapText="1"/>
    </xf>
    <xf numFmtId="0" fontId="8" fillId="0" borderId="0" xfId="2" applyFont="1" applyAlignment="1">
      <alignment wrapText="1"/>
    </xf>
    <xf numFmtId="0" fontId="7" fillId="0" borderId="0" xfId="2" applyFont="1"/>
    <xf numFmtId="164" fontId="11" fillId="0" borderId="0" xfId="1" applyFont="1"/>
    <xf numFmtId="165" fontId="11" fillId="0" borderId="0" xfId="1" applyNumberFormat="1" applyFont="1" applyAlignment="1">
      <alignment horizontal="left"/>
    </xf>
    <xf numFmtId="0" fontId="10" fillId="0" borderId="0" xfId="2" applyFont="1" applyAlignment="1">
      <alignment horizontal="left" indent="1"/>
    </xf>
    <xf numFmtId="164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2" fillId="4" borderId="1" xfId="0" applyFont="1" applyFill="1" applyBorder="1" applyAlignment="1">
      <alignment horizontal="center" vertical="top" wrapText="1"/>
    </xf>
    <xf numFmtId="3" fontId="12" fillId="4" borderId="1" xfId="0" applyNumberFormat="1" applyFont="1" applyFill="1" applyBorder="1" applyAlignment="1">
      <alignment horizontal="center" vertical="top" wrapText="1"/>
    </xf>
    <xf numFmtId="0" fontId="10" fillId="0" borderId="0" xfId="2" applyFont="1" applyAlignment="1">
      <alignment wrapText="1"/>
    </xf>
  </cellXfs>
  <cellStyles count="3">
    <cellStyle name="Normal" xfId="0" builtinId="0"/>
    <cellStyle name="Normal 2" xfId="2" xr:uid="{DB287229-EC7D-4046-81A2-E3A833DDB47C}"/>
    <cellStyle name="Normal_CoveredCompensation Calculator 2006" xfId="1" xr:uid="{0FBC52F6-F2E7-45B6-BB87-BE0C6A0CD669}"/>
  </cellStyles>
  <dxfs count="8"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x9wb_ds_irsnet_gov/Documents/Projects/Covered%20Compensation/23/Covered%20Compensation%20Calculator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alculations"/>
      <sheetName val="Table II"/>
      <sheetName val="Rounded"/>
    </sheetNames>
    <sheetDataSet>
      <sheetData sheetId="0"/>
      <sheetData sheetId="1">
        <row r="3">
          <cell r="B3">
            <v>2023</v>
          </cell>
        </row>
        <row r="4">
          <cell r="B4">
            <v>160200</v>
          </cell>
        </row>
        <row r="6">
          <cell r="B6">
            <v>159000</v>
          </cell>
        </row>
        <row r="7">
          <cell r="B7">
            <v>159600</v>
          </cell>
        </row>
      </sheetData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192E-CB13-4DE6-965C-43E987A4641C}" name="tblTWB" displayName="tblTWB" ref="A7:D95" totalsRowShown="0" headerRowDxfId="6" dataDxfId="5" headerRowBorderDxfId="4">
  <autoFilter ref="A7:D95" xr:uid="{C62E192E-CB13-4DE6-965C-43E987A4641C}"/>
  <tableColumns count="4">
    <tableColumn id="1" xr3:uid="{8CDEECF8-9488-476A-846F-776CFE6AF693}" name="Tax year" dataDxfId="3"/>
    <tableColumn id="2" xr3:uid="{EDFB6000-9DC2-458E-9EA1-253A8B1BD6B0}" name="TWB" dataDxfId="2"/>
    <tableColumn id="3" xr3:uid="{F8143C41-0F2D-4EED-B131-738C66018F5B}" name="3,000 Limit" dataDxfId="1">
      <calculatedColumnFormula>3000*TRUNC((tblTWB[[#This Row],[TWB]]-1)/3000)</calculatedColumnFormula>
    </tableColumn>
    <tableColumn id="4" xr3:uid="{5166D9DC-C88D-435C-A5C1-22737521EA45}" name="Break-point" dataDxfId="0">
      <calculatedColumnFormula>(tblTWB[[#This Row],[TWB]]+tblTWB[[#This Row],[3,000 Limit]])/2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B0FA7-5248-4CB3-ADFC-CC0BB84A9ADA}" name="tblSSRA" displayName="tblSSRA" ref="F7:G10" totalsRowShown="0" headerRowDxfId="7">
  <autoFilter ref="F7:G10" xr:uid="{953B0FA7-5248-4CB3-ADFC-CC0BB84A9ADA}"/>
  <tableColumns count="2">
    <tableColumn id="1" xr3:uid="{BAC71040-ADBC-426C-9555-CB4B05270013}" name="YOB"/>
    <tableColumn id="2" xr3:uid="{B6ABF0A0-F239-45D3-99C4-BBE239572975}" name="SSR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65E9-B3CB-4744-9F7C-F974E74B86CA}">
  <sheetPr>
    <pageSetUpPr fitToPage="1"/>
  </sheetPr>
  <dimension ref="A1:J44"/>
  <sheetViews>
    <sheetView zoomScaleNormal="100" workbookViewId="0">
      <selection activeCell="A33" sqref="A33"/>
    </sheetView>
  </sheetViews>
  <sheetFormatPr defaultColWidth="11.42578125" defaultRowHeight="12.75"/>
  <cols>
    <col min="1" max="1" width="135" style="20" customWidth="1"/>
    <col min="2" max="16384" width="11.42578125" style="20"/>
  </cols>
  <sheetData>
    <row r="1" spans="1:10">
      <c r="A1" s="19" t="s">
        <v>0</v>
      </c>
    </row>
    <row r="3" spans="1:10">
      <c r="A3" s="23" t="s">
        <v>52</v>
      </c>
    </row>
    <row r="4" spans="1:10">
      <c r="A4" s="20" t="s">
        <v>53</v>
      </c>
    </row>
    <row r="5" spans="1:10">
      <c r="A5" s="20" t="s">
        <v>54</v>
      </c>
    </row>
    <row r="7" spans="1:10">
      <c r="A7" s="21" t="s">
        <v>40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 t="s">
        <v>55</v>
      </c>
      <c r="B8" s="22"/>
      <c r="C8" s="22"/>
      <c r="D8" s="22"/>
      <c r="E8" s="22"/>
      <c r="F8" s="22"/>
      <c r="G8" s="22"/>
      <c r="H8" s="22"/>
      <c r="I8" s="22"/>
      <c r="J8" s="22"/>
    </row>
    <row r="9" spans="1:10">
      <c r="A9" s="22" t="s">
        <v>41</v>
      </c>
      <c r="B9" s="22"/>
      <c r="C9" s="22"/>
      <c r="D9" s="22"/>
      <c r="E9" s="22"/>
      <c r="F9" s="22"/>
      <c r="G9" s="22"/>
      <c r="H9" s="22"/>
      <c r="I9" s="22"/>
      <c r="J9" s="22"/>
    </row>
    <row r="10" spans="1:10">
      <c r="A10" s="22" t="s">
        <v>42</v>
      </c>
      <c r="B10" s="22"/>
      <c r="C10" s="22"/>
      <c r="D10" s="22"/>
      <c r="E10" s="22"/>
      <c r="F10" s="22"/>
      <c r="G10" s="22"/>
      <c r="H10" s="22"/>
      <c r="I10" s="22"/>
      <c r="J10" s="22"/>
    </row>
    <row r="11" spans="1:10">
      <c r="A11" s="21" t="s">
        <v>43</v>
      </c>
      <c r="B11" s="22"/>
      <c r="C11" s="22"/>
      <c r="D11" s="22"/>
      <c r="E11" s="22"/>
      <c r="F11" s="22"/>
      <c r="G11" s="22"/>
      <c r="H11" s="22"/>
      <c r="I11" s="22"/>
      <c r="J11" s="22"/>
    </row>
    <row r="12" spans="1:10">
      <c r="A12" s="21" t="s">
        <v>44</v>
      </c>
      <c r="B12" s="22"/>
      <c r="C12" s="22"/>
      <c r="D12" s="22"/>
      <c r="E12" s="22"/>
      <c r="F12" s="22"/>
      <c r="G12" s="22"/>
      <c r="H12" s="22"/>
      <c r="I12" s="22"/>
      <c r="J12" s="22"/>
    </row>
    <row r="13" spans="1:10">
      <c r="A13" s="22" t="s">
        <v>45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0">
      <c r="A14" s="22" t="s">
        <v>46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0">
      <c r="A15" s="22" t="s">
        <v>47</v>
      </c>
      <c r="B15" s="22"/>
      <c r="C15" s="22"/>
      <c r="D15" s="22"/>
      <c r="E15" s="22"/>
      <c r="F15" s="22"/>
      <c r="G15" s="22"/>
      <c r="H15" s="22"/>
      <c r="I15" s="22"/>
      <c r="J15" s="22"/>
    </row>
    <row r="16" spans="1:10">
      <c r="A16" s="22" t="s">
        <v>48</v>
      </c>
    </row>
    <row r="17" spans="1:1">
      <c r="A17" s="32" t="s">
        <v>49</v>
      </c>
    </row>
    <row r="18" spans="1:1">
      <c r="A18" s="32" t="s">
        <v>50</v>
      </c>
    </row>
    <row r="19" spans="1:1">
      <c r="A19" s="32" t="s">
        <v>51</v>
      </c>
    </row>
    <row r="20" spans="1:1">
      <c r="A20" s="21"/>
    </row>
    <row r="21" spans="1:1">
      <c r="A21" s="23" t="s">
        <v>1</v>
      </c>
    </row>
    <row r="22" spans="1:1">
      <c r="A22" s="23"/>
    </row>
    <row r="23" spans="1:1">
      <c r="A23" s="23" t="s">
        <v>2</v>
      </c>
    </row>
    <row r="24" spans="1:1">
      <c r="A24" s="23" t="s">
        <v>3</v>
      </c>
    </row>
    <row r="26" spans="1:1">
      <c r="A26" s="19" t="s">
        <v>56</v>
      </c>
    </row>
    <row r="27" spans="1:1">
      <c r="A27" s="26" t="s">
        <v>57</v>
      </c>
    </row>
    <row r="28" spans="1:1">
      <c r="A28" s="26" t="s">
        <v>58</v>
      </c>
    </row>
    <row r="29" spans="1:1">
      <c r="A29" s="26" t="s">
        <v>59</v>
      </c>
    </row>
    <row r="30" spans="1:1">
      <c r="A30" s="26" t="s">
        <v>60</v>
      </c>
    </row>
    <row r="31" spans="1:1">
      <c r="A31" s="26" t="s">
        <v>61</v>
      </c>
    </row>
    <row r="32" spans="1:1">
      <c r="A32" s="26" t="s">
        <v>62</v>
      </c>
    </row>
    <row r="34" spans="1:1">
      <c r="A34" s="24" t="str">
        <f ca="1">CELL("FILENAME",A7)</f>
        <v>https://irsgov-my.sharepoint.com/personal/dx9wb_ds_irsnet_gov/Documents/Projects/Covered Compensation/24/[2024 Covered Comp Limit Determination.xlsx]Notes</v>
      </c>
    </row>
    <row r="35" spans="1:1">
      <c r="A35" s="25">
        <f ca="1">NOW()</f>
        <v>45247.345342476852</v>
      </c>
    </row>
    <row r="44" spans="1:1">
      <c r="A44" s="21"/>
    </row>
  </sheetData>
  <printOptions horizontalCentered="1"/>
  <pageMargins left="0.25" right="0.25" top="1" bottom="1" header="0.5" footer="0.5"/>
  <pageSetup scale="8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E3D6-C46C-4B78-89A4-826C561B147D}">
  <dimension ref="A1:P95"/>
  <sheetViews>
    <sheetView workbookViewId="0">
      <pane ySplit="7" topLeftCell="A77" activePane="bottomLeft" state="frozen"/>
      <selection pane="bottomLeft" activeCell="F7" sqref="F7"/>
    </sheetView>
  </sheetViews>
  <sheetFormatPr defaultRowHeight="15"/>
  <cols>
    <col min="1" max="1" width="7.140625" customWidth="1"/>
    <col min="2" max="2" width="8.28515625" style="1" customWidth="1"/>
    <col min="3" max="4" width="8.28515625" customWidth="1"/>
    <col min="5" max="5" width="3.85546875" customWidth="1"/>
    <col min="6" max="7" width="5.85546875" customWidth="1"/>
    <col min="8" max="8" width="2.5703125" customWidth="1"/>
    <col min="10" max="10" width="6.85546875" customWidth="1"/>
    <col min="11" max="11" width="9.7109375" customWidth="1"/>
    <col min="12" max="12" width="12" style="1" customWidth="1"/>
    <col min="13" max="13" width="9.85546875" style="1" customWidth="1"/>
    <col min="14" max="14" width="11.42578125" style="1" customWidth="1"/>
    <col min="15" max="15" width="12.5703125" style="1" customWidth="1"/>
    <col min="16" max="16" width="11.42578125" style="1" customWidth="1"/>
  </cols>
  <sheetData>
    <row r="1" spans="1:16">
      <c r="A1">
        <f>MIN(tblTWB[Tax year])</f>
        <v>1937</v>
      </c>
      <c r="B1" s="1" t="s">
        <v>8</v>
      </c>
      <c r="I1" s="7">
        <v>2024</v>
      </c>
      <c r="J1" t="s">
        <v>21</v>
      </c>
      <c r="K1" s="1"/>
    </row>
    <row r="2" spans="1:16">
      <c r="A2">
        <f>MAX(tblTWB[Tax year])</f>
        <v>2024</v>
      </c>
      <c r="B2" s="1" t="s">
        <v>7</v>
      </c>
      <c r="I2" s="1">
        <f>INDEX(tblTWB[TWB],MATCH(LawYear,tblTWB[Tax year],1))</f>
        <v>168600</v>
      </c>
      <c r="J2" s="1" t="s">
        <v>20</v>
      </c>
      <c r="K2" s="1"/>
    </row>
    <row r="3" spans="1:16">
      <c r="A3">
        <v>35</v>
      </c>
      <c r="B3" s="1" t="s">
        <v>9</v>
      </c>
      <c r="I3" s="1">
        <f>INDEX(tblTWB[Break-point],MATCH(LawYear,tblTWB[Tax year],1))</f>
        <v>168300</v>
      </c>
      <c r="J3" s="1" t="s">
        <v>19</v>
      </c>
      <c r="K3" s="1"/>
    </row>
    <row r="5" spans="1:16">
      <c r="A5" t="s">
        <v>39</v>
      </c>
      <c r="F5" t="s">
        <v>38</v>
      </c>
      <c r="I5" s="10" t="s">
        <v>5</v>
      </c>
      <c r="J5" s="10"/>
      <c r="K5" s="10"/>
      <c r="L5" s="11"/>
      <c r="M5" s="11"/>
      <c r="N5" s="12" t="s">
        <v>22</v>
      </c>
      <c r="O5" s="11"/>
      <c r="P5" s="12" t="s">
        <v>23</v>
      </c>
    </row>
    <row r="6" spans="1:16">
      <c r="I6" s="10"/>
      <c r="J6" s="10"/>
      <c r="K6" s="10"/>
      <c r="L6" s="12" t="s">
        <v>10</v>
      </c>
      <c r="M6" s="12" t="s">
        <v>11</v>
      </c>
      <c r="N6" s="12" t="s">
        <v>12</v>
      </c>
      <c r="O6" s="12" t="s">
        <v>24</v>
      </c>
      <c r="P6" s="12"/>
    </row>
    <row r="7" spans="1:16" s="2" customFormat="1" ht="45">
      <c r="A7" s="30" t="s">
        <v>18</v>
      </c>
      <c r="B7" s="31" t="s">
        <v>6</v>
      </c>
      <c r="C7" s="5" t="s">
        <v>16</v>
      </c>
      <c r="D7" s="5" t="s">
        <v>17</v>
      </c>
      <c r="F7" s="6" t="s">
        <v>13</v>
      </c>
      <c r="G7" s="6" t="s">
        <v>14</v>
      </c>
      <c r="H7"/>
      <c r="I7" s="8" t="s">
        <v>4</v>
      </c>
      <c r="J7" s="8" t="s">
        <v>14</v>
      </c>
      <c r="K7" s="8" t="s">
        <v>15</v>
      </c>
      <c r="L7" s="9" t="str">
        <f>"Sum of TWB for "&amp;howManyTWBs&amp;" years inclusive"</f>
        <v>Sum of TWB for 35 years inclusive</v>
      </c>
      <c r="M7" s="9" t="str">
        <f>"(A) / ("&amp;howManyTWBs&amp;"x12) truncated"</f>
        <v>(A) / (35x12) truncated</v>
      </c>
      <c r="N7" s="9" t="s">
        <v>27</v>
      </c>
      <c r="O7" s="9" t="s">
        <v>25</v>
      </c>
      <c r="P7" s="9" t="s">
        <v>26</v>
      </c>
    </row>
    <row r="8" spans="1:16">
      <c r="A8" s="3">
        <v>1937</v>
      </c>
      <c r="B8" s="4">
        <v>3000</v>
      </c>
      <c r="C8" s="4">
        <f>3000*TRUNC((tblTWB[[#This Row],[TWB]]-1)/3000)</f>
        <v>0</v>
      </c>
      <c r="D8" s="4">
        <f>(tblTWB[[#This Row],[TWB]]+tblTWB[[#This Row],[3,000 Limit]])/2</f>
        <v>1500</v>
      </c>
      <c r="F8">
        <v>1907</v>
      </c>
      <c r="G8">
        <v>65</v>
      </c>
      <c r="I8" cm="1">
        <f t="array" ref="I8:I92">_xlfn.SEQUENCE(LawYear+(howManyTWBs-1)-MAX(tblSSRA[SSRA])-MIN(tblSSRA[YOB])+1,,MIN(tblSSRA[YOB]))</f>
        <v>1907</v>
      </c>
      <c r="J8" cm="1">
        <f t="array" ref="J8:J92">INDEX(tblSSRA[SSRA],MATCH(_xlfn.ANCHORARRAY(I8),tblSSRA[YOB],1))</f>
        <v>65</v>
      </c>
      <c r="K8" cm="1">
        <f t="array" ref="K8:K92">_xlfn.ANCHORARRAY(I8)+_xlfn.ANCHORARRAY(J8)</f>
        <v>1972</v>
      </c>
      <c r="L8" s="1" cm="1">
        <f t="array" ref="L8:L92">_xlfn.BYROW(_xlfn.ANCHORARRAY(K8),_xlfn.LAMBDA(_xlpm.eachYear,SUM(
_xlfn._xlws.FILTER(tblTWB[TWB],(tblTWB[Tax year]&gt;(_xlpm.eachYear - howManyTWBs)) * (tblTWB[Tax year] &lt;= MIN(_xlpm.eachYear,LawYear))),
MAX(0,_xlpm.eachYear-LawYear) * lawYrTWB
)))</f>
        <v>157200</v>
      </c>
      <c r="M8" s="1" cm="1">
        <f t="array" ref="M8:M92">TRUNC(_xlfn.ANCHORARRAY(L8)/howManyTWBs/12)</f>
        <v>374</v>
      </c>
      <c r="N8" s="1" cm="1">
        <f t="array" ref="N8:N92">_xlfn.ANCHORARRAY(M8)*12</f>
        <v>4488</v>
      </c>
      <c r="O8" s="1" cm="1">
        <f t="array" ref="O8:O92">3000*TRUNC(_xlfn.ANCHORARRAY(N8)/3000 + 0.5)</f>
        <v>3000</v>
      </c>
      <c r="P8" s="1" cm="1">
        <f t="array" ref="P8:P92">IF(_xlfn.ANCHORARRAY(N8)&lt;BreakPoint,_xlfn.ANCHORARRAY(O8),lawYrTWB)</f>
        <v>3000</v>
      </c>
    </row>
    <row r="9" spans="1:16">
      <c r="A9" s="3">
        <v>1938</v>
      </c>
      <c r="B9" s="4">
        <v>3000</v>
      </c>
      <c r="C9" s="4">
        <f>3000*TRUNC((tblTWB[[#This Row],[TWB]]-1)/3000)</f>
        <v>0</v>
      </c>
      <c r="D9" s="4">
        <f>(tblTWB[[#This Row],[TWB]]+tblTWB[[#This Row],[3,000 Limit]])/2</f>
        <v>1500</v>
      </c>
      <c r="F9">
        <v>1938</v>
      </c>
      <c r="G9">
        <v>66</v>
      </c>
      <c r="I9">
        <v>1908</v>
      </c>
      <c r="J9">
        <v>65</v>
      </c>
      <c r="K9">
        <v>1973</v>
      </c>
      <c r="L9" s="1">
        <v>165000</v>
      </c>
      <c r="M9" s="1">
        <v>392</v>
      </c>
      <c r="N9" s="1">
        <v>4704</v>
      </c>
      <c r="O9" s="1">
        <v>6000</v>
      </c>
      <c r="P9" s="1">
        <v>6000</v>
      </c>
    </row>
    <row r="10" spans="1:16">
      <c r="A10" s="3">
        <v>1939</v>
      </c>
      <c r="B10" s="4">
        <v>3000</v>
      </c>
      <c r="C10" s="4">
        <f>3000*TRUNC((tblTWB[[#This Row],[TWB]]-1)/3000)</f>
        <v>0</v>
      </c>
      <c r="D10" s="4">
        <f>(tblTWB[[#This Row],[TWB]]+tblTWB[[#This Row],[3,000 Limit]])/2</f>
        <v>1500</v>
      </c>
      <c r="F10">
        <v>1955</v>
      </c>
      <c r="G10">
        <v>67</v>
      </c>
      <c r="I10">
        <v>1909</v>
      </c>
      <c r="J10">
        <v>65</v>
      </c>
      <c r="K10">
        <v>1974</v>
      </c>
      <c r="L10" s="1">
        <v>175200</v>
      </c>
      <c r="M10" s="1">
        <v>417</v>
      </c>
      <c r="N10" s="1">
        <v>5004</v>
      </c>
      <c r="O10" s="1">
        <v>6000</v>
      </c>
      <c r="P10" s="1">
        <v>6000</v>
      </c>
    </row>
    <row r="11" spans="1:16">
      <c r="A11" s="3">
        <v>1940</v>
      </c>
      <c r="B11" s="4">
        <v>3000</v>
      </c>
      <c r="C11" s="4">
        <f>3000*TRUNC((tblTWB[[#This Row],[TWB]]-1)/3000)</f>
        <v>0</v>
      </c>
      <c r="D11" s="4">
        <f>(tblTWB[[#This Row],[TWB]]+tblTWB[[#This Row],[3,000 Limit]])/2</f>
        <v>1500</v>
      </c>
      <c r="I11">
        <v>1910</v>
      </c>
      <c r="J11">
        <v>65</v>
      </c>
      <c r="K11">
        <v>1975</v>
      </c>
      <c r="L11" s="1">
        <v>186300</v>
      </c>
      <c r="M11" s="1">
        <v>443</v>
      </c>
      <c r="N11" s="1">
        <v>5316</v>
      </c>
      <c r="O11" s="1">
        <v>6000</v>
      </c>
      <c r="P11" s="1">
        <v>6000</v>
      </c>
    </row>
    <row r="12" spans="1:16">
      <c r="A12" s="3">
        <v>1941</v>
      </c>
      <c r="B12" s="4">
        <v>3000</v>
      </c>
      <c r="C12" s="4">
        <f>3000*TRUNC((tblTWB[[#This Row],[TWB]]-1)/3000)</f>
        <v>0</v>
      </c>
      <c r="D12" s="4">
        <f>(tblTWB[[#This Row],[TWB]]+tblTWB[[#This Row],[3,000 Limit]])/2</f>
        <v>1500</v>
      </c>
      <c r="I12">
        <v>1911</v>
      </c>
      <c r="J12">
        <v>65</v>
      </c>
      <c r="K12">
        <v>1976</v>
      </c>
      <c r="L12" s="1">
        <v>198600</v>
      </c>
      <c r="M12" s="1">
        <v>472</v>
      </c>
      <c r="N12" s="1">
        <v>5664</v>
      </c>
      <c r="O12" s="1">
        <v>6000</v>
      </c>
      <c r="P12" s="1">
        <v>6000</v>
      </c>
    </row>
    <row r="13" spans="1:16">
      <c r="A13" s="3">
        <v>1942</v>
      </c>
      <c r="B13" s="4">
        <v>3000</v>
      </c>
      <c r="C13" s="4">
        <f>3000*TRUNC((tblTWB[[#This Row],[TWB]]-1)/3000)</f>
        <v>0</v>
      </c>
      <c r="D13" s="4">
        <f>(tblTWB[[#This Row],[TWB]]+tblTWB[[#This Row],[3,000 Limit]])/2</f>
        <v>1500</v>
      </c>
      <c r="I13">
        <v>1912</v>
      </c>
      <c r="J13">
        <v>65</v>
      </c>
      <c r="K13">
        <v>1977</v>
      </c>
      <c r="L13" s="1">
        <v>212100</v>
      </c>
      <c r="M13" s="1">
        <v>505</v>
      </c>
      <c r="N13" s="1">
        <v>6060</v>
      </c>
      <c r="O13" s="1">
        <v>6000</v>
      </c>
      <c r="P13" s="1">
        <v>6000</v>
      </c>
    </row>
    <row r="14" spans="1:16">
      <c r="A14" s="3">
        <v>1943</v>
      </c>
      <c r="B14" s="4">
        <v>3000</v>
      </c>
      <c r="C14" s="4">
        <f>3000*TRUNC((tblTWB[[#This Row],[TWB]]-1)/3000)</f>
        <v>0</v>
      </c>
      <c r="D14" s="4">
        <f>(tblTWB[[#This Row],[TWB]]+tblTWB[[#This Row],[3,000 Limit]])/2</f>
        <v>1500</v>
      </c>
      <c r="I14">
        <v>1913</v>
      </c>
      <c r="J14">
        <v>65</v>
      </c>
      <c r="K14">
        <v>1978</v>
      </c>
      <c r="L14" s="1">
        <v>226800</v>
      </c>
      <c r="M14" s="1">
        <v>540</v>
      </c>
      <c r="N14" s="1">
        <v>6480</v>
      </c>
      <c r="O14" s="1">
        <v>6000</v>
      </c>
      <c r="P14" s="1">
        <v>6000</v>
      </c>
    </row>
    <row r="15" spans="1:16">
      <c r="A15" s="3">
        <v>1944</v>
      </c>
      <c r="B15" s="4">
        <v>3000</v>
      </c>
      <c r="C15" s="4">
        <f>3000*TRUNC((tblTWB[[#This Row],[TWB]]-1)/3000)</f>
        <v>0</v>
      </c>
      <c r="D15" s="4">
        <f>(tblTWB[[#This Row],[TWB]]+tblTWB[[#This Row],[3,000 Limit]])/2</f>
        <v>1500</v>
      </c>
      <c r="I15">
        <v>1914</v>
      </c>
      <c r="J15">
        <v>65</v>
      </c>
      <c r="K15">
        <v>1979</v>
      </c>
      <c r="L15" s="1">
        <v>246700</v>
      </c>
      <c r="M15" s="1">
        <v>587</v>
      </c>
      <c r="N15" s="1">
        <v>7044</v>
      </c>
      <c r="O15" s="1">
        <v>6000</v>
      </c>
      <c r="P15" s="1">
        <v>6000</v>
      </c>
    </row>
    <row r="16" spans="1:16">
      <c r="A16" s="3">
        <v>1945</v>
      </c>
      <c r="B16" s="4">
        <v>3000</v>
      </c>
      <c r="C16" s="4">
        <f>3000*TRUNC((tblTWB[[#This Row],[TWB]]-1)/3000)</f>
        <v>0</v>
      </c>
      <c r="D16" s="4">
        <f>(tblTWB[[#This Row],[TWB]]+tblTWB[[#This Row],[3,000 Limit]])/2</f>
        <v>1500</v>
      </c>
      <c r="I16">
        <v>1915</v>
      </c>
      <c r="J16">
        <v>65</v>
      </c>
      <c r="K16">
        <v>1980</v>
      </c>
      <c r="L16" s="1">
        <v>269600</v>
      </c>
      <c r="M16" s="1">
        <v>641</v>
      </c>
      <c r="N16" s="1">
        <v>7692</v>
      </c>
      <c r="O16" s="1">
        <v>9000</v>
      </c>
      <c r="P16" s="1">
        <v>9000</v>
      </c>
    </row>
    <row r="17" spans="1:16">
      <c r="A17" s="3">
        <v>1946</v>
      </c>
      <c r="B17" s="4">
        <v>3000</v>
      </c>
      <c r="C17" s="4">
        <f>3000*TRUNC((tblTWB[[#This Row],[TWB]]-1)/3000)</f>
        <v>0</v>
      </c>
      <c r="D17" s="4">
        <f>(tblTWB[[#This Row],[TWB]]+tblTWB[[#This Row],[3,000 Limit]])/2</f>
        <v>1500</v>
      </c>
      <c r="I17">
        <v>1916</v>
      </c>
      <c r="J17">
        <v>65</v>
      </c>
      <c r="K17">
        <v>1981</v>
      </c>
      <c r="L17" s="1">
        <v>296300</v>
      </c>
      <c r="M17" s="1">
        <v>705</v>
      </c>
      <c r="N17" s="1">
        <v>8460</v>
      </c>
      <c r="O17" s="1">
        <v>9000</v>
      </c>
      <c r="P17" s="1">
        <v>9000</v>
      </c>
    </row>
    <row r="18" spans="1:16">
      <c r="A18" s="3">
        <v>1947</v>
      </c>
      <c r="B18" s="4">
        <v>3000</v>
      </c>
      <c r="C18" s="4">
        <f>3000*TRUNC((tblTWB[[#This Row],[TWB]]-1)/3000)</f>
        <v>0</v>
      </c>
      <c r="D18" s="4">
        <f>(tblTWB[[#This Row],[TWB]]+tblTWB[[#This Row],[3,000 Limit]])/2</f>
        <v>1500</v>
      </c>
      <c r="I18">
        <v>1917</v>
      </c>
      <c r="J18">
        <v>65</v>
      </c>
      <c r="K18">
        <v>1982</v>
      </c>
      <c r="L18" s="1">
        <v>325700</v>
      </c>
      <c r="M18" s="1">
        <v>775</v>
      </c>
      <c r="N18" s="1">
        <v>9300</v>
      </c>
      <c r="O18" s="1">
        <v>9000</v>
      </c>
      <c r="P18" s="1">
        <v>9000</v>
      </c>
    </row>
    <row r="19" spans="1:16">
      <c r="A19" s="3">
        <v>1948</v>
      </c>
      <c r="B19" s="4">
        <v>3000</v>
      </c>
      <c r="C19" s="4">
        <f>3000*TRUNC((tblTWB[[#This Row],[TWB]]-1)/3000)</f>
        <v>0</v>
      </c>
      <c r="D19" s="4">
        <f>(tblTWB[[#This Row],[TWB]]+tblTWB[[#This Row],[3,000 Limit]])/2</f>
        <v>1500</v>
      </c>
      <c r="I19">
        <v>1918</v>
      </c>
      <c r="J19">
        <v>65</v>
      </c>
      <c r="K19">
        <v>1983</v>
      </c>
      <c r="L19" s="1">
        <v>358400</v>
      </c>
      <c r="M19" s="1">
        <v>853</v>
      </c>
      <c r="N19" s="1">
        <v>10236</v>
      </c>
      <c r="O19" s="1">
        <v>9000</v>
      </c>
      <c r="P19" s="1">
        <v>9000</v>
      </c>
    </row>
    <row r="20" spans="1:16">
      <c r="A20" s="3">
        <v>1949</v>
      </c>
      <c r="B20" s="4">
        <v>3000</v>
      </c>
      <c r="C20" s="4">
        <f>3000*TRUNC((tblTWB[[#This Row],[TWB]]-1)/3000)</f>
        <v>0</v>
      </c>
      <c r="D20" s="4">
        <f>(tblTWB[[#This Row],[TWB]]+tblTWB[[#This Row],[3,000 Limit]])/2</f>
        <v>1500</v>
      </c>
      <c r="I20">
        <v>1919</v>
      </c>
      <c r="J20">
        <v>65</v>
      </c>
      <c r="K20">
        <v>1984</v>
      </c>
      <c r="L20" s="1">
        <v>393200</v>
      </c>
      <c r="M20" s="1">
        <v>936</v>
      </c>
      <c r="N20" s="1">
        <v>11232</v>
      </c>
      <c r="O20" s="1">
        <v>12000</v>
      </c>
      <c r="P20" s="1">
        <v>12000</v>
      </c>
    </row>
    <row r="21" spans="1:16">
      <c r="A21" s="3">
        <v>1950</v>
      </c>
      <c r="B21" s="4">
        <v>3000</v>
      </c>
      <c r="C21" s="4">
        <f>3000*TRUNC((tblTWB[[#This Row],[TWB]]-1)/3000)</f>
        <v>0</v>
      </c>
      <c r="D21" s="4">
        <f>(tblTWB[[#This Row],[TWB]]+tblTWB[[#This Row],[3,000 Limit]])/2</f>
        <v>1500</v>
      </c>
      <c r="I21">
        <v>1920</v>
      </c>
      <c r="J21">
        <v>65</v>
      </c>
      <c r="K21">
        <v>1985</v>
      </c>
      <c r="L21" s="1">
        <v>429800</v>
      </c>
      <c r="M21" s="1">
        <v>1023</v>
      </c>
      <c r="N21" s="1">
        <v>12276</v>
      </c>
      <c r="O21" s="1">
        <v>12000</v>
      </c>
      <c r="P21" s="1">
        <v>12000</v>
      </c>
    </row>
    <row r="22" spans="1:16">
      <c r="A22" s="3">
        <v>1951</v>
      </c>
      <c r="B22" s="4">
        <v>3600</v>
      </c>
      <c r="C22" s="4">
        <f>3000*TRUNC((tblTWB[[#This Row],[TWB]]-1)/3000)</f>
        <v>3000</v>
      </c>
      <c r="D22" s="4">
        <f>(tblTWB[[#This Row],[TWB]]+tblTWB[[#This Row],[3,000 Limit]])/2</f>
        <v>3300</v>
      </c>
      <c r="I22">
        <v>1921</v>
      </c>
      <c r="J22">
        <v>65</v>
      </c>
      <c r="K22">
        <v>1986</v>
      </c>
      <c r="L22" s="1">
        <v>468200</v>
      </c>
      <c r="M22" s="1">
        <v>1114</v>
      </c>
      <c r="N22" s="1">
        <v>13368</v>
      </c>
      <c r="O22" s="1">
        <v>12000</v>
      </c>
      <c r="P22" s="1">
        <v>12000</v>
      </c>
    </row>
    <row r="23" spans="1:16">
      <c r="A23" s="3">
        <v>1952</v>
      </c>
      <c r="B23" s="4">
        <v>3600</v>
      </c>
      <c r="C23" s="4">
        <f>3000*TRUNC((tblTWB[[#This Row],[TWB]]-1)/3000)</f>
        <v>3000</v>
      </c>
      <c r="D23" s="4">
        <f>(tblTWB[[#This Row],[TWB]]+tblTWB[[#This Row],[3,000 Limit]])/2</f>
        <v>3300</v>
      </c>
      <c r="I23">
        <v>1922</v>
      </c>
      <c r="J23">
        <v>65</v>
      </c>
      <c r="K23">
        <v>1987</v>
      </c>
      <c r="L23" s="1">
        <v>508400</v>
      </c>
      <c r="M23" s="1">
        <v>1210</v>
      </c>
      <c r="N23" s="1">
        <v>14520</v>
      </c>
      <c r="O23" s="1">
        <v>15000</v>
      </c>
      <c r="P23" s="1">
        <v>15000</v>
      </c>
    </row>
    <row r="24" spans="1:16">
      <c r="A24" s="3">
        <v>1953</v>
      </c>
      <c r="B24" s="4">
        <v>3600</v>
      </c>
      <c r="C24" s="4">
        <f>3000*TRUNC((tblTWB[[#This Row],[TWB]]-1)/3000)</f>
        <v>3000</v>
      </c>
      <c r="D24" s="4">
        <f>(tblTWB[[#This Row],[TWB]]+tblTWB[[#This Row],[3,000 Limit]])/2</f>
        <v>3300</v>
      </c>
      <c r="I24">
        <v>1923</v>
      </c>
      <c r="J24">
        <v>65</v>
      </c>
      <c r="K24">
        <v>1988</v>
      </c>
      <c r="L24" s="1">
        <v>549800</v>
      </c>
      <c r="M24" s="1">
        <v>1309</v>
      </c>
      <c r="N24" s="1">
        <v>15708</v>
      </c>
      <c r="O24" s="1">
        <v>15000</v>
      </c>
      <c r="P24" s="1">
        <v>15000</v>
      </c>
    </row>
    <row r="25" spans="1:16">
      <c r="A25" s="3">
        <v>1954</v>
      </c>
      <c r="B25" s="4">
        <v>3600</v>
      </c>
      <c r="C25" s="4">
        <f>3000*TRUNC((tblTWB[[#This Row],[TWB]]-1)/3000)</f>
        <v>3000</v>
      </c>
      <c r="D25" s="4">
        <f>(tblTWB[[#This Row],[TWB]]+tblTWB[[#This Row],[3,000 Limit]])/2</f>
        <v>3300</v>
      </c>
      <c r="I25">
        <v>1924</v>
      </c>
      <c r="J25">
        <v>65</v>
      </c>
      <c r="K25">
        <v>1989</v>
      </c>
      <c r="L25" s="1">
        <v>594200</v>
      </c>
      <c r="M25" s="1">
        <v>1414</v>
      </c>
      <c r="N25" s="1">
        <v>16968</v>
      </c>
      <c r="O25" s="1">
        <v>18000</v>
      </c>
      <c r="P25" s="1">
        <v>18000</v>
      </c>
    </row>
    <row r="26" spans="1:16">
      <c r="A26" s="3">
        <v>1955</v>
      </c>
      <c r="B26" s="4">
        <v>4200</v>
      </c>
      <c r="C26" s="4">
        <f>3000*TRUNC((tblTWB[[#This Row],[TWB]]-1)/3000)</f>
        <v>3000</v>
      </c>
      <c r="D26" s="4">
        <f>(tblTWB[[#This Row],[TWB]]+tblTWB[[#This Row],[3,000 Limit]])/2</f>
        <v>3600</v>
      </c>
      <c r="I26">
        <v>1925</v>
      </c>
      <c r="J26">
        <v>65</v>
      </c>
      <c r="K26">
        <v>1990</v>
      </c>
      <c r="L26" s="1">
        <v>641300</v>
      </c>
      <c r="M26" s="1">
        <v>1526</v>
      </c>
      <c r="N26" s="1">
        <v>18312</v>
      </c>
      <c r="O26" s="1">
        <v>18000</v>
      </c>
      <c r="P26" s="1">
        <v>18000</v>
      </c>
    </row>
    <row r="27" spans="1:16">
      <c r="A27" s="3">
        <v>1956</v>
      </c>
      <c r="B27" s="4">
        <v>4200</v>
      </c>
      <c r="C27" s="4">
        <f>3000*TRUNC((tblTWB[[#This Row],[TWB]]-1)/3000)</f>
        <v>3000</v>
      </c>
      <c r="D27" s="4">
        <f>(tblTWB[[#This Row],[TWB]]+tblTWB[[#This Row],[3,000 Limit]])/2</f>
        <v>3600</v>
      </c>
      <c r="I27">
        <v>1926</v>
      </c>
      <c r="J27">
        <v>65</v>
      </c>
      <c r="K27">
        <v>1991</v>
      </c>
      <c r="L27" s="1">
        <v>690500</v>
      </c>
      <c r="M27" s="1">
        <v>1644</v>
      </c>
      <c r="N27" s="1">
        <v>19728</v>
      </c>
      <c r="O27" s="1">
        <v>21000</v>
      </c>
      <c r="P27" s="1">
        <v>21000</v>
      </c>
    </row>
    <row r="28" spans="1:16">
      <c r="A28" s="3">
        <v>1957</v>
      </c>
      <c r="B28" s="4">
        <v>4200</v>
      </c>
      <c r="C28" s="4">
        <f>3000*TRUNC((tblTWB[[#This Row],[TWB]]-1)/3000)</f>
        <v>3000</v>
      </c>
      <c r="D28" s="4">
        <f>(tblTWB[[#This Row],[TWB]]+tblTWB[[#This Row],[3,000 Limit]])/2</f>
        <v>3600</v>
      </c>
      <c r="I28">
        <v>1927</v>
      </c>
      <c r="J28">
        <v>65</v>
      </c>
      <c r="K28">
        <v>1992</v>
      </c>
      <c r="L28" s="1">
        <v>741800</v>
      </c>
      <c r="M28" s="1">
        <v>1766</v>
      </c>
      <c r="N28" s="1">
        <v>21192</v>
      </c>
      <c r="O28" s="1">
        <v>21000</v>
      </c>
      <c r="P28" s="1">
        <v>21000</v>
      </c>
    </row>
    <row r="29" spans="1:16">
      <c r="A29" s="3">
        <v>1958</v>
      </c>
      <c r="B29" s="4">
        <v>4200</v>
      </c>
      <c r="C29" s="4">
        <f>3000*TRUNC((tblTWB[[#This Row],[TWB]]-1)/3000)</f>
        <v>3000</v>
      </c>
      <c r="D29" s="4">
        <f>(tblTWB[[#This Row],[TWB]]+tblTWB[[#This Row],[3,000 Limit]])/2</f>
        <v>3600</v>
      </c>
      <c r="I29">
        <v>1928</v>
      </c>
      <c r="J29">
        <v>65</v>
      </c>
      <c r="K29">
        <v>1993</v>
      </c>
      <c r="L29" s="1">
        <v>795200</v>
      </c>
      <c r="M29" s="1">
        <v>1893</v>
      </c>
      <c r="N29" s="1">
        <v>22716</v>
      </c>
      <c r="O29" s="1">
        <v>24000</v>
      </c>
      <c r="P29" s="1">
        <v>24000</v>
      </c>
    </row>
    <row r="30" spans="1:16">
      <c r="A30" s="3">
        <v>1959</v>
      </c>
      <c r="B30" s="4">
        <v>4800</v>
      </c>
      <c r="C30" s="4">
        <f>3000*TRUNC((tblTWB[[#This Row],[TWB]]-1)/3000)</f>
        <v>3000</v>
      </c>
      <c r="D30" s="4">
        <f>(tblTWB[[#This Row],[TWB]]+tblTWB[[#This Row],[3,000 Limit]])/2</f>
        <v>3900</v>
      </c>
      <c r="I30">
        <v>1929</v>
      </c>
      <c r="J30">
        <v>65</v>
      </c>
      <c r="K30">
        <v>1994</v>
      </c>
      <c r="L30" s="1">
        <v>851000</v>
      </c>
      <c r="M30" s="1">
        <v>2026</v>
      </c>
      <c r="N30" s="1">
        <v>24312</v>
      </c>
      <c r="O30" s="1">
        <v>24000</v>
      </c>
      <c r="P30" s="1">
        <v>24000</v>
      </c>
    </row>
    <row r="31" spans="1:16">
      <c r="A31" s="3">
        <v>1960</v>
      </c>
      <c r="B31" s="4">
        <v>4800</v>
      </c>
      <c r="C31" s="4">
        <f>3000*TRUNC((tblTWB[[#This Row],[TWB]]-1)/3000)</f>
        <v>3000</v>
      </c>
      <c r="D31" s="4">
        <f>(tblTWB[[#This Row],[TWB]]+tblTWB[[#This Row],[3,000 Limit]])/2</f>
        <v>3900</v>
      </c>
      <c r="I31">
        <v>1930</v>
      </c>
      <c r="J31">
        <v>65</v>
      </c>
      <c r="K31">
        <v>1995</v>
      </c>
      <c r="L31" s="1">
        <v>907400</v>
      </c>
      <c r="M31" s="1">
        <v>2160</v>
      </c>
      <c r="N31" s="1">
        <v>25920</v>
      </c>
      <c r="O31" s="1">
        <v>27000</v>
      </c>
      <c r="P31" s="1">
        <v>27000</v>
      </c>
    </row>
    <row r="32" spans="1:16">
      <c r="A32" s="3">
        <v>1961</v>
      </c>
      <c r="B32" s="4">
        <v>4800</v>
      </c>
      <c r="C32" s="4">
        <f>3000*TRUNC((tblTWB[[#This Row],[TWB]]-1)/3000)</f>
        <v>3000</v>
      </c>
      <c r="D32" s="4">
        <f>(tblTWB[[#This Row],[TWB]]+tblTWB[[#This Row],[3,000 Limit]])/2</f>
        <v>3900</v>
      </c>
      <c r="I32">
        <v>1931</v>
      </c>
      <c r="J32">
        <v>65</v>
      </c>
      <c r="K32">
        <v>1996</v>
      </c>
      <c r="L32" s="1">
        <v>965300</v>
      </c>
      <c r="M32" s="1">
        <v>2298</v>
      </c>
      <c r="N32" s="1">
        <v>27576</v>
      </c>
      <c r="O32" s="1">
        <v>27000</v>
      </c>
      <c r="P32" s="1">
        <v>27000</v>
      </c>
    </row>
    <row r="33" spans="1:16">
      <c r="A33" s="3">
        <v>1962</v>
      </c>
      <c r="B33" s="4">
        <v>4800</v>
      </c>
      <c r="C33" s="4">
        <f>3000*TRUNC((tblTWB[[#This Row],[TWB]]-1)/3000)</f>
        <v>3000</v>
      </c>
      <c r="D33" s="4">
        <f>(tblTWB[[#This Row],[TWB]]+tblTWB[[#This Row],[3,000 Limit]])/2</f>
        <v>3900</v>
      </c>
      <c r="I33">
        <v>1932</v>
      </c>
      <c r="J33">
        <v>65</v>
      </c>
      <c r="K33">
        <v>1997</v>
      </c>
      <c r="L33" s="1">
        <v>1025900</v>
      </c>
      <c r="M33" s="1">
        <v>2442</v>
      </c>
      <c r="N33" s="1">
        <v>29304</v>
      </c>
      <c r="O33" s="1">
        <v>30000</v>
      </c>
      <c r="P33" s="1">
        <v>30000</v>
      </c>
    </row>
    <row r="34" spans="1:16">
      <c r="A34" s="3">
        <v>1963</v>
      </c>
      <c r="B34" s="4">
        <v>4800</v>
      </c>
      <c r="C34" s="4">
        <f>3000*TRUNC((tblTWB[[#This Row],[TWB]]-1)/3000)</f>
        <v>3000</v>
      </c>
      <c r="D34" s="4">
        <f>(tblTWB[[#This Row],[TWB]]+tblTWB[[#This Row],[3,000 Limit]])/2</f>
        <v>3900</v>
      </c>
      <c r="I34">
        <v>1933</v>
      </c>
      <c r="J34">
        <v>65</v>
      </c>
      <c r="K34">
        <v>1998</v>
      </c>
      <c r="L34" s="1">
        <v>1089500</v>
      </c>
      <c r="M34" s="1">
        <v>2594</v>
      </c>
      <c r="N34" s="1">
        <v>31128</v>
      </c>
      <c r="O34" s="1">
        <v>30000</v>
      </c>
      <c r="P34" s="1">
        <v>30000</v>
      </c>
    </row>
    <row r="35" spans="1:16">
      <c r="A35" s="3">
        <v>1964</v>
      </c>
      <c r="B35" s="4">
        <v>4800</v>
      </c>
      <c r="C35" s="4">
        <f>3000*TRUNC((tblTWB[[#This Row],[TWB]]-1)/3000)</f>
        <v>3000</v>
      </c>
      <c r="D35" s="4">
        <f>(tblTWB[[#This Row],[TWB]]+tblTWB[[#This Row],[3,000 Limit]])/2</f>
        <v>3900</v>
      </c>
      <c r="I35">
        <v>1934</v>
      </c>
      <c r="J35">
        <v>65</v>
      </c>
      <c r="K35">
        <v>1999</v>
      </c>
      <c r="L35" s="1">
        <v>1157300</v>
      </c>
      <c r="M35" s="1">
        <v>2755</v>
      </c>
      <c r="N35" s="1">
        <v>33060</v>
      </c>
      <c r="O35" s="1">
        <v>33000</v>
      </c>
      <c r="P35" s="1">
        <v>33000</v>
      </c>
    </row>
    <row r="36" spans="1:16">
      <c r="A36" s="3">
        <v>1965</v>
      </c>
      <c r="B36" s="4">
        <v>4800</v>
      </c>
      <c r="C36" s="4">
        <f>3000*TRUNC((tblTWB[[#This Row],[TWB]]-1)/3000)</f>
        <v>3000</v>
      </c>
      <c r="D36" s="4">
        <f>(tblTWB[[#This Row],[TWB]]+tblTWB[[#This Row],[3,000 Limit]])/2</f>
        <v>3900</v>
      </c>
      <c r="I36">
        <v>1935</v>
      </c>
      <c r="J36">
        <v>65</v>
      </c>
      <c r="K36">
        <v>2000</v>
      </c>
      <c r="L36" s="1">
        <v>1228700</v>
      </c>
      <c r="M36" s="1">
        <v>2925</v>
      </c>
      <c r="N36" s="1">
        <v>35100</v>
      </c>
      <c r="O36" s="1">
        <v>36000</v>
      </c>
      <c r="P36" s="1">
        <v>36000</v>
      </c>
    </row>
    <row r="37" spans="1:16">
      <c r="A37" s="3">
        <v>1966</v>
      </c>
      <c r="B37" s="4">
        <v>6600</v>
      </c>
      <c r="C37" s="4">
        <f>3000*TRUNC((tblTWB[[#This Row],[TWB]]-1)/3000)</f>
        <v>6000</v>
      </c>
      <c r="D37" s="4">
        <f>(tblTWB[[#This Row],[TWB]]+tblTWB[[#This Row],[3,000 Limit]])/2</f>
        <v>6300</v>
      </c>
      <c r="I37">
        <v>1936</v>
      </c>
      <c r="J37">
        <v>65</v>
      </c>
      <c r="K37">
        <v>2001</v>
      </c>
      <c r="L37" s="1">
        <v>1302500</v>
      </c>
      <c r="M37" s="1">
        <v>3101</v>
      </c>
      <c r="N37" s="1">
        <v>37212</v>
      </c>
      <c r="O37" s="1">
        <v>36000</v>
      </c>
      <c r="P37" s="1">
        <v>36000</v>
      </c>
    </row>
    <row r="38" spans="1:16">
      <c r="A38" s="3">
        <v>1967</v>
      </c>
      <c r="B38" s="4">
        <v>6600</v>
      </c>
      <c r="C38" s="4">
        <f>3000*TRUNC((tblTWB[[#This Row],[TWB]]-1)/3000)</f>
        <v>6000</v>
      </c>
      <c r="D38" s="4">
        <f>(tblTWB[[#This Row],[TWB]]+tblTWB[[#This Row],[3,000 Limit]])/2</f>
        <v>6300</v>
      </c>
      <c r="I38">
        <v>1937</v>
      </c>
      <c r="J38">
        <v>65</v>
      </c>
      <c r="K38">
        <v>2002</v>
      </c>
      <c r="L38" s="1">
        <v>1380800</v>
      </c>
      <c r="M38" s="1">
        <v>3287</v>
      </c>
      <c r="N38" s="1">
        <v>39444</v>
      </c>
      <c r="O38" s="1">
        <v>39000</v>
      </c>
      <c r="P38" s="1">
        <v>39000</v>
      </c>
    </row>
    <row r="39" spans="1:16">
      <c r="A39" s="3">
        <v>1968</v>
      </c>
      <c r="B39" s="4">
        <v>7800</v>
      </c>
      <c r="C39" s="4">
        <f>3000*TRUNC((tblTWB[[#This Row],[TWB]]-1)/3000)</f>
        <v>6000</v>
      </c>
      <c r="D39" s="4">
        <f>(tblTWB[[#This Row],[TWB]]+tblTWB[[#This Row],[3,000 Limit]])/2</f>
        <v>6900</v>
      </c>
      <c r="I39">
        <v>1938</v>
      </c>
      <c r="J39">
        <v>66</v>
      </c>
      <c r="K39">
        <v>2004</v>
      </c>
      <c r="L39" s="1">
        <v>1540100</v>
      </c>
      <c r="M39" s="1">
        <v>3666</v>
      </c>
      <c r="N39" s="1">
        <v>43992</v>
      </c>
      <c r="O39" s="1">
        <v>45000</v>
      </c>
      <c r="P39" s="1">
        <v>45000</v>
      </c>
    </row>
    <row r="40" spans="1:16">
      <c r="A40" s="3">
        <v>1969</v>
      </c>
      <c r="B40" s="4">
        <v>7800</v>
      </c>
      <c r="C40" s="4">
        <f>3000*TRUNC((tblTWB[[#This Row],[TWB]]-1)/3000)</f>
        <v>6000</v>
      </c>
      <c r="D40" s="4">
        <f>(tblTWB[[#This Row],[TWB]]+tblTWB[[#This Row],[3,000 Limit]])/2</f>
        <v>6900</v>
      </c>
      <c r="I40">
        <v>1939</v>
      </c>
      <c r="J40">
        <v>66</v>
      </c>
      <c r="K40">
        <v>2005</v>
      </c>
      <c r="L40" s="1">
        <v>1622300</v>
      </c>
      <c r="M40" s="1">
        <v>3862</v>
      </c>
      <c r="N40" s="1">
        <v>46344</v>
      </c>
      <c r="O40" s="1">
        <v>45000</v>
      </c>
      <c r="P40" s="1">
        <v>45000</v>
      </c>
    </row>
    <row r="41" spans="1:16">
      <c r="A41" s="3">
        <v>1970</v>
      </c>
      <c r="B41" s="4">
        <v>7800</v>
      </c>
      <c r="C41" s="4">
        <f>3000*TRUNC((tblTWB[[#This Row],[TWB]]-1)/3000)</f>
        <v>6000</v>
      </c>
      <c r="D41" s="4">
        <f>(tblTWB[[#This Row],[TWB]]+tblTWB[[#This Row],[3,000 Limit]])/2</f>
        <v>6900</v>
      </c>
      <c r="I41">
        <v>1940</v>
      </c>
      <c r="J41">
        <v>66</v>
      </c>
      <c r="K41">
        <v>2006</v>
      </c>
      <c r="L41" s="1">
        <v>1708700</v>
      </c>
      <c r="M41" s="1">
        <v>4068</v>
      </c>
      <c r="N41" s="1">
        <v>48816</v>
      </c>
      <c r="O41" s="1">
        <v>48000</v>
      </c>
      <c r="P41" s="1">
        <v>48000</v>
      </c>
    </row>
    <row r="42" spans="1:16">
      <c r="A42" s="3">
        <v>1971</v>
      </c>
      <c r="B42" s="4">
        <v>7800</v>
      </c>
      <c r="C42" s="4">
        <f>3000*TRUNC((tblTWB[[#This Row],[TWB]]-1)/3000)</f>
        <v>6000</v>
      </c>
      <c r="D42" s="4">
        <f>(tblTWB[[#This Row],[TWB]]+tblTWB[[#This Row],[3,000 Limit]])/2</f>
        <v>6900</v>
      </c>
      <c r="I42">
        <v>1941</v>
      </c>
      <c r="J42">
        <v>66</v>
      </c>
      <c r="K42">
        <v>2007</v>
      </c>
      <c r="L42" s="1">
        <v>1797200</v>
      </c>
      <c r="M42" s="1">
        <v>4279</v>
      </c>
      <c r="N42" s="1">
        <v>51348</v>
      </c>
      <c r="O42" s="1">
        <v>51000</v>
      </c>
      <c r="P42" s="1">
        <v>51000</v>
      </c>
    </row>
    <row r="43" spans="1:16">
      <c r="A43" s="3">
        <v>1972</v>
      </c>
      <c r="B43" s="4">
        <v>9000</v>
      </c>
      <c r="C43" s="4">
        <f>3000*TRUNC((tblTWB[[#This Row],[TWB]]-1)/3000)</f>
        <v>6000</v>
      </c>
      <c r="D43" s="4">
        <f>(tblTWB[[#This Row],[TWB]]+tblTWB[[#This Row],[3,000 Limit]])/2</f>
        <v>7500</v>
      </c>
      <c r="I43">
        <v>1942</v>
      </c>
      <c r="J43">
        <v>66</v>
      </c>
      <c r="K43">
        <v>2008</v>
      </c>
      <c r="L43" s="1">
        <v>1888400</v>
      </c>
      <c r="M43" s="1">
        <v>4496</v>
      </c>
      <c r="N43" s="1">
        <v>53952</v>
      </c>
      <c r="O43" s="1">
        <v>54000</v>
      </c>
      <c r="P43" s="1">
        <v>54000</v>
      </c>
    </row>
    <row r="44" spans="1:16">
      <c r="A44" s="3">
        <v>1973</v>
      </c>
      <c r="B44" s="4">
        <v>10800</v>
      </c>
      <c r="C44" s="4">
        <f>3000*TRUNC((tblTWB[[#This Row],[TWB]]-1)/3000)</f>
        <v>9000</v>
      </c>
      <c r="D44" s="4">
        <f>(tblTWB[[#This Row],[TWB]]+tblTWB[[#This Row],[3,000 Limit]])/2</f>
        <v>9900</v>
      </c>
      <c r="I44">
        <v>1943</v>
      </c>
      <c r="J44">
        <v>66</v>
      </c>
      <c r="K44">
        <v>2009</v>
      </c>
      <c r="L44" s="1">
        <v>1982000</v>
      </c>
      <c r="M44" s="1">
        <v>4719</v>
      </c>
      <c r="N44" s="1">
        <v>56628</v>
      </c>
      <c r="O44" s="1">
        <v>57000</v>
      </c>
      <c r="P44" s="1">
        <v>57000</v>
      </c>
    </row>
    <row r="45" spans="1:16">
      <c r="A45" s="3">
        <v>1974</v>
      </c>
      <c r="B45" s="4">
        <v>13200</v>
      </c>
      <c r="C45" s="4">
        <f>3000*TRUNC((tblTWB[[#This Row],[TWB]]-1)/3000)</f>
        <v>12000</v>
      </c>
      <c r="D45" s="4">
        <f>(tblTWB[[#This Row],[TWB]]+tblTWB[[#This Row],[3,000 Limit]])/2</f>
        <v>12600</v>
      </c>
      <c r="I45">
        <v>1944</v>
      </c>
      <c r="J45">
        <v>66</v>
      </c>
      <c r="K45">
        <v>2010</v>
      </c>
      <c r="L45" s="1">
        <v>2074700</v>
      </c>
      <c r="M45" s="1">
        <v>4939</v>
      </c>
      <c r="N45" s="1">
        <v>59268</v>
      </c>
      <c r="O45" s="1">
        <v>60000</v>
      </c>
      <c r="P45" s="1">
        <v>60000</v>
      </c>
    </row>
    <row r="46" spans="1:16">
      <c r="A46" s="3">
        <v>1975</v>
      </c>
      <c r="B46" s="4">
        <v>14100</v>
      </c>
      <c r="C46" s="4">
        <f>3000*TRUNC((tblTWB[[#This Row],[TWB]]-1)/3000)</f>
        <v>12000</v>
      </c>
      <c r="D46" s="4">
        <f>(tblTWB[[#This Row],[TWB]]+tblTWB[[#This Row],[3,000 Limit]])/2</f>
        <v>13050</v>
      </c>
      <c r="I46">
        <v>1945</v>
      </c>
      <c r="J46">
        <v>66</v>
      </c>
      <c r="K46">
        <v>2011</v>
      </c>
      <c r="L46" s="1">
        <v>2166200</v>
      </c>
      <c r="M46" s="1">
        <v>5157</v>
      </c>
      <c r="N46" s="1">
        <v>61884</v>
      </c>
      <c r="O46" s="1">
        <v>63000</v>
      </c>
      <c r="P46" s="1">
        <v>63000</v>
      </c>
    </row>
    <row r="47" spans="1:16">
      <c r="A47" s="3">
        <v>1976</v>
      </c>
      <c r="B47" s="4">
        <v>15300</v>
      </c>
      <c r="C47" s="4">
        <f>3000*TRUNC((tblTWB[[#This Row],[TWB]]-1)/3000)</f>
        <v>15000</v>
      </c>
      <c r="D47" s="4">
        <f>(tblTWB[[#This Row],[TWB]]+tblTWB[[#This Row],[3,000 Limit]])/2</f>
        <v>15150</v>
      </c>
      <c r="I47">
        <v>1946</v>
      </c>
      <c r="J47">
        <v>66</v>
      </c>
      <c r="K47">
        <v>2012</v>
      </c>
      <c r="L47" s="1">
        <v>2259800</v>
      </c>
      <c r="M47" s="1">
        <v>5380</v>
      </c>
      <c r="N47" s="1">
        <v>64560</v>
      </c>
      <c r="O47" s="1">
        <v>66000</v>
      </c>
      <c r="P47" s="1">
        <v>66000</v>
      </c>
    </row>
    <row r="48" spans="1:16">
      <c r="A48" s="3">
        <v>1977</v>
      </c>
      <c r="B48" s="4">
        <v>16500</v>
      </c>
      <c r="C48" s="4">
        <f>3000*TRUNC((tblTWB[[#This Row],[TWB]]-1)/3000)</f>
        <v>15000</v>
      </c>
      <c r="D48" s="4">
        <f>(tblTWB[[#This Row],[TWB]]+tblTWB[[#This Row],[3,000 Limit]])/2</f>
        <v>15750</v>
      </c>
      <c r="I48">
        <v>1947</v>
      </c>
      <c r="J48">
        <v>66</v>
      </c>
      <c r="K48">
        <v>2013</v>
      </c>
      <c r="L48" s="1">
        <v>2355800</v>
      </c>
      <c r="M48" s="1">
        <v>5609</v>
      </c>
      <c r="N48" s="1">
        <v>67308</v>
      </c>
      <c r="O48" s="1">
        <v>66000</v>
      </c>
      <c r="P48" s="1">
        <v>66000</v>
      </c>
    </row>
    <row r="49" spans="1:16">
      <c r="A49" s="3">
        <v>1978</v>
      </c>
      <c r="B49" s="4">
        <v>17700</v>
      </c>
      <c r="C49" s="4">
        <f>3000*TRUNC((tblTWB[[#This Row],[TWB]]-1)/3000)</f>
        <v>15000</v>
      </c>
      <c r="D49" s="4">
        <f>(tblTWB[[#This Row],[TWB]]+tblTWB[[#This Row],[3,000 Limit]])/2</f>
        <v>16350</v>
      </c>
      <c r="I49">
        <v>1948</v>
      </c>
      <c r="J49">
        <v>66</v>
      </c>
      <c r="K49">
        <v>2014</v>
      </c>
      <c r="L49" s="1">
        <v>2449900</v>
      </c>
      <c r="M49" s="1">
        <v>5833</v>
      </c>
      <c r="N49" s="1">
        <v>69996</v>
      </c>
      <c r="O49" s="1">
        <v>69000</v>
      </c>
      <c r="P49" s="1">
        <v>69000</v>
      </c>
    </row>
    <row r="50" spans="1:16">
      <c r="A50" s="3">
        <v>1979</v>
      </c>
      <c r="B50" s="4">
        <v>22900</v>
      </c>
      <c r="C50" s="4">
        <f>3000*TRUNC((tblTWB[[#This Row],[TWB]]-1)/3000)</f>
        <v>21000</v>
      </c>
      <c r="D50" s="4">
        <f>(tblTWB[[#This Row],[TWB]]+tblTWB[[#This Row],[3,000 Limit]])/2</f>
        <v>21950</v>
      </c>
      <c r="I50">
        <v>1949</v>
      </c>
      <c r="J50">
        <v>66</v>
      </c>
      <c r="K50">
        <v>2015</v>
      </c>
      <c r="L50" s="1">
        <v>2542500</v>
      </c>
      <c r="M50" s="1">
        <v>6053</v>
      </c>
      <c r="N50" s="1">
        <v>72636</v>
      </c>
      <c r="O50" s="1">
        <v>72000</v>
      </c>
      <c r="P50" s="1">
        <v>72000</v>
      </c>
    </row>
    <row r="51" spans="1:16">
      <c r="A51" s="3">
        <v>1980</v>
      </c>
      <c r="B51" s="4">
        <v>25900</v>
      </c>
      <c r="C51" s="4">
        <f>3000*TRUNC((tblTWB[[#This Row],[TWB]]-1)/3000)</f>
        <v>24000</v>
      </c>
      <c r="D51" s="4">
        <f>(tblTWB[[#This Row],[TWB]]+tblTWB[[#This Row],[3,000 Limit]])/2</f>
        <v>24950</v>
      </c>
      <c r="I51">
        <v>1950</v>
      </c>
      <c r="J51">
        <v>66</v>
      </c>
      <c r="K51">
        <v>2016</v>
      </c>
      <c r="L51" s="1">
        <v>2631300</v>
      </c>
      <c r="M51" s="1">
        <v>6265</v>
      </c>
      <c r="N51" s="1">
        <v>75180</v>
      </c>
      <c r="O51" s="1">
        <v>75000</v>
      </c>
      <c r="P51" s="1">
        <v>75000</v>
      </c>
    </row>
    <row r="52" spans="1:16">
      <c r="A52" s="3">
        <v>1981</v>
      </c>
      <c r="B52" s="4">
        <v>29700</v>
      </c>
      <c r="C52" s="4">
        <f>3000*TRUNC((tblTWB[[#This Row],[TWB]]-1)/3000)</f>
        <v>27000</v>
      </c>
      <c r="D52" s="4">
        <f>(tblTWB[[#This Row],[TWB]]+tblTWB[[#This Row],[3,000 Limit]])/2</f>
        <v>28350</v>
      </c>
      <c r="I52">
        <v>1951</v>
      </c>
      <c r="J52">
        <v>66</v>
      </c>
      <c r="K52">
        <v>2017</v>
      </c>
      <c r="L52" s="1">
        <v>2726100</v>
      </c>
      <c r="M52" s="1">
        <v>6490</v>
      </c>
      <c r="N52" s="1">
        <v>77880</v>
      </c>
      <c r="O52" s="1">
        <v>78000</v>
      </c>
      <c r="P52" s="1">
        <v>78000</v>
      </c>
    </row>
    <row r="53" spans="1:16">
      <c r="A53" s="3">
        <v>1982</v>
      </c>
      <c r="B53" s="4">
        <v>32400</v>
      </c>
      <c r="C53" s="4">
        <f>3000*TRUNC((tblTWB[[#This Row],[TWB]]-1)/3000)</f>
        <v>30000</v>
      </c>
      <c r="D53" s="4">
        <f>(tblTWB[[#This Row],[TWB]]+tblTWB[[#This Row],[3,000 Limit]])/2</f>
        <v>31200</v>
      </c>
      <c r="I53">
        <v>1952</v>
      </c>
      <c r="J53">
        <v>66</v>
      </c>
      <c r="K53">
        <v>2018</v>
      </c>
      <c r="L53" s="1">
        <v>2818800</v>
      </c>
      <c r="M53" s="1">
        <v>6711</v>
      </c>
      <c r="N53" s="1">
        <v>80532</v>
      </c>
      <c r="O53" s="1">
        <v>81000</v>
      </c>
      <c r="P53" s="1">
        <v>81000</v>
      </c>
    </row>
    <row r="54" spans="1:16">
      <c r="A54" s="3">
        <v>1983</v>
      </c>
      <c r="B54" s="4">
        <v>35700</v>
      </c>
      <c r="C54" s="4">
        <f>3000*TRUNC((tblTWB[[#This Row],[TWB]]-1)/3000)</f>
        <v>33000</v>
      </c>
      <c r="D54" s="4">
        <f>(tblTWB[[#This Row],[TWB]]+tblTWB[[#This Row],[3,000 Limit]])/2</f>
        <v>34350</v>
      </c>
      <c r="I54">
        <v>1953</v>
      </c>
      <c r="J54">
        <v>66</v>
      </c>
      <c r="K54">
        <v>2019</v>
      </c>
      <c r="L54" s="1">
        <v>2913900</v>
      </c>
      <c r="M54" s="1">
        <v>6937</v>
      </c>
      <c r="N54" s="1">
        <v>83244</v>
      </c>
      <c r="O54" s="1">
        <v>84000</v>
      </c>
      <c r="P54" s="1">
        <v>84000</v>
      </c>
    </row>
    <row r="55" spans="1:16">
      <c r="A55" s="3">
        <v>1984</v>
      </c>
      <c r="B55" s="4">
        <v>37800</v>
      </c>
      <c r="C55" s="4">
        <f>3000*TRUNC((tblTWB[[#This Row],[TWB]]-1)/3000)</f>
        <v>36000</v>
      </c>
      <c r="D55" s="4">
        <f>(tblTWB[[#This Row],[TWB]]+tblTWB[[#This Row],[3,000 Limit]])/2</f>
        <v>36900</v>
      </c>
      <c r="I55">
        <v>1954</v>
      </c>
      <c r="J55">
        <v>66</v>
      </c>
      <c r="K55">
        <v>2020</v>
      </c>
      <c r="L55" s="1">
        <v>3012000</v>
      </c>
      <c r="M55" s="1">
        <v>7171</v>
      </c>
      <c r="N55" s="1">
        <v>86052</v>
      </c>
      <c r="O55" s="1">
        <v>87000</v>
      </c>
      <c r="P55" s="1">
        <v>87000</v>
      </c>
    </row>
    <row r="56" spans="1:16">
      <c r="A56" s="3">
        <v>1985</v>
      </c>
      <c r="B56" s="4">
        <v>39600</v>
      </c>
      <c r="C56" s="4">
        <f>3000*TRUNC((tblTWB[[#This Row],[TWB]]-1)/3000)</f>
        <v>39000</v>
      </c>
      <c r="D56" s="4">
        <f>(tblTWB[[#This Row],[TWB]]+tblTWB[[#This Row],[3,000 Limit]])/2</f>
        <v>39300</v>
      </c>
      <c r="I56">
        <v>1955</v>
      </c>
      <c r="J56">
        <v>67</v>
      </c>
      <c r="K56">
        <v>2022</v>
      </c>
      <c r="L56" s="1">
        <v>3216000</v>
      </c>
      <c r="M56" s="1">
        <v>7657</v>
      </c>
      <c r="N56" s="1">
        <v>91884</v>
      </c>
      <c r="O56" s="1">
        <v>93000</v>
      </c>
      <c r="P56" s="1">
        <v>93000</v>
      </c>
    </row>
    <row r="57" spans="1:16">
      <c r="A57" s="3">
        <v>1986</v>
      </c>
      <c r="B57" s="4">
        <v>42000</v>
      </c>
      <c r="C57" s="4">
        <f>3000*TRUNC((tblTWB[[#This Row],[TWB]]-1)/3000)</f>
        <v>39000</v>
      </c>
      <c r="D57" s="4">
        <f>(tblTWB[[#This Row],[TWB]]+tblTWB[[#This Row],[3,000 Limit]])/2</f>
        <v>40500</v>
      </c>
      <c r="I57">
        <v>1956</v>
      </c>
      <c r="J57">
        <v>67</v>
      </c>
      <c r="K57">
        <v>2023</v>
      </c>
      <c r="L57" s="1">
        <v>3331200</v>
      </c>
      <c r="M57" s="1">
        <v>7931</v>
      </c>
      <c r="N57" s="1">
        <v>95172</v>
      </c>
      <c r="O57" s="1">
        <v>96000</v>
      </c>
      <c r="P57" s="1">
        <v>96000</v>
      </c>
    </row>
    <row r="58" spans="1:16">
      <c r="A58" s="3">
        <v>1987</v>
      </c>
      <c r="B58" s="4">
        <v>43800</v>
      </c>
      <c r="C58" s="4">
        <f>3000*TRUNC((tblTWB[[#This Row],[TWB]]-1)/3000)</f>
        <v>42000</v>
      </c>
      <c r="D58" s="4">
        <f>(tblTWB[[#This Row],[TWB]]+tblTWB[[#This Row],[3,000 Limit]])/2</f>
        <v>42900</v>
      </c>
      <c r="I58">
        <v>1957</v>
      </c>
      <c r="J58">
        <v>67</v>
      </c>
      <c r="K58">
        <v>2024</v>
      </c>
      <c r="L58" s="1">
        <v>3451800</v>
      </c>
      <c r="M58" s="1">
        <v>8218</v>
      </c>
      <c r="N58" s="1">
        <v>98616</v>
      </c>
      <c r="O58" s="1">
        <v>99000</v>
      </c>
      <c r="P58" s="1">
        <v>99000</v>
      </c>
    </row>
    <row r="59" spans="1:16">
      <c r="A59" s="3">
        <v>1988</v>
      </c>
      <c r="B59" s="4">
        <v>45000</v>
      </c>
      <c r="C59" s="4">
        <f>3000*TRUNC((tblTWB[[#This Row],[TWB]]-1)/3000)</f>
        <v>42000</v>
      </c>
      <c r="D59" s="4">
        <f>(tblTWB[[#This Row],[TWB]]+tblTWB[[#This Row],[3,000 Limit]])/2</f>
        <v>43500</v>
      </c>
      <c r="I59">
        <v>1958</v>
      </c>
      <c r="J59">
        <v>67</v>
      </c>
      <c r="K59">
        <v>2025</v>
      </c>
      <c r="L59" s="1">
        <v>3569100</v>
      </c>
      <c r="M59" s="1">
        <v>8497</v>
      </c>
      <c r="N59" s="1">
        <v>101964</v>
      </c>
      <c r="O59" s="1">
        <v>102000</v>
      </c>
      <c r="P59" s="1">
        <v>102000</v>
      </c>
    </row>
    <row r="60" spans="1:16">
      <c r="A60" s="3">
        <v>1989</v>
      </c>
      <c r="B60" s="4">
        <v>48000</v>
      </c>
      <c r="C60" s="4">
        <f>3000*TRUNC((tblTWB[[#This Row],[TWB]]-1)/3000)</f>
        <v>45000</v>
      </c>
      <c r="D60" s="4">
        <f>(tblTWB[[#This Row],[TWB]]+tblTWB[[#This Row],[3,000 Limit]])/2</f>
        <v>46500</v>
      </c>
      <c r="I60">
        <v>1959</v>
      </c>
      <c r="J60">
        <v>67</v>
      </c>
      <c r="K60">
        <v>2026</v>
      </c>
      <c r="L60" s="1">
        <v>3684300</v>
      </c>
      <c r="M60" s="1">
        <v>8772</v>
      </c>
      <c r="N60" s="1">
        <v>105264</v>
      </c>
      <c r="O60" s="1">
        <v>105000</v>
      </c>
      <c r="P60" s="1">
        <v>105000</v>
      </c>
    </row>
    <row r="61" spans="1:16">
      <c r="A61" s="3">
        <v>1990</v>
      </c>
      <c r="B61" s="4">
        <v>51300</v>
      </c>
      <c r="C61" s="4">
        <f>3000*TRUNC((tblTWB[[#This Row],[TWB]]-1)/3000)</f>
        <v>51000</v>
      </c>
      <c r="D61" s="4">
        <f>(tblTWB[[#This Row],[TWB]]+tblTWB[[#This Row],[3,000 Limit]])/2</f>
        <v>51150</v>
      </c>
      <c r="I61">
        <v>1960</v>
      </c>
      <c r="J61">
        <v>67</v>
      </c>
      <c r="K61">
        <v>2027</v>
      </c>
      <c r="L61" s="1">
        <v>3797400</v>
      </c>
      <c r="M61" s="1">
        <v>9041</v>
      </c>
      <c r="N61" s="1">
        <v>108492</v>
      </c>
      <c r="O61" s="1">
        <v>108000</v>
      </c>
      <c r="P61" s="1">
        <v>108000</v>
      </c>
    </row>
    <row r="62" spans="1:16">
      <c r="A62" s="3">
        <v>1991</v>
      </c>
      <c r="B62" s="4">
        <v>53400</v>
      </c>
      <c r="C62" s="4">
        <f>3000*TRUNC((tblTWB[[#This Row],[TWB]]-1)/3000)</f>
        <v>51000</v>
      </c>
      <c r="D62" s="4">
        <f>(tblTWB[[#This Row],[TWB]]+tblTWB[[#This Row],[3,000 Limit]])/2</f>
        <v>52200</v>
      </c>
      <c r="I62">
        <v>1961</v>
      </c>
      <c r="J62">
        <v>67</v>
      </c>
      <c r="K62">
        <v>2028</v>
      </c>
      <c r="L62" s="1">
        <v>3908400</v>
      </c>
      <c r="M62" s="1">
        <v>9305</v>
      </c>
      <c r="N62" s="1">
        <v>111660</v>
      </c>
      <c r="O62" s="1">
        <v>111000</v>
      </c>
      <c r="P62" s="1">
        <v>111000</v>
      </c>
    </row>
    <row r="63" spans="1:16">
      <c r="A63" s="3">
        <v>1992</v>
      </c>
      <c r="B63" s="4">
        <v>55500</v>
      </c>
      <c r="C63" s="4">
        <f>3000*TRUNC((tblTWB[[#This Row],[TWB]]-1)/3000)</f>
        <v>54000</v>
      </c>
      <c r="D63" s="4">
        <f>(tblTWB[[#This Row],[TWB]]+tblTWB[[#This Row],[3,000 Limit]])/2</f>
        <v>54750</v>
      </c>
      <c r="I63">
        <v>1962</v>
      </c>
      <c r="J63">
        <v>67</v>
      </c>
      <c r="K63">
        <v>2029</v>
      </c>
      <c r="L63" s="1">
        <v>4016400</v>
      </c>
      <c r="M63" s="1">
        <v>9562</v>
      </c>
      <c r="N63" s="1">
        <v>114744</v>
      </c>
      <c r="O63" s="1">
        <v>114000</v>
      </c>
      <c r="P63" s="1">
        <v>114000</v>
      </c>
    </row>
    <row r="64" spans="1:16">
      <c r="A64" s="3">
        <v>1993</v>
      </c>
      <c r="B64" s="4">
        <v>57600</v>
      </c>
      <c r="C64" s="4">
        <f>3000*TRUNC((tblTWB[[#This Row],[TWB]]-1)/3000)</f>
        <v>57000</v>
      </c>
      <c r="D64" s="4">
        <f>(tblTWB[[#This Row],[TWB]]+tblTWB[[#This Row],[3,000 Limit]])/2</f>
        <v>57300</v>
      </c>
      <c r="I64">
        <v>1963</v>
      </c>
      <c r="J64">
        <v>67</v>
      </c>
      <c r="K64">
        <v>2030</v>
      </c>
      <c r="L64" s="1">
        <v>4123800</v>
      </c>
      <c r="M64" s="1">
        <v>9818</v>
      </c>
      <c r="N64" s="1">
        <v>117816</v>
      </c>
      <c r="O64" s="1">
        <v>117000</v>
      </c>
      <c r="P64" s="1">
        <v>117000</v>
      </c>
    </row>
    <row r="65" spans="1:16">
      <c r="A65" s="3">
        <v>1994</v>
      </c>
      <c r="B65" s="4">
        <v>60600</v>
      </c>
      <c r="C65" s="4">
        <f>3000*TRUNC((tblTWB[[#This Row],[TWB]]-1)/3000)</f>
        <v>60000</v>
      </c>
      <c r="D65" s="4">
        <f>(tblTWB[[#This Row],[TWB]]+tblTWB[[#This Row],[3,000 Limit]])/2</f>
        <v>60300</v>
      </c>
      <c r="I65">
        <v>1964</v>
      </c>
      <c r="J65">
        <v>67</v>
      </c>
      <c r="K65">
        <v>2031</v>
      </c>
      <c r="L65" s="1">
        <v>4229700</v>
      </c>
      <c r="M65" s="1">
        <v>10070</v>
      </c>
      <c r="N65" s="1">
        <v>120840</v>
      </c>
      <c r="O65" s="1">
        <v>120000</v>
      </c>
      <c r="P65" s="1">
        <v>120000</v>
      </c>
    </row>
    <row r="66" spans="1:16">
      <c r="A66" s="3">
        <v>1995</v>
      </c>
      <c r="B66" s="4">
        <v>61200</v>
      </c>
      <c r="C66" s="4">
        <f>3000*TRUNC((tblTWB[[#This Row],[TWB]]-1)/3000)</f>
        <v>60000</v>
      </c>
      <c r="D66" s="4">
        <f>(tblTWB[[#This Row],[TWB]]+tblTWB[[#This Row],[3,000 Limit]])/2</f>
        <v>60600</v>
      </c>
      <c r="I66">
        <v>1965</v>
      </c>
      <c r="J66">
        <v>67</v>
      </c>
      <c r="K66">
        <v>2032</v>
      </c>
      <c r="L66" s="1">
        <v>4332900</v>
      </c>
      <c r="M66" s="1">
        <v>10316</v>
      </c>
      <c r="N66" s="1">
        <v>123792</v>
      </c>
      <c r="O66" s="1">
        <v>123000</v>
      </c>
      <c r="P66" s="1">
        <v>123000</v>
      </c>
    </row>
    <row r="67" spans="1:16">
      <c r="A67" s="3">
        <v>1996</v>
      </c>
      <c r="B67" s="4">
        <v>62700</v>
      </c>
      <c r="C67" s="4">
        <f>3000*TRUNC((tblTWB[[#This Row],[TWB]]-1)/3000)</f>
        <v>60000</v>
      </c>
      <c r="D67" s="4">
        <f>(tblTWB[[#This Row],[TWB]]+tblTWB[[#This Row],[3,000 Limit]])/2</f>
        <v>61350</v>
      </c>
      <c r="I67">
        <v>1966</v>
      </c>
      <c r="J67">
        <v>67</v>
      </c>
      <c r="K67">
        <v>2033</v>
      </c>
      <c r="L67" s="1">
        <v>4433100</v>
      </c>
      <c r="M67" s="1">
        <v>10555</v>
      </c>
      <c r="N67" s="1">
        <v>126660</v>
      </c>
      <c r="O67" s="1">
        <v>126000</v>
      </c>
      <c r="P67" s="1">
        <v>126000</v>
      </c>
    </row>
    <row r="68" spans="1:16">
      <c r="A68" s="3">
        <v>1997</v>
      </c>
      <c r="B68" s="4">
        <v>65400</v>
      </c>
      <c r="C68" s="4">
        <f>3000*TRUNC((tblTWB[[#This Row],[TWB]]-1)/3000)</f>
        <v>63000</v>
      </c>
      <c r="D68" s="4">
        <f>(tblTWB[[#This Row],[TWB]]+tblTWB[[#This Row],[3,000 Limit]])/2</f>
        <v>64200</v>
      </c>
      <c r="I68">
        <v>1967</v>
      </c>
      <c r="J68">
        <v>67</v>
      </c>
      <c r="K68">
        <v>2034</v>
      </c>
      <c r="L68" s="1">
        <v>4529100</v>
      </c>
      <c r="M68" s="1">
        <v>10783</v>
      </c>
      <c r="N68" s="1">
        <v>129396</v>
      </c>
      <c r="O68" s="1">
        <v>129000</v>
      </c>
      <c r="P68" s="1">
        <v>129000</v>
      </c>
    </row>
    <row r="69" spans="1:16">
      <c r="A69" s="3">
        <v>1998</v>
      </c>
      <c r="B69" s="4">
        <v>68400</v>
      </c>
      <c r="C69" s="4">
        <f>3000*TRUNC((tblTWB[[#This Row],[TWB]]-1)/3000)</f>
        <v>66000</v>
      </c>
      <c r="D69" s="4">
        <f>(tblTWB[[#This Row],[TWB]]+tblTWB[[#This Row],[3,000 Limit]])/2</f>
        <v>67200</v>
      </c>
      <c r="I69">
        <v>1968</v>
      </c>
      <c r="J69">
        <v>67</v>
      </c>
      <c r="K69">
        <v>2035</v>
      </c>
      <c r="L69" s="1">
        <v>4621500</v>
      </c>
      <c r="M69" s="1">
        <v>11003</v>
      </c>
      <c r="N69" s="1">
        <v>132036</v>
      </c>
      <c r="O69" s="1">
        <v>132000</v>
      </c>
      <c r="P69" s="1">
        <v>132000</v>
      </c>
    </row>
    <row r="70" spans="1:16">
      <c r="A70" s="3">
        <v>1999</v>
      </c>
      <c r="B70" s="4">
        <v>72600</v>
      </c>
      <c r="C70" s="4">
        <f>3000*TRUNC((tblTWB[[#This Row],[TWB]]-1)/3000)</f>
        <v>72000</v>
      </c>
      <c r="D70" s="4">
        <f>(tblTWB[[#This Row],[TWB]]+tblTWB[[#This Row],[3,000 Limit]])/2</f>
        <v>72300</v>
      </c>
      <c r="I70">
        <v>1969</v>
      </c>
      <c r="J70">
        <v>67</v>
      </c>
      <c r="K70">
        <v>2036</v>
      </c>
      <c r="L70" s="1">
        <v>4709700</v>
      </c>
      <c r="M70" s="1">
        <v>11213</v>
      </c>
      <c r="N70" s="1">
        <v>134556</v>
      </c>
      <c r="O70" s="1">
        <v>135000</v>
      </c>
      <c r="P70" s="1">
        <v>135000</v>
      </c>
    </row>
    <row r="71" spans="1:16">
      <c r="A71" s="3">
        <v>2000</v>
      </c>
      <c r="B71" s="4">
        <v>76200</v>
      </c>
      <c r="C71" s="4">
        <f>3000*TRUNC((tblTWB[[#This Row],[TWB]]-1)/3000)</f>
        <v>75000</v>
      </c>
      <c r="D71" s="4">
        <f>(tblTWB[[#This Row],[TWB]]+tblTWB[[#This Row],[3,000 Limit]])/2</f>
        <v>75600</v>
      </c>
      <c r="I71">
        <v>1970</v>
      </c>
      <c r="J71">
        <v>67</v>
      </c>
      <c r="K71">
        <v>2037</v>
      </c>
      <c r="L71" s="1">
        <v>4793400</v>
      </c>
      <c r="M71" s="1">
        <v>11412</v>
      </c>
      <c r="N71" s="1">
        <v>136944</v>
      </c>
      <c r="O71" s="1">
        <v>138000</v>
      </c>
      <c r="P71" s="1">
        <v>138000</v>
      </c>
    </row>
    <row r="72" spans="1:16">
      <c r="A72" s="3">
        <v>2001</v>
      </c>
      <c r="B72" s="4">
        <v>80400</v>
      </c>
      <c r="C72" s="4">
        <f>3000*TRUNC((tblTWB[[#This Row],[TWB]]-1)/3000)</f>
        <v>78000</v>
      </c>
      <c r="D72" s="4">
        <f>(tblTWB[[#This Row],[TWB]]+tblTWB[[#This Row],[3,000 Limit]])/2</f>
        <v>79200</v>
      </c>
      <c r="I72">
        <v>1971</v>
      </c>
      <c r="J72">
        <v>67</v>
      </c>
      <c r="K72">
        <v>2038</v>
      </c>
      <c r="L72" s="1">
        <v>4875000</v>
      </c>
      <c r="M72" s="1">
        <v>11607</v>
      </c>
      <c r="N72" s="1">
        <v>139284</v>
      </c>
      <c r="O72" s="1">
        <v>138000</v>
      </c>
      <c r="P72" s="1">
        <v>138000</v>
      </c>
    </row>
    <row r="73" spans="1:16">
      <c r="A73" s="3">
        <v>2002</v>
      </c>
      <c r="B73" s="4">
        <v>84900</v>
      </c>
      <c r="C73" s="4">
        <f>3000*TRUNC((tblTWB[[#This Row],[TWB]]-1)/3000)</f>
        <v>84000</v>
      </c>
      <c r="D73" s="4">
        <f>(tblTWB[[#This Row],[TWB]]+tblTWB[[#This Row],[3,000 Limit]])/2</f>
        <v>84450</v>
      </c>
      <c r="I73">
        <v>1972</v>
      </c>
      <c r="J73">
        <v>67</v>
      </c>
      <c r="K73">
        <v>2039</v>
      </c>
      <c r="L73" s="1">
        <v>4955700</v>
      </c>
      <c r="M73" s="1">
        <v>11799</v>
      </c>
      <c r="N73" s="1">
        <v>141588</v>
      </c>
      <c r="O73" s="1">
        <v>141000</v>
      </c>
      <c r="P73" s="1">
        <v>141000</v>
      </c>
    </row>
    <row r="74" spans="1:16">
      <c r="A74" s="3">
        <v>2003</v>
      </c>
      <c r="B74" s="4">
        <v>87000</v>
      </c>
      <c r="C74" s="4">
        <f>3000*TRUNC((tblTWB[[#This Row],[TWB]]-1)/3000)</f>
        <v>84000</v>
      </c>
      <c r="D74" s="4">
        <f>(tblTWB[[#This Row],[TWB]]+tblTWB[[#This Row],[3,000 Limit]])/2</f>
        <v>85500</v>
      </c>
      <c r="I74">
        <v>1973</v>
      </c>
      <c r="J74">
        <v>67</v>
      </c>
      <c r="K74">
        <v>2040</v>
      </c>
      <c r="L74" s="1">
        <v>5034300</v>
      </c>
      <c r="M74" s="1">
        <v>11986</v>
      </c>
      <c r="N74" s="1">
        <v>143832</v>
      </c>
      <c r="O74" s="1">
        <v>144000</v>
      </c>
      <c r="P74" s="1">
        <v>144000</v>
      </c>
    </row>
    <row r="75" spans="1:16">
      <c r="A75" s="3">
        <v>2004</v>
      </c>
      <c r="B75" s="4">
        <v>87900</v>
      </c>
      <c r="C75" s="4">
        <f>3000*TRUNC((tblTWB[[#This Row],[TWB]]-1)/3000)</f>
        <v>87000</v>
      </c>
      <c r="D75" s="4">
        <f>(tblTWB[[#This Row],[TWB]]+tblTWB[[#This Row],[3,000 Limit]])/2</f>
        <v>87450</v>
      </c>
      <c r="I75">
        <v>1974</v>
      </c>
      <c r="J75">
        <v>67</v>
      </c>
      <c r="K75">
        <v>2041</v>
      </c>
      <c r="L75" s="1">
        <v>5108700</v>
      </c>
      <c r="M75" s="1">
        <v>12163</v>
      </c>
      <c r="N75" s="1">
        <v>145956</v>
      </c>
      <c r="O75" s="1">
        <v>147000</v>
      </c>
      <c r="P75" s="1">
        <v>147000</v>
      </c>
    </row>
    <row r="76" spans="1:16">
      <c r="A76" s="3">
        <v>2005</v>
      </c>
      <c r="B76" s="4">
        <v>90000</v>
      </c>
      <c r="C76" s="4">
        <f>3000*TRUNC((tblTWB[[#This Row],[TWB]]-1)/3000)</f>
        <v>87000</v>
      </c>
      <c r="D76" s="4">
        <f>(tblTWB[[#This Row],[TWB]]+tblTWB[[#This Row],[3,000 Limit]])/2</f>
        <v>88500</v>
      </c>
      <c r="I76">
        <v>1975</v>
      </c>
      <c r="J76">
        <v>67</v>
      </c>
      <c r="K76">
        <v>2042</v>
      </c>
      <c r="L76" s="1">
        <v>5179800</v>
      </c>
      <c r="M76" s="1">
        <v>12332</v>
      </c>
      <c r="N76" s="1">
        <v>147984</v>
      </c>
      <c r="O76" s="1">
        <v>147000</v>
      </c>
      <c r="P76" s="1">
        <v>147000</v>
      </c>
    </row>
    <row r="77" spans="1:16">
      <c r="A77" s="3">
        <v>2006</v>
      </c>
      <c r="B77" s="4">
        <v>94200</v>
      </c>
      <c r="C77" s="4">
        <f>3000*TRUNC((tblTWB[[#This Row],[TWB]]-1)/3000)</f>
        <v>93000</v>
      </c>
      <c r="D77" s="4">
        <f>(tblTWB[[#This Row],[TWB]]+tblTWB[[#This Row],[3,000 Limit]])/2</f>
        <v>93600</v>
      </c>
      <c r="I77">
        <v>1976</v>
      </c>
      <c r="J77">
        <v>67</v>
      </c>
      <c r="K77">
        <v>2043</v>
      </c>
      <c r="L77" s="1">
        <v>5246400</v>
      </c>
      <c r="M77" s="1">
        <v>12491</v>
      </c>
      <c r="N77" s="1">
        <v>149892</v>
      </c>
      <c r="O77" s="1">
        <v>150000</v>
      </c>
      <c r="P77" s="1">
        <v>150000</v>
      </c>
    </row>
    <row r="78" spans="1:16">
      <c r="A78" s="3">
        <v>2007</v>
      </c>
      <c r="B78" s="4">
        <v>97500</v>
      </c>
      <c r="C78" s="4">
        <f>3000*TRUNC((tblTWB[[#This Row],[TWB]]-1)/3000)</f>
        <v>96000</v>
      </c>
      <c r="D78" s="4">
        <f>(tblTWB[[#This Row],[TWB]]+tblTWB[[#This Row],[3,000 Limit]])/2</f>
        <v>96750</v>
      </c>
      <c r="I78">
        <v>1977</v>
      </c>
      <c r="J78">
        <v>67</v>
      </c>
      <c r="K78">
        <v>2044</v>
      </c>
      <c r="L78" s="1">
        <v>5308200</v>
      </c>
      <c r="M78" s="1">
        <v>12638</v>
      </c>
      <c r="N78" s="1">
        <v>151656</v>
      </c>
      <c r="O78" s="1">
        <v>153000</v>
      </c>
      <c r="P78" s="1">
        <v>153000</v>
      </c>
    </row>
    <row r="79" spans="1:16">
      <c r="A79" s="3">
        <v>2008</v>
      </c>
      <c r="B79" s="4">
        <v>102000</v>
      </c>
      <c r="C79" s="4">
        <f>3000*TRUNC((tblTWB[[#This Row],[TWB]]-1)/3000)</f>
        <v>99000</v>
      </c>
      <c r="D79" s="4">
        <f>(tblTWB[[#This Row],[TWB]]+tblTWB[[#This Row],[3,000 Limit]])/2</f>
        <v>100500</v>
      </c>
      <c r="I79">
        <v>1978</v>
      </c>
      <c r="J79">
        <v>67</v>
      </c>
      <c r="K79">
        <v>2045</v>
      </c>
      <c r="L79" s="1">
        <v>5370000</v>
      </c>
      <c r="M79" s="1">
        <v>12785</v>
      </c>
      <c r="N79" s="1">
        <v>153420</v>
      </c>
      <c r="O79" s="1">
        <v>153000</v>
      </c>
      <c r="P79" s="1">
        <v>153000</v>
      </c>
    </row>
    <row r="80" spans="1:16">
      <c r="A80" s="3">
        <v>2009</v>
      </c>
      <c r="B80" s="4">
        <v>106800</v>
      </c>
      <c r="C80" s="4">
        <f>3000*TRUNC((tblTWB[[#This Row],[TWB]]-1)/3000)</f>
        <v>105000</v>
      </c>
      <c r="D80" s="4">
        <f>(tblTWB[[#This Row],[TWB]]+tblTWB[[#This Row],[3,000 Limit]])/2</f>
        <v>105900</v>
      </c>
      <c r="I80">
        <v>1979</v>
      </c>
      <c r="J80">
        <v>67</v>
      </c>
      <c r="K80">
        <v>2046</v>
      </c>
      <c r="L80" s="1">
        <v>5431800</v>
      </c>
      <c r="M80" s="1">
        <v>12932</v>
      </c>
      <c r="N80" s="1">
        <v>155184</v>
      </c>
      <c r="O80" s="1">
        <v>156000</v>
      </c>
      <c r="P80" s="1">
        <v>156000</v>
      </c>
    </row>
    <row r="81" spans="1:16">
      <c r="A81" s="3">
        <v>2010</v>
      </c>
      <c r="B81" s="4">
        <v>106800</v>
      </c>
      <c r="C81" s="4">
        <f>3000*TRUNC((tblTWB[[#This Row],[TWB]]-1)/3000)</f>
        <v>105000</v>
      </c>
      <c r="D81" s="4">
        <f>(tblTWB[[#This Row],[TWB]]+tblTWB[[#This Row],[3,000 Limit]])/2</f>
        <v>105900</v>
      </c>
      <c r="I81">
        <v>1980</v>
      </c>
      <c r="J81">
        <v>67</v>
      </c>
      <c r="K81">
        <v>2047</v>
      </c>
      <c r="L81" s="1">
        <v>5490300</v>
      </c>
      <c r="M81" s="1">
        <v>13072</v>
      </c>
      <c r="N81" s="1">
        <v>156864</v>
      </c>
      <c r="O81" s="1">
        <v>156000</v>
      </c>
      <c r="P81" s="1">
        <v>156000</v>
      </c>
    </row>
    <row r="82" spans="1:16">
      <c r="A82" s="3">
        <v>2011</v>
      </c>
      <c r="B82" s="4">
        <v>106800</v>
      </c>
      <c r="C82" s="4">
        <f>3000*TRUNC((tblTWB[[#This Row],[TWB]]-1)/3000)</f>
        <v>105000</v>
      </c>
      <c r="D82" s="4">
        <f>(tblTWB[[#This Row],[TWB]]+tblTWB[[#This Row],[3,000 Limit]])/2</f>
        <v>105900</v>
      </c>
      <c r="I82">
        <v>1981</v>
      </c>
      <c r="J82">
        <v>67</v>
      </c>
      <c r="K82">
        <v>2048</v>
      </c>
      <c r="L82" s="1">
        <v>5545200</v>
      </c>
      <c r="M82" s="1">
        <v>13202</v>
      </c>
      <c r="N82" s="1">
        <v>158424</v>
      </c>
      <c r="O82" s="1">
        <v>159000</v>
      </c>
      <c r="P82" s="1">
        <v>159000</v>
      </c>
    </row>
    <row r="83" spans="1:16">
      <c r="A83" s="3">
        <v>2012</v>
      </c>
      <c r="B83" s="4">
        <v>110100</v>
      </c>
      <c r="C83" s="4">
        <f>3000*TRUNC((tblTWB[[#This Row],[TWB]]-1)/3000)</f>
        <v>108000</v>
      </c>
      <c r="D83" s="4">
        <f>(tblTWB[[#This Row],[TWB]]+tblTWB[[#This Row],[3,000 Limit]])/2</f>
        <v>109050</v>
      </c>
      <c r="I83">
        <v>1982</v>
      </c>
      <c r="J83">
        <v>67</v>
      </c>
      <c r="K83">
        <v>2049</v>
      </c>
      <c r="L83" s="1">
        <v>5596800</v>
      </c>
      <c r="M83" s="1">
        <v>13325</v>
      </c>
      <c r="N83" s="1">
        <v>159900</v>
      </c>
      <c r="O83" s="1">
        <v>159000</v>
      </c>
      <c r="P83" s="1">
        <v>159000</v>
      </c>
    </row>
    <row r="84" spans="1:16">
      <c r="A84" s="3">
        <v>2013</v>
      </c>
      <c r="B84" s="4">
        <v>113700</v>
      </c>
      <c r="C84" s="4">
        <f>3000*TRUNC((tblTWB[[#This Row],[TWB]]-1)/3000)</f>
        <v>111000</v>
      </c>
      <c r="D84" s="4">
        <f>(tblTWB[[#This Row],[TWB]]+tblTWB[[#This Row],[3,000 Limit]])/2</f>
        <v>112350</v>
      </c>
      <c r="I84">
        <v>1983</v>
      </c>
      <c r="J84">
        <v>67</v>
      </c>
      <c r="K84">
        <v>2050</v>
      </c>
      <c r="L84" s="1">
        <v>5646900</v>
      </c>
      <c r="M84" s="1">
        <v>13445</v>
      </c>
      <c r="N84" s="1">
        <v>161340</v>
      </c>
      <c r="O84" s="1">
        <v>162000</v>
      </c>
      <c r="P84" s="1">
        <v>162000</v>
      </c>
    </row>
    <row r="85" spans="1:16">
      <c r="A85" s="3">
        <v>2014</v>
      </c>
      <c r="B85" s="4">
        <v>117000</v>
      </c>
      <c r="C85" s="4">
        <f>3000*TRUNC((tblTWB[[#This Row],[TWB]]-1)/3000)</f>
        <v>114000</v>
      </c>
      <c r="D85" s="4">
        <f>(tblTWB[[#This Row],[TWB]]+tblTWB[[#This Row],[3,000 Limit]])/2</f>
        <v>115500</v>
      </c>
      <c r="I85">
        <v>1984</v>
      </c>
      <c r="J85">
        <v>67</v>
      </c>
      <c r="K85">
        <v>2051</v>
      </c>
      <c r="L85" s="1">
        <v>5697000</v>
      </c>
      <c r="M85" s="1">
        <v>13564</v>
      </c>
      <c r="N85" s="1">
        <v>162768</v>
      </c>
      <c r="O85" s="1">
        <v>162000</v>
      </c>
      <c r="P85" s="1">
        <v>162000</v>
      </c>
    </row>
    <row r="86" spans="1:16">
      <c r="A86" s="3">
        <v>2015</v>
      </c>
      <c r="B86" s="4">
        <v>118500</v>
      </c>
      <c r="C86" s="4">
        <f>3000*TRUNC((tblTWB[[#This Row],[TWB]]-1)/3000)</f>
        <v>117000</v>
      </c>
      <c r="D86" s="4">
        <f>(tblTWB[[#This Row],[TWB]]+tblTWB[[#This Row],[3,000 Limit]])/2</f>
        <v>117750</v>
      </c>
      <c r="I86">
        <v>1985</v>
      </c>
      <c r="J86">
        <v>67</v>
      </c>
      <c r="K86">
        <v>2052</v>
      </c>
      <c r="L86" s="1">
        <v>5738400</v>
      </c>
      <c r="M86" s="1">
        <v>13662</v>
      </c>
      <c r="N86" s="1">
        <v>163944</v>
      </c>
      <c r="O86" s="1">
        <v>165000</v>
      </c>
      <c r="P86" s="1">
        <v>165000</v>
      </c>
    </row>
    <row r="87" spans="1:16">
      <c r="A87" s="3">
        <v>2016</v>
      </c>
      <c r="B87" s="4">
        <v>118500</v>
      </c>
      <c r="C87" s="4">
        <f>3000*TRUNC((tblTWB[[#This Row],[TWB]]-1)/3000)</f>
        <v>117000</v>
      </c>
      <c r="D87" s="4">
        <f>(tblTWB[[#This Row],[TWB]]+tblTWB[[#This Row],[3,000 Limit]])/2</f>
        <v>117750</v>
      </c>
      <c r="I87">
        <v>1986</v>
      </c>
      <c r="J87">
        <v>67</v>
      </c>
      <c r="K87">
        <v>2053</v>
      </c>
      <c r="L87" s="1">
        <v>5778600</v>
      </c>
      <c r="M87" s="1">
        <v>13758</v>
      </c>
      <c r="N87" s="1">
        <v>165096</v>
      </c>
      <c r="O87" s="1">
        <v>165000</v>
      </c>
      <c r="P87" s="1">
        <v>165000</v>
      </c>
    </row>
    <row r="88" spans="1:16">
      <c r="A88" s="3">
        <v>2017</v>
      </c>
      <c r="B88" s="4">
        <v>127200</v>
      </c>
      <c r="C88" s="4">
        <f>3000*TRUNC((tblTWB[[#This Row],[TWB]]-1)/3000)</f>
        <v>126000</v>
      </c>
      <c r="D88" s="4">
        <f>(tblTWB[[#This Row],[TWB]]+tblTWB[[#This Row],[3,000 Limit]])/2</f>
        <v>126600</v>
      </c>
      <c r="I88">
        <v>1987</v>
      </c>
      <c r="J88">
        <v>67</v>
      </c>
      <c r="K88">
        <v>2054</v>
      </c>
      <c r="L88" s="1">
        <v>5814300</v>
      </c>
      <c r="M88" s="1">
        <v>13843</v>
      </c>
      <c r="N88" s="1">
        <v>166116</v>
      </c>
      <c r="O88" s="1">
        <v>165000</v>
      </c>
      <c r="P88" s="1">
        <v>165000</v>
      </c>
    </row>
    <row r="89" spans="1:16">
      <c r="A89" s="3">
        <v>2018</v>
      </c>
      <c r="B89" s="4">
        <v>128400</v>
      </c>
      <c r="C89" s="4">
        <f>3000*TRUNC((tblTWB[[#This Row],[TWB]]-1)/3000)</f>
        <v>126000</v>
      </c>
      <c r="D89" s="4">
        <f>(tblTWB[[#This Row],[TWB]]+tblTWB[[#This Row],[3,000 Limit]])/2</f>
        <v>127200</v>
      </c>
      <c r="I89">
        <v>1988</v>
      </c>
      <c r="J89">
        <v>67</v>
      </c>
      <c r="K89">
        <v>2055</v>
      </c>
      <c r="L89" s="1">
        <v>5845200</v>
      </c>
      <c r="M89" s="1">
        <v>13917</v>
      </c>
      <c r="N89" s="1">
        <v>167004</v>
      </c>
      <c r="O89" s="1">
        <v>168000</v>
      </c>
      <c r="P89" s="1">
        <v>168000</v>
      </c>
    </row>
    <row r="90" spans="1:16">
      <c r="A90" s="3">
        <v>2019</v>
      </c>
      <c r="B90" s="4">
        <v>132900</v>
      </c>
      <c r="C90" s="4">
        <f>3000*TRUNC((tblTWB[[#This Row],[TWB]]-1)/3000)</f>
        <v>132000</v>
      </c>
      <c r="D90" s="4">
        <f>(tblTWB[[#This Row],[TWB]]+tblTWB[[#This Row],[3,000 Limit]])/2</f>
        <v>132450</v>
      </c>
      <c r="I90">
        <v>1989</v>
      </c>
      <c r="J90">
        <v>67</v>
      </c>
      <c r="K90">
        <v>2056</v>
      </c>
      <c r="L90" s="1">
        <v>5871000</v>
      </c>
      <c r="M90" s="1">
        <v>13978</v>
      </c>
      <c r="N90" s="1">
        <v>167736</v>
      </c>
      <c r="O90" s="1">
        <v>168000</v>
      </c>
      <c r="P90" s="1">
        <v>168000</v>
      </c>
    </row>
    <row r="91" spans="1:16">
      <c r="A91" s="3">
        <v>2020</v>
      </c>
      <c r="B91" s="4">
        <v>137700</v>
      </c>
      <c r="C91" s="4">
        <f>3000*TRUNC((tblTWB[[#This Row],[TWB]]-1)/3000)</f>
        <v>135000</v>
      </c>
      <c r="D91" s="4">
        <f>(tblTWB[[#This Row],[TWB]]+tblTWB[[#This Row],[3,000 Limit]])/2</f>
        <v>136350</v>
      </c>
      <c r="I91">
        <v>1990</v>
      </c>
      <c r="J91">
        <v>67</v>
      </c>
      <c r="K91">
        <v>2057</v>
      </c>
      <c r="L91" s="1">
        <v>5892600</v>
      </c>
      <c r="M91" s="1">
        <v>14030</v>
      </c>
      <c r="N91" s="1">
        <v>168360</v>
      </c>
      <c r="O91" s="1">
        <v>168000</v>
      </c>
      <c r="P91" s="1">
        <v>168600</v>
      </c>
    </row>
    <row r="92" spans="1:16">
      <c r="A92" s="3">
        <v>2021</v>
      </c>
      <c r="B92" s="4">
        <v>142800</v>
      </c>
      <c r="C92" s="4">
        <f>3000*TRUNC((tblTWB[[#This Row],[TWB]]-1)/3000)</f>
        <v>141000</v>
      </c>
      <c r="D92" s="4">
        <f>(tblTWB[[#This Row],[TWB]]+tblTWB[[#This Row],[3,000 Limit]])/2</f>
        <v>141900</v>
      </c>
      <c r="I92">
        <v>1991</v>
      </c>
      <c r="J92">
        <v>67</v>
      </c>
      <c r="K92">
        <v>2058</v>
      </c>
      <c r="L92" s="1">
        <v>5901000</v>
      </c>
      <c r="M92" s="1">
        <v>14050</v>
      </c>
      <c r="N92" s="1">
        <v>168600</v>
      </c>
      <c r="O92" s="1">
        <v>168000</v>
      </c>
      <c r="P92" s="1">
        <v>168600</v>
      </c>
    </row>
    <row r="93" spans="1:16">
      <c r="A93" s="3">
        <v>2022</v>
      </c>
      <c r="B93" s="4">
        <v>147000</v>
      </c>
      <c r="C93" s="4">
        <f>3000*TRUNC((tblTWB[[#This Row],[TWB]]-1)/3000)</f>
        <v>144000</v>
      </c>
      <c r="D93" s="4">
        <f>(tblTWB[[#This Row],[TWB]]+tblTWB[[#This Row],[3,000 Limit]])/2</f>
        <v>145500</v>
      </c>
    </row>
    <row r="94" spans="1:16">
      <c r="A94" s="3">
        <v>2023</v>
      </c>
      <c r="B94" s="4">
        <v>160200</v>
      </c>
      <c r="C94" s="4">
        <f>3000*TRUNC((tblTWB[[#This Row],[TWB]]-1)/3000)</f>
        <v>159000</v>
      </c>
      <c r="D94" s="4">
        <f>(tblTWB[[#This Row],[TWB]]+tblTWB[[#This Row],[3,000 Limit]])/2</f>
        <v>159600</v>
      </c>
    </row>
    <row r="95" spans="1:16">
      <c r="A95" s="3">
        <v>2024</v>
      </c>
      <c r="B95" s="4">
        <v>168600</v>
      </c>
      <c r="C95" s="4">
        <f>3000*TRUNC((tblTWB[[#This Row],[TWB]]-1)/3000)</f>
        <v>168000</v>
      </c>
      <c r="D95" s="4">
        <f>(tblTWB[[#This Row],[TWB]]+tblTWB[[#This Row],[3,000 Limit]])/2</f>
        <v>168300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0380-037F-4754-BB52-42F1E93AFEB3}">
  <dimension ref="A1:G101"/>
  <sheetViews>
    <sheetView tabSelected="1" topLeftCell="A8" workbookViewId="0">
      <selection activeCell="F19" sqref="F19"/>
    </sheetView>
  </sheetViews>
  <sheetFormatPr defaultRowHeight="15"/>
  <cols>
    <col min="1" max="1" width="17.7109375" style="15" bestFit="1" customWidth="1"/>
    <col min="2" max="2" width="27" style="15" bestFit="1" customWidth="1"/>
    <col min="3" max="3" width="21.7109375" style="15" bestFit="1" customWidth="1"/>
    <col min="4" max="4" width="3.28515625" style="13" customWidth="1"/>
    <col min="5" max="5" width="17.7109375" style="15" bestFit="1" customWidth="1"/>
    <col min="6" max="6" width="27" style="15" bestFit="1" customWidth="1"/>
    <col min="7" max="7" width="21.7109375" style="15" bestFit="1" customWidth="1"/>
    <col min="8" max="16384" width="9.140625" style="13"/>
  </cols>
  <sheetData>
    <row r="1" spans="1:7">
      <c r="A1" s="27" t="s">
        <v>28</v>
      </c>
      <c r="B1" s="28"/>
      <c r="C1" s="28"/>
      <c r="E1" s="27" t="s">
        <v>36</v>
      </c>
      <c r="F1" s="28"/>
      <c r="G1" s="28"/>
    </row>
    <row r="2" spans="1:7">
      <c r="A2" s="14"/>
      <c r="B2" s="14"/>
      <c r="C2" s="14"/>
      <c r="E2" s="14"/>
      <c r="F2" s="14"/>
      <c r="G2" s="14"/>
    </row>
    <row r="3" spans="1:7">
      <c r="A3" s="27" t="str">
        <f>TEXT(LawYear,"0000")&amp;" COVERED COMPENSATION TABLE"</f>
        <v>2024 COVERED COMPENSATION TABLE</v>
      </c>
      <c r="B3" s="29"/>
      <c r="C3" s="29"/>
      <c r="E3" s="27" t="str">
        <f>TEXT(LawYear,"0000")&amp;" ROUNDED COVERED COMPENSATION TABLE"</f>
        <v>2024 ROUNDED COVERED COMPENSATION TABLE</v>
      </c>
      <c r="F3" s="29"/>
      <c r="G3" s="29"/>
    </row>
    <row r="5" spans="1:7">
      <c r="A5" s="16" t="s">
        <v>29</v>
      </c>
      <c r="B5" s="17" t="s">
        <v>30</v>
      </c>
      <c r="C5" s="16" t="str">
        <f>TEXT(LawYear,"0000")&amp;" COVERED"</f>
        <v>2024 COVERED</v>
      </c>
      <c r="E5" s="16" t="s">
        <v>29</v>
      </c>
      <c r="F5" s="17"/>
      <c r="G5" s="16" t="str">
        <f>TEXT(LawYear,"0000")&amp;" COVERED"</f>
        <v>2024 COVERED</v>
      </c>
    </row>
    <row r="6" spans="1:7">
      <c r="A6" s="16" t="s">
        <v>31</v>
      </c>
      <c r="B6" s="17" t="s">
        <v>32</v>
      </c>
      <c r="C6" s="17" t="s">
        <v>33</v>
      </c>
      <c r="E6" s="16" t="s">
        <v>31</v>
      </c>
      <c r="F6" s="17"/>
      <c r="G6" s="17" t="s">
        <v>33</v>
      </c>
    </row>
    <row r="7" spans="1:7">
      <c r="A7" s="16" t="s">
        <v>34</v>
      </c>
      <c r="B7" s="17" t="s">
        <v>35</v>
      </c>
      <c r="C7" s="17" t="s">
        <v>22</v>
      </c>
      <c r="E7" s="16" t="s">
        <v>34</v>
      </c>
      <c r="F7" s="17"/>
      <c r="G7" s="17" t="s">
        <v>37</v>
      </c>
    </row>
    <row r="8" spans="1:7">
      <c r="A8" s="16"/>
      <c r="B8" s="16"/>
      <c r="C8" s="16"/>
      <c r="E8" s="16"/>
      <c r="F8" s="16"/>
      <c r="G8" s="16"/>
    </row>
    <row r="9" spans="1:7">
      <c r="A9" s="16" cm="1">
        <f t="array" ref="A9:A93">_xlfn.LET(_xlpm.allYears,_xlfn.ANCHORARRAY(Calculations!I8),_xlfn.VSTACK(_xlfn.DROP(_xlpm.allYears,-1),_xlfn.TAKE(_xlpm.allYears,-1)&amp;" and later"))</f>
        <v>1907</v>
      </c>
      <c r="B9" s="16" cm="1">
        <f t="array" ref="B9:B93">_xlfn.LET(_xlpm.allYears,_xlfn.ANCHORARRAY(Calculations!K8),_xlfn.VSTACK(_xlfn.DROP(_xlpm.allYears,-1),_xlfn.TAKE(_xlpm.allYears,-1)&amp;" and later"))</f>
        <v>1972</v>
      </c>
      <c r="C9" s="18" cm="1">
        <f t="array" ref="C9:C93">_xlfn.ANCHORARRAY(Calculations!N8)</f>
        <v>4488</v>
      </c>
      <c r="E9" s="16" t="str" cm="1">
        <f t="array" ref="E9:E51">_xlfn.LET(_xlpm.allBirthYears,_xlfn._xlws.FILTER(_xlfn.ANCHORARRAY(Calculations!I8),_xlfn.ANCHORARRAY(Calculations!I8)&gt;=EarliestTWByr), _xlpm.latestBirthYear, MAX(_xlpm.allBirthYears),
            _xlpm.RoundedCC,_xlfn._xlws.FILTER(_xlfn.ANCHORARRAY(Calculations!P8),_xlfn.ANCHORARRAY(Calculations!I8)&gt;=EarliestTWByr),
 _xlfn.BYROW(_xlfn.ANCHORARRAY(G9),_xlfn.LAMBDA(_xlpm.thisAmount,_xlfn.LET(
_xlpm.theseBirthYears,_xlfn._xlws.FILTER(_xlpm.allBirthYears,_xlpm.RoundedCC=_xlpm.thisAmount),
_xlpm.FromYear,MIN(_xlpm.theseBirthYears),_xlpm.ToYear,MAX(_xlpm.theseBirthYears),
TEXT(_xlpm.FromYear,"0000") &amp; IF(_xlpm.FromYear = _xlpm.ToYear, "", IF(_xlpm.ToYear = _xlpm.latestBirthYear," and later", TEXT(_xlpm.ToYear," – 0000")))))))</f>
        <v>1937</v>
      </c>
      <c r="F9" s="16"/>
      <c r="G9" s="18" cm="1">
        <f t="array" ref="G9:G51">_xlfn.UNIQUE(_xlfn._xlws.FILTER(_xlfn.ANCHORARRAY(Calculations!P8),_xlfn.ANCHORARRAY(Calculations!I8)&gt;=EarliestTWByr))</f>
        <v>39000</v>
      </c>
    </row>
    <row r="10" spans="1:7">
      <c r="A10" s="16">
        <v>1908</v>
      </c>
      <c r="B10" s="16">
        <v>1973</v>
      </c>
      <c r="C10" s="18">
        <v>4704</v>
      </c>
      <c r="E10" s="16" t="str">
        <v>1938 – 1939</v>
      </c>
      <c r="F10" s="16"/>
      <c r="G10" s="18">
        <v>45000</v>
      </c>
    </row>
    <row r="11" spans="1:7">
      <c r="A11" s="16">
        <v>1909</v>
      </c>
      <c r="B11" s="16">
        <v>1974</v>
      </c>
      <c r="C11" s="18">
        <v>5004</v>
      </c>
      <c r="E11" s="16" t="str">
        <v>1940</v>
      </c>
      <c r="F11" s="16"/>
      <c r="G11" s="18">
        <v>48000</v>
      </c>
    </row>
    <row r="12" spans="1:7">
      <c r="A12" s="16">
        <v>1910</v>
      </c>
      <c r="B12" s="16">
        <v>1975</v>
      </c>
      <c r="C12" s="18">
        <v>5316</v>
      </c>
      <c r="E12" s="16" t="str">
        <v>1941</v>
      </c>
      <c r="F12" s="16"/>
      <c r="G12" s="18">
        <v>51000</v>
      </c>
    </row>
    <row r="13" spans="1:7">
      <c r="A13" s="16">
        <v>1911</v>
      </c>
      <c r="B13" s="16">
        <v>1976</v>
      </c>
      <c r="C13" s="18">
        <v>5664</v>
      </c>
      <c r="E13" s="16" t="str">
        <v>1942</v>
      </c>
      <c r="F13" s="16"/>
      <c r="G13" s="18">
        <v>54000</v>
      </c>
    </row>
    <row r="14" spans="1:7">
      <c r="A14" s="16">
        <v>1912</v>
      </c>
      <c r="B14" s="16">
        <v>1977</v>
      </c>
      <c r="C14" s="18">
        <v>6060</v>
      </c>
      <c r="E14" s="16" t="str">
        <v>1943</v>
      </c>
      <c r="F14" s="16"/>
      <c r="G14" s="18">
        <v>57000</v>
      </c>
    </row>
    <row r="15" spans="1:7">
      <c r="A15" s="16">
        <v>1913</v>
      </c>
      <c r="B15" s="16">
        <v>1978</v>
      </c>
      <c r="C15" s="18">
        <v>6480</v>
      </c>
      <c r="E15" s="16" t="str">
        <v>1944</v>
      </c>
      <c r="F15" s="16"/>
      <c r="G15" s="18">
        <v>60000</v>
      </c>
    </row>
    <row r="16" spans="1:7">
      <c r="A16" s="16">
        <v>1914</v>
      </c>
      <c r="B16" s="16">
        <v>1979</v>
      </c>
      <c r="C16" s="18">
        <v>7044</v>
      </c>
      <c r="E16" s="16" t="str">
        <v>1945</v>
      </c>
      <c r="F16" s="16"/>
      <c r="G16" s="18">
        <v>63000</v>
      </c>
    </row>
    <row r="17" spans="1:7">
      <c r="A17" s="16">
        <v>1915</v>
      </c>
      <c r="B17" s="16">
        <v>1980</v>
      </c>
      <c r="C17" s="18">
        <v>7692</v>
      </c>
      <c r="E17" s="16" t="str">
        <v>1946 – 1947</v>
      </c>
      <c r="F17" s="16"/>
      <c r="G17" s="18">
        <v>66000</v>
      </c>
    </row>
    <row r="18" spans="1:7">
      <c r="A18" s="16">
        <v>1916</v>
      </c>
      <c r="B18" s="16">
        <v>1981</v>
      </c>
      <c r="C18" s="18">
        <v>8460</v>
      </c>
      <c r="E18" s="16" t="str">
        <v>1948</v>
      </c>
      <c r="F18" s="16"/>
      <c r="G18" s="18">
        <v>69000</v>
      </c>
    </row>
    <row r="19" spans="1:7">
      <c r="A19" s="16">
        <v>1917</v>
      </c>
      <c r="B19" s="16">
        <v>1982</v>
      </c>
      <c r="C19" s="18">
        <v>9300</v>
      </c>
      <c r="E19" s="16" t="str">
        <v>1949</v>
      </c>
      <c r="F19" s="16"/>
      <c r="G19" s="18">
        <v>72000</v>
      </c>
    </row>
    <row r="20" spans="1:7">
      <c r="A20" s="16">
        <v>1918</v>
      </c>
      <c r="B20" s="16">
        <v>1983</v>
      </c>
      <c r="C20" s="18">
        <v>10236</v>
      </c>
      <c r="E20" s="16" t="str">
        <v>1950</v>
      </c>
      <c r="F20" s="16"/>
      <c r="G20" s="18">
        <v>75000</v>
      </c>
    </row>
    <row r="21" spans="1:7">
      <c r="A21" s="16">
        <v>1919</v>
      </c>
      <c r="B21" s="16">
        <v>1984</v>
      </c>
      <c r="C21" s="18">
        <v>11232</v>
      </c>
      <c r="E21" s="16" t="str">
        <v>1951</v>
      </c>
      <c r="F21" s="16"/>
      <c r="G21" s="18">
        <v>78000</v>
      </c>
    </row>
    <row r="22" spans="1:7">
      <c r="A22" s="16">
        <v>1920</v>
      </c>
      <c r="B22" s="16">
        <v>1985</v>
      </c>
      <c r="C22" s="18">
        <v>12276</v>
      </c>
      <c r="E22" s="16" t="str">
        <v>1952</v>
      </c>
      <c r="F22" s="16"/>
      <c r="G22" s="18">
        <v>81000</v>
      </c>
    </row>
    <row r="23" spans="1:7">
      <c r="A23" s="16">
        <v>1921</v>
      </c>
      <c r="B23" s="16">
        <v>1986</v>
      </c>
      <c r="C23" s="18">
        <v>13368</v>
      </c>
      <c r="E23" s="16" t="str">
        <v>1953</v>
      </c>
      <c r="F23" s="16"/>
      <c r="G23" s="18">
        <v>84000</v>
      </c>
    </row>
    <row r="24" spans="1:7">
      <c r="A24" s="16">
        <v>1922</v>
      </c>
      <c r="B24" s="16">
        <v>1987</v>
      </c>
      <c r="C24" s="18">
        <v>14520</v>
      </c>
      <c r="E24" s="16" t="str">
        <v>1954</v>
      </c>
      <c r="F24" s="16"/>
      <c r="G24" s="18">
        <v>87000</v>
      </c>
    </row>
    <row r="25" spans="1:7">
      <c r="A25" s="16">
        <v>1923</v>
      </c>
      <c r="B25" s="16">
        <v>1988</v>
      </c>
      <c r="C25" s="18">
        <v>15708</v>
      </c>
      <c r="E25" s="16" t="str">
        <v>1955</v>
      </c>
      <c r="F25" s="16"/>
      <c r="G25" s="18">
        <v>93000</v>
      </c>
    </row>
    <row r="26" spans="1:7">
      <c r="A26" s="16">
        <v>1924</v>
      </c>
      <c r="B26" s="16">
        <v>1989</v>
      </c>
      <c r="C26" s="18">
        <v>16968</v>
      </c>
      <c r="E26" s="16" t="str">
        <v>1956</v>
      </c>
      <c r="F26" s="16"/>
      <c r="G26" s="18">
        <v>96000</v>
      </c>
    </row>
    <row r="27" spans="1:7">
      <c r="A27" s="16">
        <v>1925</v>
      </c>
      <c r="B27" s="16">
        <v>1990</v>
      </c>
      <c r="C27" s="18">
        <v>18312</v>
      </c>
      <c r="E27" s="16" t="str">
        <v>1957</v>
      </c>
      <c r="F27" s="16"/>
      <c r="G27" s="18">
        <v>99000</v>
      </c>
    </row>
    <row r="28" spans="1:7">
      <c r="A28" s="16">
        <v>1926</v>
      </c>
      <c r="B28" s="16">
        <v>1991</v>
      </c>
      <c r="C28" s="18">
        <v>19728</v>
      </c>
      <c r="E28" s="16" t="str">
        <v>1958</v>
      </c>
      <c r="F28" s="16"/>
      <c r="G28" s="18">
        <v>102000</v>
      </c>
    </row>
    <row r="29" spans="1:7">
      <c r="A29" s="16">
        <v>1927</v>
      </c>
      <c r="B29" s="16">
        <v>1992</v>
      </c>
      <c r="C29" s="18">
        <v>21192</v>
      </c>
      <c r="E29" s="16" t="str">
        <v>1959</v>
      </c>
      <c r="F29" s="16"/>
      <c r="G29" s="18">
        <v>105000</v>
      </c>
    </row>
    <row r="30" spans="1:7">
      <c r="A30" s="16">
        <v>1928</v>
      </c>
      <c r="B30" s="16">
        <v>1993</v>
      </c>
      <c r="C30" s="18">
        <v>22716</v>
      </c>
      <c r="E30" s="16" t="str">
        <v>1960</v>
      </c>
      <c r="F30" s="16"/>
      <c r="G30" s="18">
        <v>108000</v>
      </c>
    </row>
    <row r="31" spans="1:7">
      <c r="A31" s="16">
        <v>1929</v>
      </c>
      <c r="B31" s="16">
        <v>1994</v>
      </c>
      <c r="C31" s="18">
        <v>24312</v>
      </c>
      <c r="E31" s="16" t="str">
        <v>1961</v>
      </c>
      <c r="F31" s="16"/>
      <c r="G31" s="18">
        <v>111000</v>
      </c>
    </row>
    <row r="32" spans="1:7">
      <c r="A32" s="16">
        <v>1930</v>
      </c>
      <c r="B32" s="16">
        <v>1995</v>
      </c>
      <c r="C32" s="18">
        <v>25920</v>
      </c>
      <c r="E32" s="16" t="str">
        <v>1962</v>
      </c>
      <c r="F32" s="16"/>
      <c r="G32" s="18">
        <v>114000</v>
      </c>
    </row>
    <row r="33" spans="1:7">
      <c r="A33" s="16">
        <v>1931</v>
      </c>
      <c r="B33" s="16">
        <v>1996</v>
      </c>
      <c r="C33" s="18">
        <v>27576</v>
      </c>
      <c r="E33" s="16" t="str">
        <v>1963</v>
      </c>
      <c r="F33" s="16"/>
      <c r="G33" s="18">
        <v>117000</v>
      </c>
    </row>
    <row r="34" spans="1:7">
      <c r="A34" s="16">
        <v>1932</v>
      </c>
      <c r="B34" s="16">
        <v>1997</v>
      </c>
      <c r="C34" s="18">
        <v>29304</v>
      </c>
      <c r="E34" s="16" t="str">
        <v>1964</v>
      </c>
      <c r="F34" s="16"/>
      <c r="G34" s="18">
        <v>120000</v>
      </c>
    </row>
    <row r="35" spans="1:7">
      <c r="A35" s="16">
        <v>1933</v>
      </c>
      <c r="B35" s="16">
        <v>1998</v>
      </c>
      <c r="C35" s="18">
        <v>31128</v>
      </c>
      <c r="E35" s="16" t="str">
        <v>1965</v>
      </c>
      <c r="F35" s="16"/>
      <c r="G35" s="18">
        <v>123000</v>
      </c>
    </row>
    <row r="36" spans="1:7">
      <c r="A36" s="16">
        <v>1934</v>
      </c>
      <c r="B36" s="16">
        <v>1999</v>
      </c>
      <c r="C36" s="18">
        <v>33060</v>
      </c>
      <c r="E36" s="16" t="str">
        <v>1966</v>
      </c>
      <c r="F36" s="16"/>
      <c r="G36" s="18">
        <v>126000</v>
      </c>
    </row>
    <row r="37" spans="1:7">
      <c r="A37" s="16">
        <v>1935</v>
      </c>
      <c r="B37" s="16">
        <v>2000</v>
      </c>
      <c r="C37" s="18">
        <v>35100</v>
      </c>
      <c r="E37" s="16" t="str">
        <v>1967</v>
      </c>
      <c r="F37" s="16"/>
      <c r="G37" s="18">
        <v>129000</v>
      </c>
    </row>
    <row r="38" spans="1:7">
      <c r="A38" s="16">
        <v>1936</v>
      </c>
      <c r="B38" s="16">
        <v>2001</v>
      </c>
      <c r="C38" s="18">
        <v>37212</v>
      </c>
      <c r="E38" s="16" t="str">
        <v>1968</v>
      </c>
      <c r="F38" s="16"/>
      <c r="G38" s="18">
        <v>132000</v>
      </c>
    </row>
    <row r="39" spans="1:7">
      <c r="A39" s="16">
        <v>1937</v>
      </c>
      <c r="B39" s="16">
        <v>2002</v>
      </c>
      <c r="C39" s="18">
        <v>39444</v>
      </c>
      <c r="E39" s="16" t="str">
        <v>1969</v>
      </c>
      <c r="F39" s="16"/>
      <c r="G39" s="18">
        <v>135000</v>
      </c>
    </row>
    <row r="40" spans="1:7">
      <c r="A40" s="16">
        <v>1938</v>
      </c>
      <c r="B40" s="16">
        <v>2004</v>
      </c>
      <c r="C40" s="18">
        <v>43992</v>
      </c>
      <c r="E40" s="16" t="str">
        <v>1970 – 1971</v>
      </c>
      <c r="F40" s="16"/>
      <c r="G40" s="18">
        <v>138000</v>
      </c>
    </row>
    <row r="41" spans="1:7">
      <c r="A41" s="16">
        <v>1939</v>
      </c>
      <c r="B41" s="16">
        <v>2005</v>
      </c>
      <c r="C41" s="18">
        <v>46344</v>
      </c>
      <c r="E41" s="16" t="str">
        <v>1972</v>
      </c>
      <c r="F41" s="16"/>
      <c r="G41" s="18">
        <v>141000</v>
      </c>
    </row>
    <row r="42" spans="1:7">
      <c r="A42" s="16">
        <v>1940</v>
      </c>
      <c r="B42" s="16">
        <v>2006</v>
      </c>
      <c r="C42" s="18">
        <v>48816</v>
      </c>
      <c r="E42" s="16" t="str">
        <v>1973</v>
      </c>
      <c r="F42" s="16"/>
      <c r="G42" s="18">
        <v>144000</v>
      </c>
    </row>
    <row r="43" spans="1:7">
      <c r="A43" s="16">
        <v>1941</v>
      </c>
      <c r="B43" s="16">
        <v>2007</v>
      </c>
      <c r="C43" s="18">
        <v>51348</v>
      </c>
      <c r="E43" s="16" t="str">
        <v>1974 – 1975</v>
      </c>
      <c r="F43" s="16"/>
      <c r="G43" s="18">
        <v>147000</v>
      </c>
    </row>
    <row r="44" spans="1:7">
      <c r="A44" s="16">
        <v>1942</v>
      </c>
      <c r="B44" s="16">
        <v>2008</v>
      </c>
      <c r="C44" s="18">
        <v>53952</v>
      </c>
      <c r="E44" s="16" t="str">
        <v>1976</v>
      </c>
      <c r="F44" s="16"/>
      <c r="G44" s="18">
        <v>150000</v>
      </c>
    </row>
    <row r="45" spans="1:7">
      <c r="A45" s="16">
        <v>1943</v>
      </c>
      <c r="B45" s="16">
        <v>2009</v>
      </c>
      <c r="C45" s="18">
        <v>56628</v>
      </c>
      <c r="E45" s="16" t="str">
        <v>1977 – 1978</v>
      </c>
      <c r="F45" s="16"/>
      <c r="G45" s="18">
        <v>153000</v>
      </c>
    </row>
    <row r="46" spans="1:7">
      <c r="A46" s="16">
        <v>1944</v>
      </c>
      <c r="B46" s="16">
        <v>2010</v>
      </c>
      <c r="C46" s="18">
        <v>59268</v>
      </c>
      <c r="E46" s="16" t="str">
        <v>1979 – 1980</v>
      </c>
      <c r="F46" s="16"/>
      <c r="G46" s="18">
        <v>156000</v>
      </c>
    </row>
    <row r="47" spans="1:7">
      <c r="A47" s="16">
        <v>1945</v>
      </c>
      <c r="B47" s="16">
        <v>2011</v>
      </c>
      <c r="C47" s="18">
        <v>61884</v>
      </c>
      <c r="E47" s="16" t="str">
        <v>1981 – 1982</v>
      </c>
      <c r="F47" s="16"/>
      <c r="G47" s="18">
        <v>159000</v>
      </c>
    </row>
    <row r="48" spans="1:7">
      <c r="A48" s="16">
        <v>1946</v>
      </c>
      <c r="B48" s="16">
        <v>2012</v>
      </c>
      <c r="C48" s="18">
        <v>64560</v>
      </c>
      <c r="E48" s="16" t="str">
        <v>1983 – 1984</v>
      </c>
      <c r="F48" s="16"/>
      <c r="G48" s="18">
        <v>162000</v>
      </c>
    </row>
    <row r="49" spans="1:7">
      <c r="A49" s="16">
        <v>1947</v>
      </c>
      <c r="B49" s="16">
        <v>2013</v>
      </c>
      <c r="C49" s="18">
        <v>67308</v>
      </c>
      <c r="E49" s="16" t="str">
        <v>1985 – 1987</v>
      </c>
      <c r="F49" s="16"/>
      <c r="G49" s="18">
        <v>165000</v>
      </c>
    </row>
    <row r="50" spans="1:7">
      <c r="A50" s="16">
        <v>1948</v>
      </c>
      <c r="B50" s="16">
        <v>2014</v>
      </c>
      <c r="C50" s="18">
        <v>69996</v>
      </c>
      <c r="E50" s="16" t="str">
        <v>1988 – 1989</v>
      </c>
      <c r="F50" s="16"/>
      <c r="G50" s="18">
        <v>168000</v>
      </c>
    </row>
    <row r="51" spans="1:7">
      <c r="A51" s="16">
        <v>1949</v>
      </c>
      <c r="B51" s="16">
        <v>2015</v>
      </c>
      <c r="C51" s="18">
        <v>72636</v>
      </c>
      <c r="E51" s="16" t="str">
        <v>1990 and later</v>
      </c>
      <c r="F51" s="16"/>
      <c r="G51" s="18">
        <v>168600</v>
      </c>
    </row>
    <row r="52" spans="1:7">
      <c r="A52" s="16">
        <v>1950</v>
      </c>
      <c r="B52" s="16">
        <v>2016</v>
      </c>
      <c r="C52" s="18">
        <v>75180</v>
      </c>
      <c r="E52" s="16"/>
      <c r="F52" s="16"/>
      <c r="G52" s="18"/>
    </row>
    <row r="53" spans="1:7">
      <c r="A53" s="16">
        <v>1951</v>
      </c>
      <c r="B53" s="16">
        <v>2017</v>
      </c>
      <c r="C53" s="18">
        <v>77880</v>
      </c>
      <c r="E53" s="16"/>
      <c r="F53" s="16"/>
      <c r="G53" s="18"/>
    </row>
    <row r="54" spans="1:7">
      <c r="A54" s="16">
        <v>1952</v>
      </c>
      <c r="B54" s="16">
        <v>2018</v>
      </c>
      <c r="C54" s="18">
        <v>80532</v>
      </c>
      <c r="E54" s="16"/>
      <c r="F54" s="16"/>
      <c r="G54" s="18"/>
    </row>
    <row r="55" spans="1:7">
      <c r="A55" s="16">
        <v>1953</v>
      </c>
      <c r="B55" s="16">
        <v>2019</v>
      </c>
      <c r="C55" s="18">
        <v>83244</v>
      </c>
      <c r="E55" s="16"/>
      <c r="F55" s="16"/>
      <c r="G55" s="18"/>
    </row>
    <row r="56" spans="1:7">
      <c r="A56" s="16">
        <v>1954</v>
      </c>
      <c r="B56" s="16">
        <v>2020</v>
      </c>
      <c r="C56" s="18">
        <v>86052</v>
      </c>
      <c r="E56" s="16"/>
      <c r="F56" s="16"/>
      <c r="G56" s="18"/>
    </row>
    <row r="57" spans="1:7">
      <c r="A57" s="16">
        <v>1955</v>
      </c>
      <c r="B57" s="16">
        <v>2022</v>
      </c>
      <c r="C57" s="18">
        <v>91884</v>
      </c>
      <c r="E57" s="16"/>
      <c r="F57" s="16"/>
      <c r="G57" s="18"/>
    </row>
    <row r="58" spans="1:7">
      <c r="A58" s="16">
        <v>1956</v>
      </c>
      <c r="B58" s="16">
        <v>2023</v>
      </c>
      <c r="C58" s="18">
        <v>95172</v>
      </c>
      <c r="E58" s="16"/>
      <c r="F58" s="16"/>
      <c r="G58" s="18"/>
    </row>
    <row r="59" spans="1:7">
      <c r="A59" s="16">
        <v>1957</v>
      </c>
      <c r="B59" s="16">
        <v>2024</v>
      </c>
      <c r="C59" s="18">
        <v>98616</v>
      </c>
      <c r="E59" s="16"/>
      <c r="F59" s="16"/>
      <c r="G59" s="18"/>
    </row>
    <row r="60" spans="1:7">
      <c r="A60" s="16">
        <v>1958</v>
      </c>
      <c r="B60" s="16">
        <v>2025</v>
      </c>
      <c r="C60" s="18">
        <v>101964</v>
      </c>
      <c r="E60" s="16"/>
      <c r="F60" s="16"/>
      <c r="G60" s="18"/>
    </row>
    <row r="61" spans="1:7">
      <c r="A61" s="16">
        <v>1959</v>
      </c>
      <c r="B61" s="16">
        <v>2026</v>
      </c>
      <c r="C61" s="18">
        <v>105264</v>
      </c>
      <c r="E61" s="16"/>
      <c r="F61" s="16"/>
      <c r="G61" s="18"/>
    </row>
    <row r="62" spans="1:7">
      <c r="A62" s="16">
        <v>1960</v>
      </c>
      <c r="B62" s="16">
        <v>2027</v>
      </c>
      <c r="C62" s="18">
        <v>108492</v>
      </c>
      <c r="E62" s="16"/>
      <c r="F62" s="16"/>
      <c r="G62" s="18"/>
    </row>
    <row r="63" spans="1:7">
      <c r="A63" s="16">
        <v>1961</v>
      </c>
      <c r="B63" s="16">
        <v>2028</v>
      </c>
      <c r="C63" s="18">
        <v>111660</v>
      </c>
      <c r="E63" s="16"/>
      <c r="F63" s="16"/>
      <c r="G63" s="18"/>
    </row>
    <row r="64" spans="1:7">
      <c r="A64" s="16">
        <v>1962</v>
      </c>
      <c r="B64" s="16">
        <v>2029</v>
      </c>
      <c r="C64" s="18">
        <v>114744</v>
      </c>
      <c r="E64" s="16"/>
      <c r="F64" s="16"/>
      <c r="G64" s="18"/>
    </row>
    <row r="65" spans="1:7">
      <c r="A65" s="16">
        <v>1963</v>
      </c>
      <c r="B65" s="16">
        <v>2030</v>
      </c>
      <c r="C65" s="18">
        <v>117816</v>
      </c>
      <c r="E65" s="16"/>
      <c r="F65" s="16"/>
      <c r="G65" s="18"/>
    </row>
    <row r="66" spans="1:7">
      <c r="A66" s="16">
        <v>1964</v>
      </c>
      <c r="B66" s="16">
        <v>2031</v>
      </c>
      <c r="C66" s="18">
        <v>120840</v>
      </c>
      <c r="E66" s="16"/>
      <c r="F66" s="16"/>
      <c r="G66" s="18"/>
    </row>
    <row r="67" spans="1:7">
      <c r="A67" s="16">
        <v>1965</v>
      </c>
      <c r="B67" s="16">
        <v>2032</v>
      </c>
      <c r="C67" s="18">
        <v>123792</v>
      </c>
      <c r="E67" s="16"/>
      <c r="F67" s="16"/>
      <c r="G67" s="18"/>
    </row>
    <row r="68" spans="1:7">
      <c r="A68" s="16">
        <v>1966</v>
      </c>
      <c r="B68" s="16">
        <v>2033</v>
      </c>
      <c r="C68" s="18">
        <v>126660</v>
      </c>
      <c r="E68" s="16"/>
      <c r="F68" s="16"/>
      <c r="G68" s="18"/>
    </row>
    <row r="69" spans="1:7">
      <c r="A69" s="16">
        <v>1967</v>
      </c>
      <c r="B69" s="16">
        <v>2034</v>
      </c>
      <c r="C69" s="18">
        <v>129396</v>
      </c>
      <c r="E69" s="16"/>
      <c r="F69" s="16"/>
      <c r="G69" s="18"/>
    </row>
    <row r="70" spans="1:7">
      <c r="A70" s="16">
        <v>1968</v>
      </c>
      <c r="B70" s="16">
        <v>2035</v>
      </c>
      <c r="C70" s="18">
        <v>132036</v>
      </c>
      <c r="E70" s="16"/>
      <c r="F70" s="16"/>
      <c r="G70" s="18"/>
    </row>
    <row r="71" spans="1:7">
      <c r="A71" s="16">
        <v>1969</v>
      </c>
      <c r="B71" s="16">
        <v>2036</v>
      </c>
      <c r="C71" s="18">
        <v>134556</v>
      </c>
      <c r="E71" s="16"/>
      <c r="F71" s="16"/>
      <c r="G71" s="18"/>
    </row>
    <row r="72" spans="1:7">
      <c r="A72" s="16">
        <v>1970</v>
      </c>
      <c r="B72" s="16">
        <v>2037</v>
      </c>
      <c r="C72" s="18">
        <v>136944</v>
      </c>
      <c r="E72" s="16"/>
      <c r="F72" s="16"/>
      <c r="G72" s="18"/>
    </row>
    <row r="73" spans="1:7">
      <c r="A73" s="16">
        <v>1971</v>
      </c>
      <c r="B73" s="16">
        <v>2038</v>
      </c>
      <c r="C73" s="18">
        <v>139284</v>
      </c>
      <c r="E73" s="16"/>
      <c r="F73" s="16"/>
      <c r="G73" s="18"/>
    </row>
    <row r="74" spans="1:7">
      <c r="A74" s="16">
        <v>1972</v>
      </c>
      <c r="B74" s="16">
        <v>2039</v>
      </c>
      <c r="C74" s="18">
        <v>141588</v>
      </c>
      <c r="E74" s="16"/>
      <c r="F74" s="16"/>
      <c r="G74" s="18"/>
    </row>
    <row r="75" spans="1:7">
      <c r="A75" s="16">
        <v>1973</v>
      </c>
      <c r="B75" s="16">
        <v>2040</v>
      </c>
      <c r="C75" s="18">
        <v>143832</v>
      </c>
      <c r="E75" s="16"/>
      <c r="F75" s="16"/>
      <c r="G75" s="18"/>
    </row>
    <row r="76" spans="1:7">
      <c r="A76" s="16">
        <v>1974</v>
      </c>
      <c r="B76" s="16">
        <v>2041</v>
      </c>
      <c r="C76" s="18">
        <v>145956</v>
      </c>
      <c r="E76" s="16"/>
      <c r="F76" s="16"/>
      <c r="G76" s="18"/>
    </row>
    <row r="77" spans="1:7">
      <c r="A77" s="16">
        <v>1975</v>
      </c>
      <c r="B77" s="16">
        <v>2042</v>
      </c>
      <c r="C77" s="18">
        <v>147984</v>
      </c>
      <c r="E77" s="16"/>
      <c r="F77" s="16"/>
      <c r="G77" s="18"/>
    </row>
    <row r="78" spans="1:7">
      <c r="A78" s="16">
        <v>1976</v>
      </c>
      <c r="B78" s="16">
        <v>2043</v>
      </c>
      <c r="C78" s="18">
        <v>149892</v>
      </c>
      <c r="E78" s="16"/>
      <c r="F78" s="16"/>
      <c r="G78" s="18"/>
    </row>
    <row r="79" spans="1:7">
      <c r="A79" s="16">
        <v>1977</v>
      </c>
      <c r="B79" s="16">
        <v>2044</v>
      </c>
      <c r="C79" s="18">
        <v>151656</v>
      </c>
      <c r="E79" s="16"/>
      <c r="F79" s="16"/>
      <c r="G79" s="18"/>
    </row>
    <row r="80" spans="1:7">
      <c r="A80" s="16">
        <v>1978</v>
      </c>
      <c r="B80" s="16">
        <v>2045</v>
      </c>
      <c r="C80" s="18">
        <v>153420</v>
      </c>
      <c r="E80" s="16"/>
      <c r="F80" s="16"/>
      <c r="G80" s="18"/>
    </row>
    <row r="81" spans="1:7">
      <c r="A81" s="16">
        <v>1979</v>
      </c>
      <c r="B81" s="16">
        <v>2046</v>
      </c>
      <c r="C81" s="18">
        <v>155184</v>
      </c>
      <c r="E81" s="16"/>
      <c r="F81" s="16"/>
      <c r="G81" s="18"/>
    </row>
    <row r="82" spans="1:7">
      <c r="A82" s="16">
        <v>1980</v>
      </c>
      <c r="B82" s="16">
        <v>2047</v>
      </c>
      <c r="C82" s="18">
        <v>156864</v>
      </c>
      <c r="E82" s="16"/>
      <c r="F82" s="16"/>
      <c r="G82" s="18"/>
    </row>
    <row r="83" spans="1:7">
      <c r="A83" s="16">
        <v>1981</v>
      </c>
      <c r="B83" s="16">
        <v>2048</v>
      </c>
      <c r="C83" s="18">
        <v>158424</v>
      </c>
      <c r="E83" s="16"/>
      <c r="F83" s="16"/>
      <c r="G83" s="18"/>
    </row>
    <row r="84" spans="1:7">
      <c r="A84" s="16">
        <v>1982</v>
      </c>
      <c r="B84" s="16">
        <v>2049</v>
      </c>
      <c r="C84" s="18">
        <v>159900</v>
      </c>
      <c r="E84" s="16"/>
      <c r="F84" s="16"/>
      <c r="G84" s="18"/>
    </row>
    <row r="85" spans="1:7">
      <c r="A85" s="16">
        <v>1983</v>
      </c>
      <c r="B85" s="16">
        <v>2050</v>
      </c>
      <c r="C85" s="18">
        <v>161340</v>
      </c>
      <c r="E85" s="16"/>
      <c r="F85" s="16"/>
      <c r="G85" s="18"/>
    </row>
    <row r="86" spans="1:7">
      <c r="A86" s="16">
        <v>1984</v>
      </c>
      <c r="B86" s="16">
        <v>2051</v>
      </c>
      <c r="C86" s="18">
        <v>162768</v>
      </c>
      <c r="E86" s="16"/>
      <c r="F86" s="16"/>
      <c r="G86" s="18"/>
    </row>
    <row r="87" spans="1:7">
      <c r="A87" s="16">
        <v>1985</v>
      </c>
      <c r="B87" s="16">
        <v>2052</v>
      </c>
      <c r="C87" s="18">
        <v>163944</v>
      </c>
      <c r="E87" s="16"/>
      <c r="F87" s="16"/>
      <c r="G87" s="18"/>
    </row>
    <row r="88" spans="1:7">
      <c r="A88" s="16">
        <v>1986</v>
      </c>
      <c r="B88" s="16">
        <v>2053</v>
      </c>
      <c r="C88" s="18">
        <v>165096</v>
      </c>
      <c r="E88" s="16"/>
      <c r="F88" s="16"/>
      <c r="G88" s="18"/>
    </row>
    <row r="89" spans="1:7">
      <c r="A89" s="16">
        <v>1987</v>
      </c>
      <c r="B89" s="16">
        <v>2054</v>
      </c>
      <c r="C89" s="18">
        <v>166116</v>
      </c>
      <c r="E89" s="16"/>
      <c r="F89" s="16"/>
      <c r="G89" s="18"/>
    </row>
    <row r="90" spans="1:7">
      <c r="A90" s="16">
        <v>1988</v>
      </c>
      <c r="B90" s="16">
        <v>2055</v>
      </c>
      <c r="C90" s="18">
        <v>167004</v>
      </c>
      <c r="E90" s="16"/>
      <c r="F90" s="16"/>
      <c r="G90" s="18"/>
    </row>
    <row r="91" spans="1:7">
      <c r="A91" s="16">
        <v>1989</v>
      </c>
      <c r="B91" s="16">
        <v>2056</v>
      </c>
      <c r="C91" s="18">
        <v>167736</v>
      </c>
      <c r="E91" s="16"/>
      <c r="F91" s="16"/>
      <c r="G91" s="18"/>
    </row>
    <row r="92" spans="1:7">
      <c r="A92" s="16">
        <v>1990</v>
      </c>
      <c r="B92" s="16">
        <v>2057</v>
      </c>
      <c r="C92" s="18">
        <v>168360</v>
      </c>
      <c r="E92" s="16"/>
      <c r="F92" s="16"/>
      <c r="G92" s="18"/>
    </row>
    <row r="93" spans="1:7">
      <c r="A93" s="16" t="str">
        <v>1991 and later</v>
      </c>
      <c r="B93" s="16" t="str">
        <v>2058 and later</v>
      </c>
      <c r="C93" s="18">
        <v>168600</v>
      </c>
    </row>
    <row r="94" spans="1:7">
      <c r="A94" s="16"/>
      <c r="B94" s="16"/>
      <c r="C94" s="18"/>
    </row>
    <row r="95" spans="1:7">
      <c r="A95" s="16"/>
      <c r="B95" s="16"/>
      <c r="C95" s="18"/>
    </row>
    <row r="96" spans="1:7">
      <c r="A96" s="16"/>
      <c r="B96" s="16"/>
      <c r="C96" s="18"/>
    </row>
    <row r="97" spans="1:3">
      <c r="A97" s="16"/>
      <c r="B97" s="16"/>
      <c r="C97" s="18"/>
    </row>
    <row r="98" spans="1:3">
      <c r="A98" s="16"/>
      <c r="B98" s="16"/>
      <c r="C98" s="18"/>
    </row>
    <row r="99" spans="1:3">
      <c r="A99" s="16"/>
      <c r="B99" s="16"/>
      <c r="C99" s="18"/>
    </row>
    <row r="100" spans="1:3">
      <c r="A100" s="16"/>
      <c r="B100" s="16"/>
      <c r="C100" s="18"/>
    </row>
    <row r="101" spans="1:3">
      <c r="A101" s="16"/>
      <c r="B101" s="16"/>
      <c r="C101" s="18"/>
    </row>
  </sheetData>
  <mergeCells count="4">
    <mergeCell ref="A1:C1"/>
    <mergeCell ref="A3:C3"/>
    <mergeCell ref="E1:G1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Notes</vt:lpstr>
      <vt:lpstr>Calculations</vt:lpstr>
      <vt:lpstr>Attachments</vt:lpstr>
      <vt:lpstr>BreakPoint</vt:lpstr>
      <vt:lpstr>EarliestTWByr</vt:lpstr>
      <vt:lpstr>howManyTWBs</vt:lpstr>
      <vt:lpstr>LatestTWByr</vt:lpstr>
      <vt:lpstr>LawYear</vt:lpstr>
      <vt:lpstr>lawYrTWB</vt:lpstr>
      <vt:lpstr>Notes!Print_Area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Nicholas K</dc:creator>
  <cp:lastModifiedBy>Fox Nicholas K</cp:lastModifiedBy>
  <dcterms:created xsi:type="dcterms:W3CDTF">2023-11-15T20:40:18Z</dcterms:created>
  <dcterms:modified xsi:type="dcterms:W3CDTF">2023-11-17T13:19:57Z</dcterms:modified>
</cp:coreProperties>
</file>