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586104_my365_dmu_ac_uk/Documents/P2586104/Documents/IMAT5264 Business Intelligence Patel/BI excel and word/"/>
    </mc:Choice>
  </mc:AlternateContent>
  <xr:revisionPtr revIDLastSave="164" documentId="8_{CCF9BB5B-F780-4363-9431-6D6D15464270}" xr6:coauthVersionLast="45" xr6:coauthVersionMax="45" xr10:uidLastSave="{67ED2B69-75FD-43F6-B134-5BD123C69A56}"/>
  <bookViews>
    <workbookView xWindow="-98" yWindow="-98" windowWidth="19396" windowHeight="11596" xr2:uid="{00000000-000D-0000-FFFF-FFFF00000000}"/>
  </bookViews>
  <sheets>
    <sheet name="Chocolate Bar ES" sheetId="2" r:id="rId1"/>
    <sheet name="Adult Mint" sheetId="9" r:id="rId2"/>
    <sheet name="Childern's Treats" sheetId="3" r:id="rId3"/>
    <sheet name="Sensitivity Report " sheetId="15" r:id="rId4"/>
    <sheet name="Linear Programming" sheetId="10" r:id="rId5"/>
    <sheet name="Linear Programming 2" sheetId="6" r:id="rId6"/>
    <sheet name="Simulation" sheetId="7" r:id="rId7"/>
  </sheets>
  <definedNames>
    <definedName name="Four_Quarter_Moving_Average" comment="This is for a seasonal trend">'Childern''s Treats'!$D$3</definedName>
    <definedName name="solver_adj" localSheetId="4" hidden="1">'Linear Programming'!$B$13:$C$13</definedName>
    <definedName name="solver_adj" localSheetId="5" hidden="1">'Linear Programming 2'!$K$4:$K$11</definedName>
    <definedName name="solver_cvg" localSheetId="4" hidden="1">0.0001</definedName>
    <definedName name="solver_cvg" localSheetId="5" hidden="1">0.0001</definedName>
    <definedName name="solver_drv" localSheetId="4" hidden="1">2</definedName>
    <definedName name="solver_drv" localSheetId="5" hidden="1">1</definedName>
    <definedName name="solver_eng" localSheetId="4" hidden="1">2</definedName>
    <definedName name="solver_eng" localSheetId="5" hidden="1">2</definedName>
    <definedName name="solver_est" localSheetId="4" hidden="1">1</definedName>
    <definedName name="solver_est" localSheetId="5" hidden="1">1</definedName>
    <definedName name="solver_itr" localSheetId="4" hidden="1">2147483647</definedName>
    <definedName name="solver_itr" localSheetId="5" hidden="1">2147483647</definedName>
    <definedName name="solver_lhs1" localSheetId="4" hidden="1">'Linear Programming'!$B$18:$B$19</definedName>
    <definedName name="solver_lhs1" localSheetId="5" hidden="1">'Linear Programming 2'!$M$4:$M$11</definedName>
    <definedName name="solver_lhs2" localSheetId="4" hidden="1">'Linear Programming'!$B$20</definedName>
    <definedName name="solver_mip" localSheetId="4" hidden="1">2147483647</definedName>
    <definedName name="solver_mip" localSheetId="5" hidden="1">2147483647</definedName>
    <definedName name="solver_mni" localSheetId="4" hidden="1">30</definedName>
    <definedName name="solver_mni" localSheetId="5" hidden="1">30</definedName>
    <definedName name="solver_mrt" localSheetId="4" hidden="1">0.075</definedName>
    <definedName name="solver_mrt" localSheetId="5" hidden="1">0.075</definedName>
    <definedName name="solver_msl" localSheetId="4" hidden="1">2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4" hidden="1">2147483647</definedName>
    <definedName name="solver_nod" localSheetId="5" hidden="1">2147483647</definedName>
    <definedName name="solver_num" localSheetId="4" hidden="1">2</definedName>
    <definedName name="solver_num" localSheetId="5" hidden="1">1</definedName>
    <definedName name="solver_nwt" localSheetId="4" hidden="1">1</definedName>
    <definedName name="solver_nwt" localSheetId="5" hidden="1">1</definedName>
    <definedName name="solver_opt" localSheetId="4" hidden="1">'Linear Programming'!$B$15</definedName>
    <definedName name="solver_opt" localSheetId="5" hidden="1">'Linear Programming 2'!$M$13</definedName>
    <definedName name="solver_pre" localSheetId="4" hidden="1">0.000001</definedName>
    <definedName name="solver_pre" localSheetId="5" hidden="1">0.000001</definedName>
    <definedName name="solver_rbv" localSheetId="4" hidden="1">2</definedName>
    <definedName name="solver_rbv" localSheetId="5" hidden="1">1</definedName>
    <definedName name="solver_rel1" localSheetId="4" hidden="1">1</definedName>
    <definedName name="solver_rel1" localSheetId="5" hidden="1">3</definedName>
    <definedName name="solver_rel2" localSheetId="4" hidden="1">3</definedName>
    <definedName name="solver_rhs1" localSheetId="4" hidden="1">'Linear Programming'!$D$18:$D$19</definedName>
    <definedName name="solver_rhs1" localSheetId="5" hidden="1">'Linear Programming 2'!$I$4:$I$11</definedName>
    <definedName name="solver_rhs2" localSheetId="4" hidden="1">'Linear Programming'!$D$20</definedName>
    <definedName name="solver_rlx" localSheetId="4" hidden="1">2</definedName>
    <definedName name="solver_rlx" localSheetId="5" hidden="1">2</definedName>
    <definedName name="solver_rsd" localSheetId="4" hidden="1">0</definedName>
    <definedName name="solver_rsd" localSheetId="5" hidden="1">0</definedName>
    <definedName name="solver_scl" localSheetId="4" hidden="1">2</definedName>
    <definedName name="solver_scl" localSheetId="5" hidden="1">1</definedName>
    <definedName name="solver_sho" localSheetId="4" hidden="1">2</definedName>
    <definedName name="solver_sho" localSheetId="5" hidden="1">2</definedName>
    <definedName name="solver_ssz" localSheetId="4" hidden="1">100</definedName>
    <definedName name="solver_ssz" localSheetId="5" hidden="1">100</definedName>
    <definedName name="solver_tim" localSheetId="4" hidden="1">2147483647</definedName>
    <definedName name="solver_tim" localSheetId="5" hidden="1">2147483647</definedName>
    <definedName name="solver_tol" localSheetId="4" hidden="1">0.01</definedName>
    <definedName name="solver_tol" localSheetId="5" hidden="1">0.01</definedName>
    <definedName name="solver_typ" localSheetId="4" hidden="1">1</definedName>
    <definedName name="solver_typ" localSheetId="5" hidden="1">2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8" i="3" l="1"/>
  <c r="D38" i="3"/>
  <c r="C38" i="3"/>
  <c r="D8" i="7" l="1"/>
  <c r="I13" i="6"/>
  <c r="K13" i="6"/>
  <c r="M11" i="6"/>
  <c r="M10" i="6"/>
  <c r="M9" i="6"/>
  <c r="M8" i="6"/>
  <c r="M7" i="6"/>
  <c r="M6" i="6"/>
  <c r="M5" i="6"/>
  <c r="M4" i="6"/>
  <c r="D20" i="10"/>
  <c r="D19" i="10"/>
  <c r="D18" i="10"/>
  <c r="B20" i="10"/>
  <c r="B19" i="10"/>
  <c r="B18" i="10"/>
  <c r="B15" i="10"/>
  <c r="C47" i="3"/>
  <c r="C45" i="3"/>
  <c r="C43" i="3"/>
  <c r="C41" i="3"/>
  <c r="D23" i="3"/>
  <c r="D21" i="3"/>
  <c r="D19" i="3"/>
  <c r="D17" i="3"/>
  <c r="D15" i="3"/>
  <c r="D13" i="3"/>
  <c r="D11" i="3"/>
  <c r="D9" i="3"/>
  <c r="D7" i="3"/>
  <c r="D8" i="2"/>
  <c r="D10" i="2" s="1"/>
  <c r="D12" i="2" s="1"/>
  <c r="D14" i="2" s="1"/>
  <c r="D16" i="2" s="1"/>
  <c r="D18" i="2" s="1"/>
  <c r="B36" i="2"/>
  <c r="B32" i="2"/>
  <c r="D34" i="9"/>
  <c r="D32" i="9"/>
  <c r="D30" i="9"/>
  <c r="D28" i="9"/>
  <c r="D20" i="2" l="1"/>
  <c r="D22" i="2" s="1"/>
  <c r="D24" i="2" s="1"/>
  <c r="D26" i="2" s="1"/>
  <c r="C38" i="2" s="1"/>
  <c r="M13" i="6"/>
  <c r="E12" i="3"/>
  <c r="F12" i="3" s="1"/>
  <c r="B32" i="3" s="1"/>
  <c r="E8" i="3"/>
  <c r="F8" i="3" s="1"/>
  <c r="D30" i="3" s="1"/>
  <c r="E12" i="2"/>
  <c r="E14" i="3"/>
  <c r="E10" i="3"/>
  <c r="F10" i="3" l="1"/>
  <c r="E30" i="3" s="1"/>
  <c r="F14" i="3"/>
  <c r="C32" i="3" s="1"/>
  <c r="E8" i="2"/>
  <c r="F8" i="2" s="1"/>
  <c r="E6" i="2"/>
  <c r="F6" i="2" s="1"/>
  <c r="E16" i="2"/>
  <c r="F16" i="2" s="1"/>
  <c r="E14" i="2"/>
  <c r="F14" i="2" s="1"/>
  <c r="F12" i="2"/>
  <c r="E10" i="2"/>
  <c r="F10" i="2" s="1"/>
  <c r="E22" i="3" l="1"/>
  <c r="F22" i="3" s="1"/>
  <c r="C34" i="3" s="1"/>
  <c r="C36" i="3" s="1"/>
  <c r="E20" i="3"/>
  <c r="F20" i="3" s="1"/>
  <c r="B34" i="3" s="1"/>
  <c r="B36" i="3" s="1"/>
  <c r="E20" i="2"/>
  <c r="F20" i="2" s="1"/>
  <c r="E18" i="2"/>
  <c r="F18" i="2" s="1"/>
  <c r="E18" i="3"/>
  <c r="F18" i="3" s="1"/>
  <c r="E32" i="3" s="1"/>
  <c r="E36" i="3" s="1"/>
  <c r="E16" i="3"/>
  <c r="E22" i="2" l="1"/>
  <c r="F22" i="2" s="1"/>
  <c r="F16" i="3"/>
  <c r="D32" i="3" s="1"/>
  <c r="D36" i="3" s="1"/>
  <c r="F36" i="3" s="1"/>
  <c r="B37" i="3" s="1"/>
  <c r="B38" i="3" s="1"/>
  <c r="G4" i="3" l="1"/>
  <c r="G20" i="3" s="1"/>
  <c r="D41" i="3"/>
  <c r="E26" i="2"/>
  <c r="F26" i="2" s="1"/>
  <c r="E24" i="2"/>
  <c r="F24" i="2" s="1"/>
  <c r="D37" i="3"/>
  <c r="E37" i="3"/>
  <c r="C37" i="3"/>
  <c r="J4" i="3"/>
  <c r="G12" i="3"/>
  <c r="H20" i="3"/>
  <c r="J20" i="3"/>
  <c r="F37" i="3" l="1"/>
  <c r="G10" i="3"/>
  <c r="G18" i="3" s="1"/>
  <c r="J18" i="3" s="1"/>
  <c r="D47" i="3"/>
  <c r="G8" i="3"/>
  <c r="G24" i="3" s="1"/>
  <c r="J24" i="3" s="1"/>
  <c r="D45" i="3"/>
  <c r="G6" i="3"/>
  <c r="D43" i="3"/>
  <c r="G26" i="3"/>
  <c r="J26" i="3" s="1"/>
  <c r="J12" i="3"/>
  <c r="H12" i="3"/>
  <c r="H18" i="3"/>
  <c r="H10" i="3" l="1"/>
  <c r="J10" i="3"/>
  <c r="J8" i="3"/>
  <c r="H8" i="3"/>
  <c r="G16" i="3"/>
  <c r="H16" i="3" s="1"/>
  <c r="G14" i="3"/>
  <c r="J6" i="3"/>
  <c r="G22" i="3"/>
  <c r="J16" i="3" l="1"/>
  <c r="J14" i="3"/>
  <c r="H14" i="3"/>
  <c r="H22" i="3"/>
  <c r="J22" i="3"/>
</calcChain>
</file>

<file path=xl/sharedStrings.xml><?xml version="1.0" encoding="utf-8"?>
<sst xmlns="http://schemas.openxmlformats.org/spreadsheetml/2006/main" count="256" uniqueCount="182">
  <si>
    <t>Year</t>
  </si>
  <si>
    <t>Season</t>
  </si>
  <si>
    <t>Winter</t>
  </si>
  <si>
    <t>Spring</t>
  </si>
  <si>
    <t>Summer</t>
  </si>
  <si>
    <t>Autumn</t>
  </si>
  <si>
    <t xml:space="preserve">Winter </t>
  </si>
  <si>
    <t xml:space="preserve">Forecast (Ft) </t>
  </si>
  <si>
    <t>Forecast Error      (Yt -Ft)</t>
  </si>
  <si>
    <t>Sales (Yt)</t>
  </si>
  <si>
    <t>Y= actual value</t>
  </si>
  <si>
    <t>T= estimated trend value</t>
  </si>
  <si>
    <t>S= estimated seasonal effect</t>
  </si>
  <si>
    <t>I= irregular or random component</t>
  </si>
  <si>
    <t>4-MA</t>
  </si>
  <si>
    <t>Center MA(T)</t>
  </si>
  <si>
    <t>Y/T</t>
  </si>
  <si>
    <t>Definition and Formula</t>
  </si>
  <si>
    <t>Y=TxSXI</t>
  </si>
  <si>
    <t>Quarter 1</t>
  </si>
  <si>
    <t>Quarter 2</t>
  </si>
  <si>
    <t>Quarter 3</t>
  </si>
  <si>
    <t>Quarter 4</t>
  </si>
  <si>
    <t>Year 1</t>
  </si>
  <si>
    <t>Year 2</t>
  </si>
  <si>
    <t>Year 3</t>
  </si>
  <si>
    <t>Average</t>
  </si>
  <si>
    <t>Adjusted Average</t>
  </si>
  <si>
    <t>T*S</t>
  </si>
  <si>
    <t>Seasonal Effects (S)</t>
  </si>
  <si>
    <t>Period</t>
  </si>
  <si>
    <t>Forecast</t>
  </si>
  <si>
    <t>Autum</t>
  </si>
  <si>
    <t>LINEAR TREND MODEL</t>
  </si>
  <si>
    <t>ADULT MINT</t>
  </si>
  <si>
    <t>EXPOTENTIAL SMOOTHING</t>
  </si>
  <si>
    <t>CHOCOLATE BAR</t>
  </si>
  <si>
    <t>MSE for α=0.1</t>
  </si>
  <si>
    <t>&lt;&lt;BEST MSE VALUE</t>
  </si>
  <si>
    <t>FORECAST</t>
  </si>
  <si>
    <t>Deseasonal values (Y/S)</t>
  </si>
  <si>
    <t>Forecast Trend Value</t>
  </si>
  <si>
    <t>Forecast Sales</t>
  </si>
  <si>
    <t>MULTIPLICATIVE MODEL</t>
  </si>
  <si>
    <t>CHILDREN' TREATS</t>
  </si>
  <si>
    <t>EMC Popcorn</t>
  </si>
  <si>
    <t>&lt;=</t>
  </si>
  <si>
    <t>&gt;=</t>
  </si>
  <si>
    <t>Cell</t>
  </si>
  <si>
    <t>Name</t>
  </si>
  <si>
    <t>Variable Cells</t>
  </si>
  <si>
    <t>Constraints</t>
  </si>
  <si>
    <t>Formula</t>
  </si>
  <si>
    <t>$B$13</t>
  </si>
  <si>
    <t>$C$13</t>
  </si>
  <si>
    <t>$B$18</t>
  </si>
  <si>
    <t>$B$19</t>
  </si>
  <si>
    <t>$B$20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</si>
  <si>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</si>
  <si>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</si>
  <si>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</si>
  <si>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</si>
  <si>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</si>
  <si>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</si>
  <si>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</si>
  <si>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</si>
  <si>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</si>
  <si>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</si>
  <si>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</si>
  <si>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</si>
  <si>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</si>
  <si>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</si>
  <si>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Shift </t>
  </si>
  <si>
    <t>Minimum Staff</t>
  </si>
  <si>
    <t xml:space="preserve">Business operates 24 hours a day.  </t>
  </si>
  <si>
    <t>Work day is divided into 3 hr periods</t>
  </si>
  <si>
    <t>Staff work is 9hr shifts</t>
  </si>
  <si>
    <t xml:space="preserve">Objective </t>
  </si>
  <si>
    <t>Minimise: X1+X2+X3+X4+X5+X6+X7+X8</t>
  </si>
  <si>
    <t>Non-Negativity Constraint</t>
  </si>
  <si>
    <t>X5  + X6 + X7 + X8 + X1</t>
  </si>
  <si>
    <t>X7 + X8 + X1 + X2 + X3</t>
  </si>
  <si>
    <t>X6 + X7 + X8 + X1 + X2</t>
  </si>
  <si>
    <t>X8 + X1 + X2 + X3 + X4</t>
  </si>
  <si>
    <t>X1 + X2 + X3 + X4 + X5</t>
  </si>
  <si>
    <t>X2 + X3 + X4 + X5 + X6</t>
  </si>
  <si>
    <t>X3 + X4 + X5 + X6 + X7</t>
  </si>
  <si>
    <t>X4 + X5 + X6 + X7 + X8</t>
  </si>
  <si>
    <t>X1+X2+X3+X4+X5+X6+X7+X8</t>
  </si>
  <si>
    <t>Decision Variables</t>
  </si>
  <si>
    <t>X1</t>
  </si>
  <si>
    <t>X2</t>
  </si>
  <si>
    <t>X3</t>
  </si>
  <si>
    <t>X4</t>
  </si>
  <si>
    <t>X5</t>
  </si>
  <si>
    <t>X6</t>
  </si>
  <si>
    <t>X7</t>
  </si>
  <si>
    <t>X8</t>
  </si>
  <si>
    <t>Total</t>
  </si>
  <si>
    <t>Deluxe</t>
  </si>
  <si>
    <t>Total Amount</t>
  </si>
  <si>
    <t>Standard</t>
  </si>
  <si>
    <t>Sugar</t>
  </si>
  <si>
    <t>Colouring</t>
  </si>
  <si>
    <t>Supply to Cinema</t>
  </si>
  <si>
    <t>Product Profit</t>
  </si>
  <si>
    <t>Popcorn</t>
  </si>
  <si>
    <t>Maximum Profit</t>
  </si>
  <si>
    <t>Constraint Calculations</t>
  </si>
  <si>
    <t>Production (LHS)</t>
  </si>
  <si>
    <t>Production(RHS)</t>
  </si>
  <si>
    <t>Total work hours</t>
  </si>
  <si>
    <t>Predicted Hours</t>
  </si>
  <si>
    <t>Number of Channels</t>
  </si>
  <si>
    <t>Mean Service Rate (Expotential)</t>
  </si>
  <si>
    <t>Mean Arrival Rate (Poisson)</t>
  </si>
  <si>
    <t>Operating Characteristics</t>
  </si>
  <si>
    <t>Probability that no customers are in the system</t>
  </si>
  <si>
    <t>Average number of customers waiting line</t>
  </si>
  <si>
    <t>Average number of customer in the system</t>
  </si>
  <si>
    <t>Average time a customer spends in waiting line</t>
  </si>
  <si>
    <t>Average time a customer spends in the system</t>
  </si>
  <si>
    <t>λ</t>
  </si>
  <si>
    <t>κ</t>
  </si>
  <si>
    <t>μ</t>
  </si>
  <si>
    <t>Po</t>
  </si>
  <si>
    <t>Lq</t>
  </si>
  <si>
    <t>L</t>
  </si>
  <si>
    <t>Wq</t>
  </si>
  <si>
    <t>W</t>
  </si>
  <si>
    <t>Pw</t>
  </si>
  <si>
    <t>Ratio</t>
  </si>
  <si>
    <t>λ/μ</t>
  </si>
  <si>
    <t>Probability an arriving customer has to wait</t>
  </si>
  <si>
    <t>Number of customers</t>
  </si>
  <si>
    <t>n=1</t>
  </si>
  <si>
    <t>n=2</t>
  </si>
  <si>
    <t>n=3</t>
  </si>
  <si>
    <t>n-4</t>
  </si>
  <si>
    <t>n=5</t>
  </si>
  <si>
    <t>LEICESTER BRANCH EXPERIENCES</t>
  </si>
  <si>
    <t>Given</t>
  </si>
  <si>
    <t>Assumed as =</t>
  </si>
  <si>
    <t>Waiting Model</t>
  </si>
  <si>
    <t>Symbols</t>
  </si>
  <si>
    <r>
      <t>((λ/μ)^k x λ x μ x Po)/(k-1)</t>
    </r>
    <r>
      <rPr>
        <sz val="11"/>
        <color theme="1"/>
        <rFont val="Arial Nova Cond"/>
        <family val="2"/>
      </rPr>
      <t>!</t>
    </r>
    <r>
      <rPr>
        <sz val="11"/>
        <color theme="1"/>
        <rFont val="Calibri"/>
        <family val="2"/>
      </rPr>
      <t xml:space="preserve"> X (Kμ-λ)^2</t>
    </r>
  </si>
  <si>
    <t>Lq + λ/μ</t>
  </si>
  <si>
    <t>Lq/λ</t>
  </si>
  <si>
    <t>Wq + 1/μ</t>
  </si>
  <si>
    <r>
      <t>(1/k</t>
    </r>
    <r>
      <rPr>
        <sz val="11"/>
        <color theme="1"/>
        <rFont val="Arial Nova Cond"/>
        <family val="2"/>
      </rPr>
      <t>!</t>
    </r>
    <r>
      <rPr>
        <sz val="11"/>
        <color theme="1"/>
        <rFont val="Calibri"/>
        <family val="2"/>
      </rPr>
      <t>) * (λ/μ)^k x kμ/(kμ - λ) * Po</t>
    </r>
  </si>
  <si>
    <t>Probability of customers in the system</t>
  </si>
  <si>
    <t>Pn</t>
  </si>
  <si>
    <t>Pn Values</t>
  </si>
  <si>
    <t>Worksheet: [P2586104.xlsx]Linear Programming</t>
  </si>
  <si>
    <t>Report Created: 27/05/2020 00:34:16</t>
  </si>
  <si>
    <t>Popcorn Deluxe</t>
  </si>
  <si>
    <t>Sugar Production (LHS)</t>
  </si>
  <si>
    <t>Colouring Production (LHS)</t>
  </si>
  <si>
    <t>Supply to Cinema Production (LHS)</t>
  </si>
  <si>
    <t>Constraint 1</t>
  </si>
  <si>
    <t>Constraint 2</t>
  </si>
  <si>
    <t>Constraint 3</t>
  </si>
  <si>
    <t>Constraint 4</t>
  </si>
  <si>
    <t>Constraint 5</t>
  </si>
  <si>
    <t>Constraint 6</t>
  </si>
  <si>
    <t>Constraint 7</t>
  </si>
  <si>
    <t>Constraint 8</t>
  </si>
  <si>
    <t xml:space="preserve">SIMULATION TECHNIQUES - WAITING LINES MODELS (QUEUES) </t>
  </si>
  <si>
    <t>Seasonality Effects Values in %</t>
  </si>
  <si>
    <t>Popcorn Standard</t>
  </si>
  <si>
    <t>STAFFING ALLOCATION</t>
  </si>
  <si>
    <t>Squared Error      (Yt - Ft)²</t>
  </si>
  <si>
    <t>α values</t>
  </si>
  <si>
    <t>MSE for α=0.2</t>
  </si>
  <si>
    <t>MSE for α=0.3</t>
  </si>
  <si>
    <t>MSE for α=0.4</t>
  </si>
  <si>
    <t>MSE for α=0.5</t>
  </si>
  <si>
    <t>MSE for α=0.6</t>
  </si>
  <si>
    <t>MSE for α=0.7</t>
  </si>
  <si>
    <t>MSE for α=0.8</t>
  </si>
  <si>
    <t>MSE for α=0.9</t>
  </si>
  <si>
    <t>MSE for α=1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</si>
</sst>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"/>
    <numFmt numFmtId="166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5959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 Nova Cond"/>
      <family val="2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4" borderId="0" xfId="0" applyFill="1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ont="1"/>
    <xf numFmtId="0" fontId="0" fillId="0" borderId="0" xfId="0" applyAlignment="1">
      <alignment horizontal="left" wrapText="1"/>
    </xf>
    <xf numFmtId="2" fontId="0" fillId="0" borderId="0" xfId="0" applyNumberFormat="1" applyFill="1" applyAlignment="1">
      <alignment wrapText="1"/>
    </xf>
    <xf numFmtId="2" fontId="0" fillId="0" borderId="0" xfId="0" applyNumberFormat="1" applyFill="1"/>
    <xf numFmtId="2" fontId="0" fillId="0" borderId="0" xfId="0" applyNumberFormat="1"/>
    <xf numFmtId="2" fontId="0" fillId="0" borderId="0" xfId="0" applyNumberFormat="1" applyAlignment="1">
      <alignment wrapText="1"/>
    </xf>
    <xf numFmtId="2" fontId="1" fillId="0" borderId="0" xfId="0" applyNumberFormat="1" applyFont="1"/>
    <xf numFmtId="0" fontId="1" fillId="0" borderId="0" xfId="0" applyFont="1" applyFill="1"/>
    <xf numFmtId="165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wrapText="1"/>
    </xf>
    <xf numFmtId="2" fontId="0" fillId="0" borderId="0" xfId="0" applyNumberFormat="1" applyFill="1" applyAlignment="1"/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2" fontId="0" fillId="0" borderId="1" xfId="0" applyNumberFormat="1" applyFont="1" applyFill="1" applyBorder="1" applyAlignment="1"/>
    <xf numFmtId="2" fontId="0" fillId="0" borderId="0" xfId="0" applyNumberFormat="1" applyFont="1" applyFill="1" applyBorder="1" applyAlignment="1"/>
    <xf numFmtId="2" fontId="0" fillId="4" borderId="0" xfId="0" applyNumberFormat="1" applyFill="1" applyAlignment="1">
      <alignment horizontal="center"/>
    </xf>
    <xf numFmtId="0" fontId="0" fillId="0" borderId="0" xfId="0" applyNumberFormat="1" applyAlignment="1"/>
    <xf numFmtId="0" fontId="1" fillId="6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wrapText="1"/>
    </xf>
    <xf numFmtId="2" fontId="0" fillId="4" borderId="0" xfId="0" applyNumberFormat="1" applyFill="1" applyAlignment="1"/>
    <xf numFmtId="1" fontId="0" fillId="0" borderId="0" xfId="0" applyNumberFormat="1" applyFont="1" applyFill="1" applyBorder="1" applyAlignment="1"/>
    <xf numFmtId="1" fontId="0" fillId="0" borderId="0" xfId="0" applyNumberFormat="1" applyAlignment="1"/>
    <xf numFmtId="0" fontId="0" fillId="0" borderId="4" xfId="0" applyFill="1" applyBorder="1" applyAlignment="1"/>
    <xf numFmtId="0" fontId="0" fillId="0" borderId="5" xfId="0" applyFill="1" applyBorder="1" applyAlignment="1"/>
    <xf numFmtId="166" fontId="0" fillId="0" borderId="0" xfId="0" applyNumberFormat="1"/>
    <xf numFmtId="166" fontId="0" fillId="0" borderId="0" xfId="0" applyNumberFormat="1" applyAlignment="1">
      <alignment vertical="top"/>
    </xf>
    <xf numFmtId="166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 vertical="top"/>
    </xf>
    <xf numFmtId="0" fontId="5" fillId="7" borderId="0" xfId="0" applyFont="1" applyFill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66" fontId="0" fillId="8" borderId="0" xfId="0" applyNumberFormat="1" applyFill="1" applyAlignment="1">
      <alignment vertical="top"/>
    </xf>
    <xf numFmtId="0" fontId="0" fillId="8" borderId="0" xfId="0" applyNumberFormat="1" applyFill="1" applyAlignment="1">
      <alignment vertical="center"/>
    </xf>
    <xf numFmtId="0" fontId="0" fillId="8" borderId="0" xfId="0" applyNumberFormat="1" applyFill="1" applyAlignment="1">
      <alignment horizontal="center" vertical="center"/>
    </xf>
    <xf numFmtId="166" fontId="0" fillId="0" borderId="0" xfId="0" applyNumberFormat="1" applyAlignment="1">
      <alignment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 applyFill="1" applyAlignment="1">
      <alignment vertical="center"/>
    </xf>
    <xf numFmtId="166" fontId="1" fillId="8" borderId="0" xfId="0" applyNumberFormat="1" applyFont="1" applyFill="1"/>
    <xf numFmtId="0" fontId="1" fillId="8" borderId="0" xfId="0" applyFont="1" applyFill="1"/>
    <xf numFmtId="0" fontId="1" fillId="8" borderId="0" xfId="0" applyFont="1" applyFill="1" applyAlignment="1">
      <alignment horizontal="left"/>
    </xf>
    <xf numFmtId="0" fontId="9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" fillId="8" borderId="0" xfId="0" applyFont="1" applyFill="1" applyAlignment="1">
      <alignment horizontal="left"/>
    </xf>
    <xf numFmtId="43" fontId="0" fillId="0" borderId="0" xfId="1" applyFont="1" applyFill="1" applyAlignment="1"/>
    <xf numFmtId="43" fontId="0" fillId="0" borderId="0" xfId="1" applyFont="1" applyAlignment="1">
      <alignment horizontal="center"/>
    </xf>
    <xf numFmtId="166" fontId="4" fillId="5" borderId="0" xfId="0" applyNumberFormat="1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1" fillId="11" borderId="0" xfId="0" applyFont="1" applyFill="1"/>
    <xf numFmtId="0" fontId="1" fillId="11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2" fontId="6" fillId="6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8" fillId="1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/>
    </xf>
    <xf numFmtId="166" fontId="0" fillId="8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/>
    <xf numFmtId="2" fontId="15" fillId="0" borderId="0" xfId="0" applyNumberFormat="1" applyFont="1" applyFill="1"/>
    <xf numFmtId="2" fontId="15" fillId="0" borderId="0" xfId="0" applyNumberFormat="1" applyFont="1"/>
    <xf numFmtId="0" fontId="15" fillId="0" borderId="0" xfId="0" applyFont="1" applyAlignment="1">
      <alignment wrapText="1"/>
    </xf>
    <xf numFmtId="2" fontId="15" fillId="0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0" fontId="14" fillId="0" borderId="0" xfId="0" applyFont="1" applyFill="1"/>
    <xf numFmtId="164" fontId="15" fillId="0" borderId="0" xfId="0" applyNumberFormat="1" applyFont="1"/>
    <xf numFmtId="0" fontId="15" fillId="0" borderId="0" xfId="0" applyFont="1" applyFill="1"/>
    <xf numFmtId="0" fontId="14" fillId="0" borderId="0" xfId="0" applyFont="1"/>
    <xf numFmtId="164" fontId="15" fillId="0" borderId="0" xfId="0" applyNumberFormat="1" applyFont="1" applyFill="1"/>
    <xf numFmtId="0" fontId="14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general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0" indent="0" justifyLastLine="0" shrinkToFit="0"/>
    </dxf>
    <dxf>
      <fill>
        <patternFill patternType="none">
          <fgColor indexed="64"/>
          <bgColor auto="1"/>
        </patternFill>
      </fill>
      <alignment textRotation="0" wrapText="0" indent="0" justifyLastLine="0" shrinkToFit="0"/>
    </dxf>
    <dxf>
      <alignment textRotation="0" wrapText="0" indent="0" justifyLastLine="0" shrinkToFit="0"/>
    </dxf>
    <dxf>
      <font>
        <b/>
      </font>
      <alignment textRotation="0" wrapText="0" indent="0" justifyLastLine="0" shrinkToFit="0"/>
    </dxf>
    <dxf>
      <alignment textRotation="0" wrapText="0" indent="0" justifyLastLine="0" shrinkToFit="0"/>
    </dxf>
    <dxf>
      <alignment textRotation="0" wrapText="0" indent="0" justifyLastLine="0" shrinkToFit="0"/>
    </dxf>
  </dxfs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CHOCOLATE-BAR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'Chocolate Bar ES'!$C$3</c:f>
              <c:strCache>
                <c:ptCount val="1"/>
                <c:pt idx="0">
                  <c:v>Sales (Yt)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cat>
            <c:multiLvlStrRef>
              <c:f>'Chocolate Bar ES'!$A$4:$B$26</c:f>
              <c:multiLvlStrCache>
                <c:ptCount val="23"/>
                <c:lvl>
                  <c:pt idx="0">
                    <c:v>Winter</c:v>
                  </c:pt>
                  <c:pt idx="2">
                    <c:v>Spring</c:v>
                  </c:pt>
                  <c:pt idx="4">
                    <c:v>Summer</c:v>
                  </c:pt>
                  <c:pt idx="6">
                    <c:v>Autumn</c:v>
                  </c:pt>
                  <c:pt idx="8">
                    <c:v>Winter</c:v>
                  </c:pt>
                  <c:pt idx="10">
                    <c:v>Spring</c:v>
                  </c:pt>
                  <c:pt idx="12">
                    <c:v>Summer</c:v>
                  </c:pt>
                  <c:pt idx="14">
                    <c:v>Autumn</c:v>
                  </c:pt>
                  <c:pt idx="16">
                    <c:v>Winter</c:v>
                  </c:pt>
                  <c:pt idx="18">
                    <c:v>Spring</c:v>
                  </c:pt>
                  <c:pt idx="20">
                    <c:v>Summer</c:v>
                  </c:pt>
                  <c:pt idx="22">
                    <c:v>Autumn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16">
                    <c:v>3</c:v>
                  </c:pt>
                </c:lvl>
              </c:multiLvlStrCache>
            </c:multiLvlStrRef>
          </c:cat>
          <c:val>
            <c:numRef>
              <c:f>'Chocolate Bar ES'!$C$4:$C$26</c:f>
              <c:numCache>
                <c:formatCode>0.00</c:formatCode>
                <c:ptCount val="23"/>
                <c:pt idx="0">
                  <c:v>9.5</c:v>
                </c:pt>
                <c:pt idx="2">
                  <c:v>9.3000000000000007</c:v>
                </c:pt>
                <c:pt idx="4">
                  <c:v>9.4</c:v>
                </c:pt>
                <c:pt idx="6">
                  <c:v>9.6</c:v>
                </c:pt>
                <c:pt idx="8">
                  <c:v>9.8000000000000007</c:v>
                </c:pt>
                <c:pt idx="10">
                  <c:v>9.6999999999999993</c:v>
                </c:pt>
                <c:pt idx="12">
                  <c:v>9.8000000000000007</c:v>
                </c:pt>
                <c:pt idx="14">
                  <c:v>10.5</c:v>
                </c:pt>
                <c:pt idx="16">
                  <c:v>9.9</c:v>
                </c:pt>
                <c:pt idx="18">
                  <c:v>9.6999999999999993</c:v>
                </c:pt>
                <c:pt idx="20">
                  <c:v>9.6</c:v>
                </c:pt>
                <c:pt idx="22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4E-4FC5-9B98-9212067C2173}"/>
            </c:ext>
          </c:extLst>
        </c:ser>
        <c:ser>
          <c:idx val="1"/>
          <c:order val="1"/>
          <c:tx>
            <c:strRef>
              <c:f>'Chocolate Bar ES'!$D$3</c:f>
              <c:strCache>
                <c:ptCount val="1"/>
                <c:pt idx="0">
                  <c:v>Forecast (Ft) 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multiLvlStrRef>
              <c:f>'Chocolate Bar ES'!$A$4:$B$26</c:f>
              <c:multiLvlStrCache>
                <c:ptCount val="23"/>
                <c:lvl>
                  <c:pt idx="0">
                    <c:v>Winter</c:v>
                  </c:pt>
                  <c:pt idx="2">
                    <c:v>Spring</c:v>
                  </c:pt>
                  <c:pt idx="4">
                    <c:v>Summer</c:v>
                  </c:pt>
                  <c:pt idx="6">
                    <c:v>Autumn</c:v>
                  </c:pt>
                  <c:pt idx="8">
                    <c:v>Winter</c:v>
                  </c:pt>
                  <c:pt idx="10">
                    <c:v>Spring</c:v>
                  </c:pt>
                  <c:pt idx="12">
                    <c:v>Summer</c:v>
                  </c:pt>
                  <c:pt idx="14">
                    <c:v>Autumn</c:v>
                  </c:pt>
                  <c:pt idx="16">
                    <c:v>Winter</c:v>
                  </c:pt>
                  <c:pt idx="18">
                    <c:v>Spring</c:v>
                  </c:pt>
                  <c:pt idx="20">
                    <c:v>Summer</c:v>
                  </c:pt>
                  <c:pt idx="22">
                    <c:v>Autumn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16">
                    <c:v>3</c:v>
                  </c:pt>
                </c:lvl>
              </c:multiLvlStrCache>
            </c:multiLvlStrRef>
          </c:cat>
          <c:val>
            <c:numRef>
              <c:f>'Chocolate Bar ES'!$D$4:$D$26</c:f>
              <c:numCache>
                <c:formatCode>0.00</c:formatCode>
                <c:ptCount val="23"/>
                <c:pt idx="2">
                  <c:v>9.5</c:v>
                </c:pt>
                <c:pt idx="4">
                  <c:v>9.3800000000000008</c:v>
                </c:pt>
                <c:pt idx="6">
                  <c:v>9.3919999999999995</c:v>
                </c:pt>
                <c:pt idx="8">
                  <c:v>9.5167999999999999</c:v>
                </c:pt>
                <c:pt idx="10">
                  <c:v>9.6867200000000011</c:v>
                </c:pt>
                <c:pt idx="12">
                  <c:v>9.6946879999999993</c:v>
                </c:pt>
                <c:pt idx="14">
                  <c:v>9.7578752000000009</c:v>
                </c:pt>
                <c:pt idx="16">
                  <c:v>10.20315008</c:v>
                </c:pt>
                <c:pt idx="18">
                  <c:v>10.021260032000001</c:v>
                </c:pt>
                <c:pt idx="20">
                  <c:v>9.8285040127999999</c:v>
                </c:pt>
                <c:pt idx="22">
                  <c:v>9.6914016051199994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4E-4FC5-9B98-9212067C2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084520"/>
        <c:axId val="742084848"/>
      </c:lineChart>
      <c:catAx>
        <c:axId val="74208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84848"/>
        <c:crosses val="autoZero"/>
        <c:auto val="1"/>
        <c:lblAlgn val="ctr"/>
        <c:lblOffset val="100"/>
        <c:noMultiLvlLbl val="0"/>
      </c:catAx>
      <c:valAx>
        <c:axId val="7420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8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Adult</a:t>
            </a:r>
            <a:r>
              <a:rPr lang="en-GB" b="1" baseline="0">
                <a:solidFill>
                  <a:sysClr val="windowText" lastClr="000000"/>
                </a:solidFill>
              </a:rPr>
              <a:t> Mint Sales Trend</a:t>
            </a:r>
          </a:p>
        </c:rich>
      </c:tx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879265091863516E-2"/>
                  <c:y val="0.13384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'Adult Mint'!$C$4:$C$26</c:f>
              <c:numCache>
                <c:formatCode>0</c:formatCode>
                <c:ptCount val="23"/>
                <c:pt idx="0">
                  <c:v>1</c:v>
                </c:pt>
                <c:pt idx="2">
                  <c:v>2</c:v>
                </c:pt>
                <c:pt idx="4">
                  <c:v>3</c:v>
                </c:pt>
                <c:pt idx="6">
                  <c:v>4</c:v>
                </c:pt>
                <c:pt idx="8">
                  <c:v>5</c:v>
                </c:pt>
                <c:pt idx="10">
                  <c:v>6</c:v>
                </c:pt>
                <c:pt idx="12">
                  <c:v>7</c:v>
                </c:pt>
                <c:pt idx="14">
                  <c:v>8</c:v>
                </c:pt>
                <c:pt idx="16">
                  <c:v>9</c:v>
                </c:pt>
                <c:pt idx="18">
                  <c:v>10</c:v>
                </c:pt>
                <c:pt idx="20">
                  <c:v>11</c:v>
                </c:pt>
                <c:pt idx="22">
                  <c:v>12</c:v>
                </c:pt>
              </c:numCache>
            </c:numRef>
          </c:xVal>
          <c:yVal>
            <c:numRef>
              <c:f>'Adult Mint'!$D$4:$D$26</c:f>
              <c:numCache>
                <c:formatCode>0.00</c:formatCode>
                <c:ptCount val="23"/>
                <c:pt idx="0">
                  <c:v>11.4</c:v>
                </c:pt>
                <c:pt idx="2">
                  <c:v>12.6</c:v>
                </c:pt>
                <c:pt idx="4">
                  <c:v>13</c:v>
                </c:pt>
                <c:pt idx="6">
                  <c:v>12.8</c:v>
                </c:pt>
                <c:pt idx="8">
                  <c:v>13.8</c:v>
                </c:pt>
                <c:pt idx="10">
                  <c:v>14</c:v>
                </c:pt>
                <c:pt idx="12">
                  <c:v>14.8</c:v>
                </c:pt>
                <c:pt idx="14">
                  <c:v>15.2</c:v>
                </c:pt>
                <c:pt idx="16">
                  <c:v>15.6</c:v>
                </c:pt>
                <c:pt idx="18">
                  <c:v>15.8</c:v>
                </c:pt>
                <c:pt idx="20">
                  <c:v>16.2</c:v>
                </c:pt>
                <c:pt idx="22">
                  <c:v>16.600000000000001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C-4DAC-946B-3AF0E461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54136"/>
        <c:axId val="706556104"/>
      </c:scatterChart>
      <c:valAx>
        <c:axId val="70655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556104"/>
        <c:crosses val="autoZero"/>
        <c:crossBetween val="midCat"/>
      </c:valAx>
      <c:valAx>
        <c:axId val="70655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55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Trend</a:t>
            </a:r>
            <a:r>
              <a:rPr lang="en-GB" baseline="0"/>
              <a:t> For Children's Treats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'Childern''s Treats'!$C$3</c:f>
              <c:strCache>
                <c:ptCount val="1"/>
                <c:pt idx="0">
                  <c:v>Sales (Yt)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'Childern''s Treats'!$A$4:$B$26</c:f>
              <c:multiLvlStrCache>
                <c:ptCount val="23"/>
                <c:lvl>
                  <c:pt idx="0">
                    <c:v>Winter</c:v>
                  </c:pt>
                  <c:pt idx="2">
                    <c:v>Spring</c:v>
                  </c:pt>
                  <c:pt idx="4">
                    <c:v>Summer</c:v>
                  </c:pt>
                  <c:pt idx="6">
                    <c:v>Autumn</c:v>
                  </c:pt>
                  <c:pt idx="8">
                    <c:v>Winter</c:v>
                  </c:pt>
                  <c:pt idx="10">
                    <c:v>Spring</c:v>
                  </c:pt>
                  <c:pt idx="12">
                    <c:v>Summer</c:v>
                  </c:pt>
                  <c:pt idx="14">
                    <c:v>Autumn</c:v>
                  </c:pt>
                  <c:pt idx="16">
                    <c:v>Winter</c:v>
                  </c:pt>
                  <c:pt idx="18">
                    <c:v>Spring</c:v>
                  </c:pt>
                  <c:pt idx="20">
                    <c:v>Summer</c:v>
                  </c:pt>
                  <c:pt idx="22">
                    <c:v>Autumn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16">
                    <c:v>3</c:v>
                  </c:pt>
                </c:lvl>
              </c:multiLvlStrCache>
            </c:multiLvlStrRef>
          </c:cat>
          <c:val>
            <c:numRef>
              <c:f>'Childern''s Treats'!$C$4:$C$26</c:f>
              <c:numCache>
                <c:formatCode>0.00</c:formatCode>
                <c:ptCount val="23"/>
                <c:pt idx="0">
                  <c:v>14.2</c:v>
                </c:pt>
                <c:pt idx="2">
                  <c:v>31.8</c:v>
                </c:pt>
                <c:pt idx="4">
                  <c:v>33</c:v>
                </c:pt>
                <c:pt idx="6">
                  <c:v>6.8</c:v>
                </c:pt>
                <c:pt idx="8">
                  <c:v>15.4</c:v>
                </c:pt>
                <c:pt idx="10">
                  <c:v>34.799999999999997</c:v>
                </c:pt>
                <c:pt idx="12">
                  <c:v>36.200000000000003</c:v>
                </c:pt>
                <c:pt idx="14">
                  <c:v>7.4</c:v>
                </c:pt>
                <c:pt idx="16">
                  <c:v>14.8</c:v>
                </c:pt>
                <c:pt idx="18">
                  <c:v>38.200000000000003</c:v>
                </c:pt>
                <c:pt idx="20">
                  <c:v>41.4</c:v>
                </c:pt>
                <c:pt idx="22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0-4FB0-A1D7-15E006875D78}"/>
            </c:ext>
          </c:extLst>
        </c:ser>
        <c:ser>
          <c:idx val="1"/>
          <c:order val="1"/>
          <c:tx>
            <c:strRef>
              <c:f>'Childern''s Treats'!$E$3</c:f>
              <c:strCache>
                <c:ptCount val="1"/>
                <c:pt idx="0">
                  <c:v>Center MA(T)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'Childern''s Treats'!$A$4:$B$26</c:f>
              <c:multiLvlStrCache>
                <c:ptCount val="23"/>
                <c:lvl>
                  <c:pt idx="0">
                    <c:v>Winter</c:v>
                  </c:pt>
                  <c:pt idx="2">
                    <c:v>Spring</c:v>
                  </c:pt>
                  <c:pt idx="4">
                    <c:v>Summer</c:v>
                  </c:pt>
                  <c:pt idx="6">
                    <c:v>Autumn</c:v>
                  </c:pt>
                  <c:pt idx="8">
                    <c:v>Winter</c:v>
                  </c:pt>
                  <c:pt idx="10">
                    <c:v>Spring</c:v>
                  </c:pt>
                  <c:pt idx="12">
                    <c:v>Summer</c:v>
                  </c:pt>
                  <c:pt idx="14">
                    <c:v>Autumn</c:v>
                  </c:pt>
                  <c:pt idx="16">
                    <c:v>Winter</c:v>
                  </c:pt>
                  <c:pt idx="18">
                    <c:v>Spring</c:v>
                  </c:pt>
                  <c:pt idx="20">
                    <c:v>Summer</c:v>
                  </c:pt>
                  <c:pt idx="22">
                    <c:v>Autumn</c:v>
                  </c:pt>
                </c:lvl>
                <c:lvl>
                  <c:pt idx="0">
                    <c:v>1</c:v>
                  </c:pt>
                  <c:pt idx="8">
                    <c:v>2</c:v>
                  </c:pt>
                  <c:pt idx="16">
                    <c:v>3</c:v>
                  </c:pt>
                </c:lvl>
              </c:multiLvlStrCache>
            </c:multiLvlStrRef>
          </c:cat>
          <c:val>
            <c:numRef>
              <c:f>'Childern''s Treats'!$E$4:$E$22</c:f>
              <c:numCache>
                <c:formatCode>0.00</c:formatCode>
                <c:ptCount val="19"/>
                <c:pt idx="4">
                  <c:v>21.6</c:v>
                </c:pt>
                <c:pt idx="6">
                  <c:v>22.125</c:v>
                </c:pt>
                <c:pt idx="8">
                  <c:v>22.9</c:v>
                </c:pt>
                <c:pt idx="10">
                  <c:v>23.375</c:v>
                </c:pt>
                <c:pt idx="12">
                  <c:v>23.375</c:v>
                </c:pt>
                <c:pt idx="14">
                  <c:v>23.725000000000001</c:v>
                </c:pt>
                <c:pt idx="16">
                  <c:v>24.800000000000004</c:v>
                </c:pt>
                <c:pt idx="18">
                  <c:v>25.475000000000001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0-4FB0-A1D7-15E006875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353136"/>
        <c:axId val="428353464"/>
      </c:lineChart>
      <c:catAx>
        <c:axId val="42835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53464"/>
        <c:crosses val="autoZero"/>
        <c:auto val="1"/>
        <c:lblAlgn val="ctr"/>
        <c:lblOffset val="100"/>
        <c:noMultiLvlLbl val="0"/>
      </c:catAx>
      <c:valAx>
        <c:axId val="42835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5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Deseasonalised values (Y/S)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'Childern''s Treats'!$J$3</c:f>
              <c:strCache>
                <c:ptCount val="1"/>
                <c:pt idx="0">
                  <c:v>Deseasonal values (Y/S)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42846365495849E-2"/>
                  <c:y val="0.19765065967761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'Childern''s Treats'!$B$4:$B$26</c:f>
              <c:strCache>
                <c:ptCount val="23"/>
                <c:pt idx="0">
                  <c:v>Winter</c:v>
                </c:pt>
                <c:pt idx="2">
                  <c:v>Spring</c:v>
                </c:pt>
                <c:pt idx="4">
                  <c:v>Summer</c:v>
                </c:pt>
                <c:pt idx="6">
                  <c:v>Autumn</c:v>
                </c:pt>
                <c:pt idx="8">
                  <c:v>Winter</c:v>
                </c:pt>
                <c:pt idx="10">
                  <c:v>Spring</c:v>
                </c:pt>
                <c:pt idx="12">
                  <c:v>Summer</c:v>
                </c:pt>
                <c:pt idx="14">
                  <c:v>Autumn</c:v>
                </c:pt>
                <c:pt idx="16">
                  <c:v>Winter</c:v>
                </c:pt>
                <c:pt idx="18">
                  <c:v>Spring</c:v>
                </c:pt>
                <c:pt idx="20">
                  <c:v>Summer</c:v>
                </c:pt>
                <c:pt idx="22">
                  <c:v>Autumn</c:v>
                </c:pt>
              </c:strCache>
            </c:strRef>
          </c:cat>
          <c:val>
            <c:numRef>
              <c:f>'Childern''s Treats'!$J$4:$J$26</c:f>
              <c:numCache>
                <c:formatCode>0.00</c:formatCode>
                <c:ptCount val="23"/>
                <c:pt idx="0">
                  <c:v>22.244388787977787</c:v>
                </c:pt>
                <c:pt idx="2">
                  <c:v>21.158738441713993</c:v>
                </c:pt>
                <c:pt idx="4">
                  <c:v>21.327954905703766</c:v>
                </c:pt>
                <c:pt idx="6">
                  <c:v>21.833603034140413</c:v>
                </c:pt>
                <c:pt idx="8">
                  <c:v>24.124196291187179</c:v>
                </c:pt>
                <c:pt idx="10">
                  <c:v>23.154845841875691</c:v>
                </c:pt>
                <c:pt idx="12">
                  <c:v>23.396120229893224</c:v>
                </c:pt>
                <c:pt idx="14">
                  <c:v>23.760097419505747</c:v>
                </c:pt>
                <c:pt idx="16">
                  <c:v>23.184292539582483</c:v>
                </c:pt>
                <c:pt idx="18">
                  <c:v>25.417100895392284</c:v>
                </c:pt>
                <c:pt idx="20">
                  <c:v>26.756888881701087</c:v>
                </c:pt>
                <c:pt idx="22">
                  <c:v>24.40226221462752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7-4833-A4BF-10FC492A4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788048"/>
        <c:axId val="681791000"/>
      </c:lineChart>
      <c:catAx>
        <c:axId val="6817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91000"/>
        <c:crosses val="autoZero"/>
        <c:auto val="1"/>
        <c:lblAlgn val="ctr"/>
        <c:lblOffset val="100"/>
        <c:noMultiLvlLbl val="0"/>
      </c:catAx>
      <c:valAx>
        <c:axId val="6817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78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59531</xdr:rowOff>
    </xdr:from>
    <xdr:to>
      <xdr:col>9</xdr:col>
      <xdr:colOff>335755</xdr:colOff>
      <xdr:row>27</xdr:row>
      <xdr:rowOff>88106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571AB-521C-40E2-A140-67967F3A4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121443</xdr:colOff>
      <xdr:row>6</xdr:row>
      <xdr:rowOff>92868</xdr:rowOff>
    </xdr:from>
    <xdr:to>
      <xdr:col>12</xdr:col>
      <xdr:colOff>159543</xdr:colOff>
      <xdr:row>21</xdr:row>
      <xdr:rowOff>121443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FE018F-C655-4F99-ACDA-387822C54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26947</xdr:colOff>
      <xdr:row>7</xdr:row>
      <xdr:rowOff>166688</xdr:rowOff>
    </xdr:from>
    <xdr:to>
      <xdr:col>15</xdr:col>
      <xdr:colOff>357187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6A98E-313F-4400-B018-E5BD43CA2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24</xdr:row>
      <xdr:rowOff>53746</xdr:rowOff>
    </xdr:from>
    <xdr:to>
      <xdr:col>15</xdr:col>
      <xdr:colOff>401410</xdr:colOff>
      <xdr:row>43</xdr:row>
      <xdr:rowOff>13606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100616-F217-4297-93FA-86450DD2F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488156</xdr:colOff>
      <xdr:row>10</xdr:row>
      <xdr:rowOff>88106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5132B7-EA61-4856-A942-6263317B874A}"/>
            </a:ext>
          </a:extLst>
        </xdr:cNvPr>
        <xdr:cNvSpPr txBox="1"/>
      </xdr:nvSpPr>
      <xdr:spPr>
        <a:xfrm>
          <a:off x="5417344" y="1897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488156</xdr:colOff>
      <xdr:row>10</xdr:row>
      <xdr:rowOff>88106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3C0BE1-3706-41E1-922F-BAE32D5BE4A7}"/>
            </a:ext>
          </a:extLst>
        </xdr:cNvPr>
        <xdr:cNvSpPr txBox="1"/>
      </xdr:nvSpPr>
      <xdr:spPr>
        <a:xfrm>
          <a:off x="5417344" y="18978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9:F38" headerRowCount="0" totalsRowShown="0" headerRowDxfId="34" dataDxfId="33">
  <tableColumns count="6">
    <tableColumn id="1" xr3:uid="{00000000-0010-0000-0100-000001000000}" name="Column1" dataDxfId="32"/>
    <tableColumn id="2" xr3:uid="{00000000-0010-0000-0100-000002000000}" name="Column2" dataDxfId="31"/>
    <tableColumn id="3" xr3:uid="{00000000-0010-0000-0100-000003000000}" name="Column3" dataDxfId="30"/>
    <tableColumn id="4" xr3:uid="{00000000-0010-0000-0100-000004000000}" name="Column4" dataDxfId="29"/>
    <tableColumn id="5" xr3:uid="{00000000-0010-0000-0100-000005000000}" name="Column5" dataDxfId="28"/>
    <tableColumn id="7" xr3:uid="{00000000-0010-0000-0100-000007000000}" name="Column7" dataDxfId="27">
      <calculatedColumnFormula>Table3[[#This Row],[Column2]]+Table3[[#This Row],[Column3]]+Table3[[#This Row],[Column4]]+Table3[[#This Row],[Column5]]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8B471F-BD80-4860-93EC-A3AFACEE3875}" name="Table6" displayName="Table6" ref="A40:D47" headerRowCount="0" totalsRowShown="0" headerRowDxfId="26">
  <tableColumns count="4">
    <tableColumn id="1" xr3:uid="{D6B2B5BE-3982-43A7-8C17-D248A50B6F70}" name="Forecast" headerRowDxfId="25" dataDxfId="24"/>
    <tableColumn id="2" xr3:uid="{A0C6CAC0-C200-44F9-8A81-CAE489844614}" name="Column1" headerRowDxfId="23" dataDxfId="22"/>
    <tableColumn id="3" xr3:uid="{F10CF19D-1D83-4E3F-8498-E2F5070C80E6}" name="Column2" headerRowDxfId="21" dataDxfId="20"/>
    <tableColumn id="4" xr3:uid="{6B94467B-40F1-4106-9A2B-A8FEDAAD0160}" name="Column3" headerRowDxfId="19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1FFC21-D9D8-40CB-880B-E7892522EC3C}" name="Table7" displayName="Table7" ref="A3:J26" totalsRowShown="0" headerRowDxfId="17" dataDxfId="16">
  <autoFilter ref="A3:J26" xr:uid="{74D083F0-8E37-428A-8E40-5747C1FD95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1AC54F1-0149-429D-8BCB-AB3C194DF070}" name="Year" dataDxfId="15"/>
    <tableColumn id="2" xr3:uid="{D155A084-48DE-48CB-8410-F044AD9D2BCE}" name="Season" dataDxfId="14"/>
    <tableColumn id="3" xr3:uid="{B0691605-16F0-451D-9B54-03C2335E7295}" name="Sales (Yt)" dataDxfId="13"/>
    <tableColumn id="4" xr3:uid="{B3E19A53-7DAC-4F70-B1BD-2198CD75FBE6}" name="4-MA" dataDxfId="12"/>
    <tableColumn id="5" xr3:uid="{06E3B5CA-5BD5-4B00-AB45-E6E1056083FC}" name="Center MA(T)" dataDxfId="11"/>
    <tableColumn id="6" xr3:uid="{FB2FF745-E25C-4BB5-AF12-5DFB8FC2AE57}" name="Y/T" dataDxfId="10"/>
    <tableColumn id="7" xr3:uid="{956854B1-6C89-41C4-95B3-601CEBE256C8}" name="Seasonal Effects (S)" dataDxfId="9"/>
    <tableColumn id="8" xr3:uid="{EAEE2807-7D7A-4887-B465-7CFE2F986ED3}" name="T*S" dataDxfId="8"/>
    <tableColumn id="9" xr3:uid="{35B804C2-8E59-4287-8AF4-0E14E059862C}" name="Period" dataDxfId="7"/>
    <tableColumn id="10" xr3:uid="{F88A4737-4B73-4909-95D2-B13C4F7B7C84}" name="Deseasonal values (Y/S)" dataDxfId="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2479D8-9A65-49EA-9FE6-BBD81B68D77F}" name="Table8" displayName="Table8" ref="A4:D20" headerRowCount="0" totalsRowShown="0" headerRowDxfId="5">
  <tableColumns count="4">
    <tableColumn id="1" xr3:uid="{5A78654E-918D-4842-B2A9-2846876B6436}" name="Column1" headerRowDxfId="4"/>
    <tableColumn id="2" xr3:uid="{8F7F2D34-CC76-4981-B945-32760D2A7C61}" name="Mixture Equipment" headerRowDxfId="3"/>
    <tableColumn id="3" xr3:uid="{4668FE1C-F226-4B11-A97A-FFBE0349839A}" name="Column2" headerRowDxfId="2"/>
    <tableColumn id="4" xr3:uid="{4A2851AE-C48E-4A3D-95B0-CDA80C37FC41}" name="Column3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A2" sqref="A2:XFD2"/>
    </sheetView>
  </sheetViews>
  <sheetFormatPr defaultRowHeight="13.9" x14ac:dyDescent="0.4"/>
  <cols>
    <col min="1" max="1" width="12.86328125" style="98" customWidth="1"/>
    <col min="2" max="2" width="10.19921875" style="98" bestFit="1" customWidth="1"/>
    <col min="3" max="3" width="9.19921875" style="106" bestFit="1" customWidth="1"/>
    <col min="4" max="4" width="9.9296875" style="98" customWidth="1"/>
    <col min="5" max="16384" width="9.06640625" style="98"/>
  </cols>
  <sheetData>
    <row r="1" spans="1:7" s="94" customFormat="1" ht="27.85" customHeight="1" x14ac:dyDescent="0.45">
      <c r="A1" s="93" t="s">
        <v>35</v>
      </c>
    </row>
    <row r="2" spans="1:7" s="95" customFormat="1" ht="25.5" customHeight="1" x14ac:dyDescent="0.45">
      <c r="A2" s="95" t="s">
        <v>36</v>
      </c>
    </row>
    <row r="3" spans="1:7" s="96" customFormat="1" ht="38.25" customHeight="1" x14ac:dyDescent="0.45">
      <c r="A3" s="96" t="s">
        <v>0</v>
      </c>
      <c r="B3" s="96" t="s">
        <v>1</v>
      </c>
      <c r="C3" s="97" t="s">
        <v>9</v>
      </c>
      <c r="D3" s="96" t="s">
        <v>7</v>
      </c>
      <c r="E3" s="96" t="s">
        <v>8</v>
      </c>
      <c r="F3" s="96" t="s">
        <v>171</v>
      </c>
      <c r="G3" s="96" t="s">
        <v>172</v>
      </c>
    </row>
    <row r="4" spans="1:7" x14ac:dyDescent="0.4">
      <c r="A4" s="98">
        <v>1</v>
      </c>
      <c r="B4" s="98" t="s">
        <v>2</v>
      </c>
      <c r="C4" s="99">
        <v>9.5</v>
      </c>
      <c r="D4" s="100"/>
      <c r="E4" s="100"/>
      <c r="F4" s="100"/>
      <c r="G4" s="98">
        <v>0.1</v>
      </c>
    </row>
    <row r="5" spans="1:7" x14ac:dyDescent="0.4">
      <c r="C5" s="99"/>
      <c r="D5" s="100"/>
      <c r="E5" s="100"/>
      <c r="F5" s="100"/>
      <c r="G5" s="98">
        <v>0.2</v>
      </c>
    </row>
    <row r="6" spans="1:7" x14ac:dyDescent="0.4">
      <c r="B6" s="98" t="s">
        <v>3</v>
      </c>
      <c r="C6" s="99">
        <v>9.3000000000000007</v>
      </c>
      <c r="D6" s="100">
        <v>9.5</v>
      </c>
      <c r="E6" s="100">
        <f>C6-D6</f>
        <v>-0.19999999999999929</v>
      </c>
      <c r="F6" s="100">
        <f>E6^2</f>
        <v>3.9999999999999716E-2</v>
      </c>
      <c r="G6" s="98">
        <v>0.3</v>
      </c>
    </row>
    <row r="7" spans="1:7" s="101" customFormat="1" ht="11.65" customHeight="1" x14ac:dyDescent="0.4">
      <c r="C7" s="102"/>
      <c r="D7" s="103"/>
      <c r="E7" s="100"/>
      <c r="F7" s="100"/>
      <c r="G7" s="98">
        <v>0.4</v>
      </c>
    </row>
    <row r="8" spans="1:7" x14ac:dyDescent="0.4">
      <c r="B8" s="98" t="s">
        <v>4</v>
      </c>
      <c r="C8" s="99">
        <v>9.4</v>
      </c>
      <c r="D8" s="100">
        <f>$G$9*C6+(1-$G$9)*D6</f>
        <v>9.3800000000000008</v>
      </c>
      <c r="E8" s="100">
        <f>C8-D8</f>
        <v>1.9999999999999574E-2</v>
      </c>
      <c r="F8" s="100">
        <f t="shared" ref="F8:F26" si="0">E8^2</f>
        <v>3.9999999999998294E-4</v>
      </c>
      <c r="G8" s="98">
        <v>0.5</v>
      </c>
    </row>
    <row r="9" spans="1:7" x14ac:dyDescent="0.4">
      <c r="C9" s="99"/>
      <c r="D9" s="100"/>
      <c r="E9" s="100"/>
      <c r="F9" s="100"/>
      <c r="G9" s="98">
        <v>0.6</v>
      </c>
    </row>
    <row r="10" spans="1:7" x14ac:dyDescent="0.4">
      <c r="B10" s="98" t="s">
        <v>5</v>
      </c>
      <c r="C10" s="99">
        <v>9.6</v>
      </c>
      <c r="D10" s="100">
        <f t="shared" ref="D10:D26" si="1">$G$9*C8+(1-$G$9)*D8</f>
        <v>9.3919999999999995</v>
      </c>
      <c r="E10" s="100">
        <f>C10-D10</f>
        <v>0.20800000000000018</v>
      </c>
      <c r="F10" s="100">
        <f t="shared" si="0"/>
        <v>4.326400000000008E-2</v>
      </c>
      <c r="G10" s="98">
        <v>0.7</v>
      </c>
    </row>
    <row r="11" spans="1:7" x14ac:dyDescent="0.4">
      <c r="C11" s="99"/>
      <c r="D11" s="100"/>
      <c r="E11" s="100"/>
      <c r="F11" s="100"/>
      <c r="G11" s="98">
        <v>0.8</v>
      </c>
    </row>
    <row r="12" spans="1:7" x14ac:dyDescent="0.4">
      <c r="A12" s="98">
        <v>2</v>
      </c>
      <c r="B12" s="98" t="s">
        <v>2</v>
      </c>
      <c r="C12" s="99">
        <v>9.8000000000000007</v>
      </c>
      <c r="D12" s="100">
        <f t="shared" si="1"/>
        <v>9.5167999999999999</v>
      </c>
      <c r="E12" s="100">
        <f>C12-D12</f>
        <v>0.28320000000000078</v>
      </c>
      <c r="F12" s="100">
        <f t="shared" si="0"/>
        <v>8.0202240000000438E-2</v>
      </c>
      <c r="G12" s="98">
        <v>0.9</v>
      </c>
    </row>
    <row r="13" spans="1:7" x14ac:dyDescent="0.4">
      <c r="C13" s="99"/>
      <c r="D13" s="100"/>
      <c r="E13" s="100"/>
      <c r="F13" s="100"/>
      <c r="G13" s="98">
        <v>1</v>
      </c>
    </row>
    <row r="14" spans="1:7" x14ac:dyDescent="0.4">
      <c r="B14" s="98" t="s">
        <v>3</v>
      </c>
      <c r="C14" s="99">
        <v>9.6999999999999993</v>
      </c>
      <c r="D14" s="100">
        <f t="shared" si="1"/>
        <v>9.6867200000000011</v>
      </c>
      <c r="E14" s="100">
        <f>C14-D14</f>
        <v>1.3279999999998182E-2</v>
      </c>
      <c r="F14" s="100">
        <f t="shared" si="0"/>
        <v>1.7635839999995172E-4</v>
      </c>
    </row>
    <row r="15" spans="1:7" x14ac:dyDescent="0.4">
      <c r="C15" s="99"/>
      <c r="D15" s="100"/>
      <c r="E15" s="100"/>
      <c r="F15" s="100"/>
    </row>
    <row r="16" spans="1:7" x14ac:dyDescent="0.4">
      <c r="B16" s="98" t="s">
        <v>4</v>
      </c>
      <c r="C16" s="99">
        <v>9.8000000000000007</v>
      </c>
      <c r="D16" s="100">
        <f t="shared" si="1"/>
        <v>9.6946879999999993</v>
      </c>
      <c r="E16" s="100">
        <f>C16-D16</f>
        <v>0.1053120000000014</v>
      </c>
      <c r="F16" s="100">
        <f t="shared" si="0"/>
        <v>1.1090617344000296E-2</v>
      </c>
    </row>
    <row r="17" spans="1:6" x14ac:dyDescent="0.4">
      <c r="C17" s="99"/>
      <c r="D17" s="100"/>
      <c r="E17" s="100"/>
      <c r="F17" s="100"/>
    </row>
    <row r="18" spans="1:6" x14ac:dyDescent="0.4">
      <c r="B18" s="98" t="s">
        <v>5</v>
      </c>
      <c r="C18" s="99">
        <v>10.5</v>
      </c>
      <c r="D18" s="100">
        <f t="shared" si="1"/>
        <v>9.7578752000000009</v>
      </c>
      <c r="E18" s="100">
        <f>C18-D18</f>
        <v>0.74212479999999914</v>
      </c>
      <c r="F18" s="100">
        <f t="shared" si="0"/>
        <v>0.55074921877503868</v>
      </c>
    </row>
    <row r="19" spans="1:6" x14ac:dyDescent="0.4">
      <c r="C19" s="99"/>
      <c r="D19" s="100"/>
      <c r="E19" s="100"/>
      <c r="F19" s="100"/>
    </row>
    <row r="20" spans="1:6" x14ac:dyDescent="0.4">
      <c r="A20" s="98">
        <v>3</v>
      </c>
      <c r="B20" s="98" t="s">
        <v>2</v>
      </c>
      <c r="C20" s="99">
        <v>9.9</v>
      </c>
      <c r="D20" s="100">
        <f>$G$9*C18+(1-$G$9)*D18</f>
        <v>10.20315008</v>
      </c>
      <c r="E20" s="100">
        <f>C20-D20</f>
        <v>-0.30315007999999999</v>
      </c>
      <c r="F20" s="100">
        <f t="shared" si="0"/>
        <v>9.1899971004006389E-2</v>
      </c>
    </row>
    <row r="21" spans="1:6" x14ac:dyDescent="0.4">
      <c r="C21" s="99"/>
      <c r="D21" s="100"/>
      <c r="E21" s="100"/>
      <c r="F21" s="100"/>
    </row>
    <row r="22" spans="1:6" x14ac:dyDescent="0.4">
      <c r="B22" s="98" t="s">
        <v>3</v>
      </c>
      <c r="C22" s="99">
        <v>9.6999999999999993</v>
      </c>
      <c r="D22" s="100">
        <f t="shared" si="1"/>
        <v>10.021260032000001</v>
      </c>
      <c r="E22" s="100">
        <f>C22-D22</f>
        <v>-0.32126003200000142</v>
      </c>
      <c r="F22" s="100">
        <f t="shared" si="0"/>
        <v>0.10320800816064193</v>
      </c>
    </row>
    <row r="23" spans="1:6" x14ac:dyDescent="0.4">
      <c r="C23" s="99"/>
      <c r="D23" s="100"/>
      <c r="E23" s="100"/>
      <c r="F23" s="100"/>
    </row>
    <row r="24" spans="1:6" x14ac:dyDescent="0.4">
      <c r="B24" s="98" t="s">
        <v>4</v>
      </c>
      <c r="C24" s="99">
        <v>9.6</v>
      </c>
      <c r="D24" s="100">
        <f t="shared" si="1"/>
        <v>9.8285040127999999</v>
      </c>
      <c r="E24" s="100">
        <f>C24-D24</f>
        <v>-0.22850401280000021</v>
      </c>
      <c r="F24" s="100">
        <f t="shared" si="0"/>
        <v>5.2214083865702664E-2</v>
      </c>
    </row>
    <row r="25" spans="1:6" x14ac:dyDescent="0.4">
      <c r="C25" s="99"/>
      <c r="D25" s="100"/>
      <c r="E25" s="100"/>
      <c r="F25" s="100"/>
    </row>
    <row r="26" spans="1:6" x14ac:dyDescent="0.4">
      <c r="B26" s="98" t="s">
        <v>5</v>
      </c>
      <c r="C26" s="99">
        <v>9.6</v>
      </c>
      <c r="D26" s="100">
        <f t="shared" si="1"/>
        <v>9.6914016051199994</v>
      </c>
      <c r="E26" s="100">
        <f>C26-D26</f>
        <v>-9.1401605119999729E-2</v>
      </c>
      <c r="F26" s="100">
        <f t="shared" si="0"/>
        <v>8.3542534185123609E-3</v>
      </c>
    </row>
    <row r="27" spans="1:6" x14ac:dyDescent="0.4">
      <c r="C27" s="99"/>
      <c r="D27" s="100"/>
      <c r="E27" s="100"/>
      <c r="F27" s="100"/>
    </row>
    <row r="28" spans="1:6" x14ac:dyDescent="0.4">
      <c r="A28" s="104" t="s">
        <v>37</v>
      </c>
      <c r="B28" s="105">
        <v>0.11</v>
      </c>
    </row>
    <row r="29" spans="1:6" x14ac:dyDescent="0.4">
      <c r="A29" s="107" t="s">
        <v>173</v>
      </c>
      <c r="B29" s="108">
        <v>0.1</v>
      </c>
    </row>
    <row r="30" spans="1:6" x14ac:dyDescent="0.4">
      <c r="A30" s="107" t="s">
        <v>174</v>
      </c>
      <c r="B30" s="105">
        <v>0.1</v>
      </c>
    </row>
    <row r="31" spans="1:6" x14ac:dyDescent="0.4">
      <c r="A31" s="107" t="s">
        <v>175</v>
      </c>
      <c r="B31" s="105">
        <v>0.09</v>
      </c>
    </row>
    <row r="32" spans="1:6" x14ac:dyDescent="0.4">
      <c r="A32" s="107" t="s">
        <v>176</v>
      </c>
      <c r="B32" s="105">
        <f>0.09</f>
        <v>0.09</v>
      </c>
    </row>
    <row r="33" spans="1:4" x14ac:dyDescent="0.4">
      <c r="A33" s="107" t="s">
        <v>177</v>
      </c>
      <c r="B33" s="105">
        <v>8.8999999999999996E-2</v>
      </c>
      <c r="C33" s="109" t="s">
        <v>38</v>
      </c>
      <c r="D33" s="109"/>
    </row>
    <row r="34" spans="1:4" x14ac:dyDescent="0.4">
      <c r="A34" s="107" t="s">
        <v>178</v>
      </c>
      <c r="B34" s="105">
        <v>8.8999999999999996E-2</v>
      </c>
    </row>
    <row r="35" spans="1:4" x14ac:dyDescent="0.4">
      <c r="A35" s="107" t="s">
        <v>179</v>
      </c>
      <c r="B35" s="105">
        <v>0.09</v>
      </c>
    </row>
    <row r="36" spans="1:4" x14ac:dyDescent="0.4">
      <c r="A36" s="107" t="s">
        <v>180</v>
      </c>
      <c r="B36" s="105">
        <f>0.092</f>
        <v>9.1999999999999998E-2</v>
      </c>
    </row>
    <row r="37" spans="1:4" x14ac:dyDescent="0.4">
      <c r="A37" s="107" t="s">
        <v>181</v>
      </c>
      <c r="B37" s="105">
        <v>9.5000000000000001E-2</v>
      </c>
    </row>
    <row r="38" spans="1:4" x14ac:dyDescent="0.4">
      <c r="A38" s="104" t="s">
        <v>39</v>
      </c>
      <c r="B38" s="98" t="s">
        <v>2</v>
      </c>
      <c r="C38" s="99">
        <f>$G$9*C26+(1-$G$9)*D26</f>
        <v>9.6365606420479999</v>
      </c>
    </row>
  </sheetData>
  <mergeCells count="3">
    <mergeCell ref="A1:XFD1"/>
    <mergeCell ref="A2:XFD2"/>
    <mergeCell ref="C33:D3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423A-B5E4-4BCB-AA5F-07E36775920D}">
  <dimension ref="A1:D34"/>
  <sheetViews>
    <sheetView topLeftCell="A10" zoomScaleNormal="100" workbookViewId="0">
      <selection activeCell="D34" sqref="D34"/>
    </sheetView>
  </sheetViews>
  <sheetFormatPr defaultRowHeight="14.25" x14ac:dyDescent="0.45"/>
  <cols>
    <col min="1" max="1" width="9" customWidth="1"/>
    <col min="4" max="4" width="9.06640625" style="2"/>
  </cols>
  <sheetData>
    <row r="1" spans="1:4" s="80" customFormat="1" ht="26.75" customHeight="1" x14ac:dyDescent="0.45">
      <c r="A1" s="79" t="s">
        <v>33</v>
      </c>
    </row>
    <row r="2" spans="1:4" s="81" customFormat="1" ht="15.4" customHeight="1" x14ac:dyDescent="0.45">
      <c r="A2" s="77" t="s">
        <v>34</v>
      </c>
    </row>
    <row r="3" spans="1:4" x14ac:dyDescent="0.45">
      <c r="A3" s="5" t="s">
        <v>0</v>
      </c>
      <c r="B3" s="5" t="s">
        <v>1</v>
      </c>
      <c r="C3" s="5"/>
      <c r="D3" s="6" t="s">
        <v>9</v>
      </c>
    </row>
    <row r="4" spans="1:4" x14ac:dyDescent="0.45">
      <c r="A4" s="28">
        <v>1</v>
      </c>
      <c r="B4" s="21" t="s">
        <v>2</v>
      </c>
      <c r="C4" s="28">
        <v>1</v>
      </c>
      <c r="D4" s="20">
        <v>11.4</v>
      </c>
    </row>
    <row r="5" spans="1:4" x14ac:dyDescent="0.45">
      <c r="A5" s="28"/>
      <c r="B5" s="21"/>
      <c r="C5" s="28"/>
      <c r="D5" s="20"/>
    </row>
    <row r="6" spans="1:4" x14ac:dyDescent="0.45">
      <c r="A6" s="28"/>
      <c r="B6" s="21" t="s">
        <v>3</v>
      </c>
      <c r="C6" s="28">
        <v>2</v>
      </c>
      <c r="D6" s="20">
        <v>12.6</v>
      </c>
    </row>
    <row r="7" spans="1:4" x14ac:dyDescent="0.45">
      <c r="A7" s="29"/>
      <c r="B7" s="22"/>
      <c r="C7" s="29"/>
      <c r="D7" s="19"/>
    </row>
    <row r="8" spans="1:4" x14ac:dyDescent="0.45">
      <c r="A8" s="28"/>
      <c r="B8" s="21" t="s">
        <v>4</v>
      </c>
      <c r="C8" s="28">
        <v>3</v>
      </c>
      <c r="D8" s="20">
        <v>13</v>
      </c>
    </row>
    <row r="9" spans="1:4" x14ac:dyDescent="0.45">
      <c r="A9" s="28"/>
      <c r="B9" s="21"/>
      <c r="C9" s="28"/>
      <c r="D9" s="20"/>
    </row>
    <row r="10" spans="1:4" x14ac:dyDescent="0.45">
      <c r="A10" s="28"/>
      <c r="B10" s="21" t="s">
        <v>5</v>
      </c>
      <c r="C10" s="28">
        <v>4</v>
      </c>
      <c r="D10" s="20">
        <v>12.8</v>
      </c>
    </row>
    <row r="11" spans="1:4" x14ac:dyDescent="0.45">
      <c r="A11" s="28"/>
      <c r="B11" s="21"/>
      <c r="C11" s="28"/>
      <c r="D11" s="20"/>
    </row>
    <row r="12" spans="1:4" x14ac:dyDescent="0.45">
      <c r="A12" s="28">
        <v>2</v>
      </c>
      <c r="B12" s="21" t="s">
        <v>2</v>
      </c>
      <c r="C12" s="28">
        <v>5</v>
      </c>
      <c r="D12" s="20">
        <v>13.8</v>
      </c>
    </row>
    <row r="13" spans="1:4" x14ac:dyDescent="0.45">
      <c r="A13" s="28"/>
      <c r="B13" s="21"/>
      <c r="C13" s="28"/>
      <c r="D13" s="20"/>
    </row>
    <row r="14" spans="1:4" x14ac:dyDescent="0.45">
      <c r="A14" s="28"/>
      <c r="B14" s="21" t="s">
        <v>3</v>
      </c>
      <c r="C14" s="28">
        <v>6</v>
      </c>
      <c r="D14" s="20">
        <v>14</v>
      </c>
    </row>
    <row r="15" spans="1:4" x14ac:dyDescent="0.45">
      <c r="A15" s="28"/>
      <c r="B15" s="21"/>
      <c r="C15" s="28"/>
      <c r="D15" s="20"/>
    </row>
    <row r="16" spans="1:4" x14ac:dyDescent="0.45">
      <c r="A16" s="28"/>
      <c r="B16" s="21" t="s">
        <v>4</v>
      </c>
      <c r="C16" s="28">
        <v>7</v>
      </c>
      <c r="D16" s="20">
        <v>14.8</v>
      </c>
    </row>
    <row r="17" spans="1:4" x14ac:dyDescent="0.45">
      <c r="A17" s="28"/>
      <c r="B17" s="21"/>
      <c r="C17" s="28"/>
      <c r="D17" s="20"/>
    </row>
    <row r="18" spans="1:4" x14ac:dyDescent="0.45">
      <c r="A18" s="28"/>
      <c r="B18" s="21" t="s">
        <v>5</v>
      </c>
      <c r="C18" s="28">
        <v>8</v>
      </c>
      <c r="D18" s="20">
        <v>15.2</v>
      </c>
    </row>
    <row r="19" spans="1:4" x14ac:dyDescent="0.45">
      <c r="A19" s="28"/>
      <c r="B19" s="21"/>
      <c r="C19" s="28"/>
      <c r="D19" s="20"/>
    </row>
    <row r="20" spans="1:4" x14ac:dyDescent="0.45">
      <c r="A20" s="28">
        <v>3</v>
      </c>
      <c r="B20" s="21" t="s">
        <v>2</v>
      </c>
      <c r="C20" s="28">
        <v>9</v>
      </c>
      <c r="D20" s="20">
        <v>15.6</v>
      </c>
    </row>
    <row r="21" spans="1:4" x14ac:dyDescent="0.45">
      <c r="A21" s="28"/>
      <c r="B21" s="21"/>
      <c r="C21" s="28"/>
      <c r="D21" s="20"/>
    </row>
    <row r="22" spans="1:4" x14ac:dyDescent="0.45">
      <c r="A22" s="28"/>
      <c r="B22" s="21" t="s">
        <v>3</v>
      </c>
      <c r="C22" s="28">
        <v>10</v>
      </c>
      <c r="D22" s="20">
        <v>15.8</v>
      </c>
    </row>
    <row r="23" spans="1:4" x14ac:dyDescent="0.45">
      <c r="A23" s="28"/>
      <c r="B23" s="21"/>
      <c r="C23" s="28"/>
      <c r="D23" s="20"/>
    </row>
    <row r="24" spans="1:4" x14ac:dyDescent="0.45">
      <c r="A24" s="28"/>
      <c r="B24" s="21" t="s">
        <v>4</v>
      </c>
      <c r="C24" s="28">
        <v>11</v>
      </c>
      <c r="D24" s="20">
        <v>16.2</v>
      </c>
    </row>
    <row r="25" spans="1:4" x14ac:dyDescent="0.45">
      <c r="A25" s="28"/>
      <c r="B25" s="21"/>
      <c r="C25" s="28"/>
      <c r="D25" s="20"/>
    </row>
    <row r="26" spans="1:4" x14ac:dyDescent="0.45">
      <c r="A26" s="21"/>
      <c r="B26" s="21" t="s">
        <v>5</v>
      </c>
      <c r="C26" s="28">
        <v>12</v>
      </c>
      <c r="D26" s="20">
        <v>16.600000000000001</v>
      </c>
    </row>
    <row r="27" spans="1:4" ht="15.75" x14ac:dyDescent="0.5">
      <c r="A27" s="78" t="s">
        <v>31</v>
      </c>
      <c r="B27" s="78"/>
      <c r="C27" s="78"/>
      <c r="D27" s="78"/>
    </row>
    <row r="28" spans="1:4" x14ac:dyDescent="0.45">
      <c r="A28" s="23">
        <v>4</v>
      </c>
      <c r="B28" s="20" t="s">
        <v>2</v>
      </c>
      <c r="C28" s="20"/>
      <c r="D28" s="20">
        <f>(0.4483*13)+11.403</f>
        <v>17.230899999999998</v>
      </c>
    </row>
    <row r="29" spans="1:4" x14ac:dyDescent="0.45">
      <c r="A29" s="21"/>
      <c r="B29" s="21"/>
      <c r="C29" s="21"/>
      <c r="D29" s="20"/>
    </row>
    <row r="30" spans="1:4" x14ac:dyDescent="0.45">
      <c r="A30" s="21"/>
      <c r="B30" s="21" t="s">
        <v>3</v>
      </c>
      <c r="C30" s="21"/>
      <c r="D30" s="20">
        <f>(0.4483*14)+11.403</f>
        <v>17.679200000000002</v>
      </c>
    </row>
    <row r="31" spans="1:4" x14ac:dyDescent="0.45">
      <c r="A31" s="21"/>
      <c r="B31" s="21"/>
      <c r="C31" s="21"/>
      <c r="D31" s="20"/>
    </row>
    <row r="32" spans="1:4" x14ac:dyDescent="0.45">
      <c r="A32" s="21"/>
      <c r="B32" s="21" t="s">
        <v>4</v>
      </c>
      <c r="C32" s="21"/>
      <c r="D32" s="20">
        <f>(0.4483*15)+11.403</f>
        <v>18.127500000000001</v>
      </c>
    </row>
    <row r="33" spans="1:4" x14ac:dyDescent="0.45">
      <c r="A33" s="21"/>
      <c r="B33" s="21"/>
      <c r="C33" s="21"/>
      <c r="D33" s="20"/>
    </row>
    <row r="34" spans="1:4" x14ac:dyDescent="0.45">
      <c r="A34" s="21"/>
      <c r="B34" s="21" t="s">
        <v>32</v>
      </c>
      <c r="C34" s="21"/>
      <c r="D34" s="20">
        <f>(0.4483*16)+11.403</f>
        <v>18.575800000000001</v>
      </c>
    </row>
  </sheetData>
  <mergeCells count="3">
    <mergeCell ref="A27:D27"/>
    <mergeCell ref="A1:XFD1"/>
    <mergeCell ref="A2:XF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zoomScaleNormal="100" workbookViewId="0">
      <selection activeCell="I39" sqref="I39"/>
    </sheetView>
  </sheetViews>
  <sheetFormatPr defaultRowHeight="14.25" x14ac:dyDescent="0.45"/>
  <cols>
    <col min="1" max="1" width="14.1328125" style="4" customWidth="1"/>
    <col min="2" max="2" width="13.06640625" style="4" customWidth="1"/>
    <col min="3" max="3" width="13" style="16" customWidth="1"/>
    <col min="4" max="4" width="18.796875" style="16" customWidth="1"/>
    <col min="5" max="5" width="13.46484375" style="15" customWidth="1"/>
    <col min="6" max="6" width="9.06640625" style="4"/>
    <col min="7" max="7" width="18.265625" style="4" customWidth="1"/>
    <col min="8" max="9" width="9.06640625" style="4"/>
    <col min="10" max="10" width="21.9296875" style="4" customWidth="1"/>
    <col min="11" max="13" width="9.86328125" style="4" customWidth="1"/>
    <col min="14" max="14" width="27" style="4" customWidth="1"/>
    <col min="15" max="16384" width="9.06640625" style="4"/>
  </cols>
  <sheetData>
    <row r="1" spans="1:14" s="50" customFormat="1" ht="21" x14ac:dyDescent="0.65">
      <c r="A1" s="82" t="s">
        <v>43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4" s="85" customFormat="1" x14ac:dyDescent="0.45">
      <c r="A2" s="84" t="s">
        <v>44</v>
      </c>
    </row>
    <row r="3" spans="1:14" s="10" customFormat="1" ht="25.5" customHeight="1" x14ac:dyDescent="0.45">
      <c r="A3" s="12" t="s">
        <v>0</v>
      </c>
      <c r="B3" s="12" t="s">
        <v>1</v>
      </c>
      <c r="C3" s="13" t="s">
        <v>9</v>
      </c>
      <c r="D3" s="27" t="s">
        <v>14</v>
      </c>
      <c r="E3" s="10" t="s">
        <v>15</v>
      </c>
      <c r="F3" s="10" t="s">
        <v>16</v>
      </c>
      <c r="G3" s="11" t="s">
        <v>29</v>
      </c>
      <c r="H3" s="10" t="s">
        <v>28</v>
      </c>
      <c r="I3" s="10" t="s">
        <v>30</v>
      </c>
      <c r="J3" s="11" t="s">
        <v>40</v>
      </c>
      <c r="N3" s="10" t="s">
        <v>17</v>
      </c>
    </row>
    <row r="4" spans="1:14" x14ac:dyDescent="0.45">
      <c r="A4" s="4">
        <v>1</v>
      </c>
      <c r="B4" s="4" t="s">
        <v>2</v>
      </c>
      <c r="C4" s="30">
        <v>14.2</v>
      </c>
      <c r="D4" s="30"/>
      <c r="E4" s="31"/>
      <c r="F4" s="32"/>
      <c r="G4" s="33">
        <f>$B$37</f>
        <v>0.63836323557132479</v>
      </c>
      <c r="H4" s="34"/>
      <c r="I4" s="41">
        <v>1</v>
      </c>
      <c r="J4" s="34">
        <f>C4/G4</f>
        <v>22.244388787977787</v>
      </c>
      <c r="N4" s="4" t="s">
        <v>10</v>
      </c>
    </row>
    <row r="5" spans="1:14" x14ac:dyDescent="0.45">
      <c r="C5" s="30"/>
      <c r="D5" s="30"/>
      <c r="E5" s="31"/>
      <c r="F5" s="32"/>
      <c r="G5" s="32"/>
      <c r="H5" s="32"/>
      <c r="I5" s="42"/>
      <c r="J5" s="34"/>
      <c r="N5" s="4" t="s">
        <v>11</v>
      </c>
    </row>
    <row r="6" spans="1:14" x14ac:dyDescent="0.45">
      <c r="B6" s="4" t="s">
        <v>3</v>
      </c>
      <c r="C6" s="30">
        <v>31.8</v>
      </c>
      <c r="D6" s="30"/>
      <c r="E6" s="31"/>
      <c r="F6" s="32"/>
      <c r="G6" s="32">
        <f>$C$37</f>
        <v>1.5029251430844757</v>
      </c>
      <c r="H6" s="32"/>
      <c r="I6" s="42">
        <v>2</v>
      </c>
      <c r="J6" s="34">
        <f t="shared" ref="J6:J26" si="0">C6/G6</f>
        <v>21.158738441713993</v>
      </c>
      <c r="N6" s="4" t="s">
        <v>12</v>
      </c>
    </row>
    <row r="7" spans="1:14" x14ac:dyDescent="0.45">
      <c r="C7" s="30"/>
      <c r="D7" s="30">
        <f>SUM(C4:C10)/4</f>
        <v>21.45</v>
      </c>
      <c r="E7" s="31"/>
      <c r="F7" s="32"/>
      <c r="G7" s="32"/>
      <c r="H7" s="32"/>
      <c r="I7" s="42"/>
      <c r="J7" s="34"/>
      <c r="N7" s="4" t="s">
        <v>13</v>
      </c>
    </row>
    <row r="8" spans="1:14" x14ac:dyDescent="0.45">
      <c r="B8" s="4" t="s">
        <v>4</v>
      </c>
      <c r="C8" s="30">
        <v>33</v>
      </c>
      <c r="D8" s="30"/>
      <c r="E8" s="31">
        <f>SUM(D7:D9)/2</f>
        <v>21.6</v>
      </c>
      <c r="F8" s="32">
        <f>C8/E8</f>
        <v>1.5277777777777777</v>
      </c>
      <c r="G8" s="32">
        <f>$D$37</f>
        <v>1.547265086873133</v>
      </c>
      <c r="H8" s="32">
        <f>E8*G8</f>
        <v>33.420925876459677</v>
      </c>
      <c r="I8" s="42">
        <v>3</v>
      </c>
      <c r="J8" s="34">
        <f t="shared" si="0"/>
        <v>21.327954905703766</v>
      </c>
      <c r="N8" s="4" t="s">
        <v>18</v>
      </c>
    </row>
    <row r="9" spans="1:14" x14ac:dyDescent="0.45">
      <c r="C9" s="30"/>
      <c r="D9" s="30">
        <f>SUM(C6:C12)/4</f>
        <v>21.75</v>
      </c>
      <c r="E9" s="31"/>
      <c r="F9" s="32"/>
      <c r="G9" s="32"/>
      <c r="H9" s="32"/>
      <c r="I9" s="42"/>
      <c r="J9" s="34"/>
    </row>
    <row r="10" spans="1:14" x14ac:dyDescent="0.45">
      <c r="B10" s="4" t="s">
        <v>5</v>
      </c>
      <c r="C10" s="30">
        <v>6.8</v>
      </c>
      <c r="D10" s="30"/>
      <c r="E10" s="31">
        <f>SUM(D9:D11)/2</f>
        <v>22.125</v>
      </c>
      <c r="F10" s="32">
        <f t="shared" ref="F10:F22" si="1">C10/E10</f>
        <v>0.30734463276836155</v>
      </c>
      <c r="G10" s="32">
        <f>$E$37</f>
        <v>0.31144653447106674</v>
      </c>
      <c r="H10" s="32">
        <f t="shared" ref="H10:H22" si="2">E10*G10</f>
        <v>6.8907545751723518</v>
      </c>
      <c r="I10" s="42">
        <v>4</v>
      </c>
      <c r="J10" s="34">
        <f t="shared" si="0"/>
        <v>21.833603034140413</v>
      </c>
    </row>
    <row r="11" spans="1:14" x14ac:dyDescent="0.45">
      <c r="C11" s="30"/>
      <c r="D11" s="30">
        <f>SUM(C8:C14)/4</f>
        <v>22.5</v>
      </c>
      <c r="E11" s="31"/>
      <c r="F11" s="32"/>
      <c r="G11" s="32"/>
      <c r="H11" s="32"/>
      <c r="I11" s="42"/>
      <c r="J11" s="34"/>
    </row>
    <row r="12" spans="1:14" x14ac:dyDescent="0.45">
      <c r="A12" s="4">
        <v>2</v>
      </c>
      <c r="B12" s="4" t="s">
        <v>2</v>
      </c>
      <c r="C12" s="30">
        <v>15.4</v>
      </c>
      <c r="D12" s="30"/>
      <c r="E12" s="31">
        <f t="shared" ref="E12:E22" si="3">SUM(D11:D13)/2</f>
        <v>22.9</v>
      </c>
      <c r="F12" s="32">
        <f t="shared" si="1"/>
        <v>0.67248908296943233</v>
      </c>
      <c r="G12" s="32">
        <f t="shared" ref="G12:G18" si="4">G4</f>
        <v>0.63836323557132479</v>
      </c>
      <c r="H12" s="32">
        <f t="shared" si="2"/>
        <v>14.618518094583337</v>
      </c>
      <c r="I12" s="42">
        <v>5</v>
      </c>
      <c r="J12" s="34">
        <f t="shared" si="0"/>
        <v>24.124196291187179</v>
      </c>
    </row>
    <row r="13" spans="1:14" x14ac:dyDescent="0.45">
      <c r="C13" s="30"/>
      <c r="D13" s="30">
        <f>SUM(C10:C16)/4</f>
        <v>23.3</v>
      </c>
      <c r="E13" s="31"/>
      <c r="F13" s="32"/>
      <c r="G13" s="32"/>
      <c r="H13" s="32"/>
      <c r="I13" s="42"/>
      <c r="J13" s="34"/>
    </row>
    <row r="14" spans="1:14" x14ac:dyDescent="0.45">
      <c r="B14" s="4" t="s">
        <v>3</v>
      </c>
      <c r="C14" s="30">
        <v>34.799999999999997</v>
      </c>
      <c r="D14" s="30"/>
      <c r="E14" s="31">
        <f t="shared" si="3"/>
        <v>23.375</v>
      </c>
      <c r="F14" s="32">
        <f t="shared" si="1"/>
        <v>1.4887700534759356</v>
      </c>
      <c r="G14" s="32">
        <f t="shared" si="4"/>
        <v>1.5029251430844757</v>
      </c>
      <c r="H14" s="32">
        <f t="shared" si="2"/>
        <v>35.130875219599616</v>
      </c>
      <c r="I14" s="42">
        <v>6</v>
      </c>
      <c r="J14" s="34">
        <f t="shared" si="0"/>
        <v>23.154845841875691</v>
      </c>
    </row>
    <row r="15" spans="1:14" x14ac:dyDescent="0.45">
      <c r="C15" s="30"/>
      <c r="D15" s="30">
        <f>SUM(C12:C18)/4</f>
        <v>23.450000000000003</v>
      </c>
      <c r="E15" s="31"/>
      <c r="F15" s="32"/>
      <c r="G15" s="32"/>
      <c r="H15" s="32"/>
      <c r="I15" s="42"/>
      <c r="J15" s="34"/>
    </row>
    <row r="16" spans="1:14" x14ac:dyDescent="0.45">
      <c r="B16" s="4" t="s">
        <v>4</v>
      </c>
      <c r="C16" s="30">
        <v>36.200000000000003</v>
      </c>
      <c r="D16" s="30"/>
      <c r="E16" s="31">
        <f t="shared" si="3"/>
        <v>23.375</v>
      </c>
      <c r="F16" s="32">
        <f t="shared" si="1"/>
        <v>1.5486631016042782</v>
      </c>
      <c r="G16" s="32">
        <f t="shared" si="4"/>
        <v>1.547265086873133</v>
      </c>
      <c r="H16" s="32">
        <f t="shared" si="2"/>
        <v>36.167321405659486</v>
      </c>
      <c r="I16" s="42">
        <v>7</v>
      </c>
      <c r="J16" s="34">
        <f t="shared" si="0"/>
        <v>23.396120229893224</v>
      </c>
    </row>
    <row r="17" spans="1:10" x14ac:dyDescent="0.45">
      <c r="C17" s="30"/>
      <c r="D17" s="30">
        <f>SUM(C14:C20)/4</f>
        <v>23.3</v>
      </c>
      <c r="E17" s="31"/>
      <c r="F17" s="32"/>
      <c r="G17" s="32"/>
      <c r="H17" s="32"/>
      <c r="I17" s="42"/>
      <c r="J17" s="34"/>
    </row>
    <row r="18" spans="1:10" x14ac:dyDescent="0.45">
      <c r="B18" s="4" t="s">
        <v>5</v>
      </c>
      <c r="C18" s="30">
        <v>7.4</v>
      </c>
      <c r="D18" s="30"/>
      <c r="E18" s="31">
        <f t="shared" si="3"/>
        <v>23.725000000000001</v>
      </c>
      <c r="F18" s="32">
        <f t="shared" si="1"/>
        <v>0.31190727081138042</v>
      </c>
      <c r="G18" s="32">
        <f t="shared" si="4"/>
        <v>0.31144653447106674</v>
      </c>
      <c r="H18" s="32">
        <f t="shared" si="2"/>
        <v>7.3890690303260591</v>
      </c>
      <c r="I18" s="42">
        <v>8</v>
      </c>
      <c r="J18" s="34">
        <f t="shared" si="0"/>
        <v>23.760097419505747</v>
      </c>
    </row>
    <row r="19" spans="1:10" x14ac:dyDescent="0.45">
      <c r="C19" s="30"/>
      <c r="D19" s="30">
        <f>SUM(C16:C22)/4</f>
        <v>24.150000000000002</v>
      </c>
      <c r="E19" s="31"/>
      <c r="F19" s="32"/>
      <c r="G19" s="32"/>
      <c r="H19" s="32"/>
      <c r="I19" s="42"/>
      <c r="J19" s="34"/>
    </row>
    <row r="20" spans="1:10" x14ac:dyDescent="0.45">
      <c r="A20" s="4">
        <v>3</v>
      </c>
      <c r="B20" s="4" t="s">
        <v>2</v>
      </c>
      <c r="C20" s="30">
        <v>14.8</v>
      </c>
      <c r="D20" s="30"/>
      <c r="E20" s="31">
        <f t="shared" si="3"/>
        <v>24.800000000000004</v>
      </c>
      <c r="F20" s="32">
        <f t="shared" si="1"/>
        <v>0.59677419354838701</v>
      </c>
      <c r="G20" s="32">
        <f t="shared" ref="G20:G26" si="5">G4</f>
        <v>0.63836323557132479</v>
      </c>
      <c r="H20" s="32">
        <f t="shared" si="2"/>
        <v>15.831408242168857</v>
      </c>
      <c r="I20" s="42">
        <v>9</v>
      </c>
      <c r="J20" s="34">
        <f t="shared" si="0"/>
        <v>23.184292539582483</v>
      </c>
    </row>
    <row r="21" spans="1:10" x14ac:dyDescent="0.45">
      <c r="C21" s="30"/>
      <c r="D21" s="30">
        <f>SUM(C18:C24)/4</f>
        <v>25.450000000000003</v>
      </c>
      <c r="E21" s="31"/>
      <c r="F21" s="32"/>
      <c r="G21" s="32"/>
      <c r="H21" s="32"/>
      <c r="I21" s="42"/>
      <c r="J21" s="34"/>
    </row>
    <row r="22" spans="1:10" x14ac:dyDescent="0.45">
      <c r="B22" s="4" t="s">
        <v>3</v>
      </c>
      <c r="C22" s="30">
        <v>38.200000000000003</v>
      </c>
      <c r="D22" s="30"/>
      <c r="E22" s="31">
        <f t="shared" si="3"/>
        <v>25.475000000000001</v>
      </c>
      <c r="F22" s="32">
        <f t="shared" si="1"/>
        <v>1.4995093228655545</v>
      </c>
      <c r="G22" s="32">
        <f t="shared" si="5"/>
        <v>1.5029251430844757</v>
      </c>
      <c r="H22" s="32">
        <f t="shared" si="2"/>
        <v>38.287018020077021</v>
      </c>
      <c r="I22" s="42">
        <v>10</v>
      </c>
      <c r="J22" s="34">
        <f t="shared" si="0"/>
        <v>25.417100895392284</v>
      </c>
    </row>
    <row r="23" spans="1:10" x14ac:dyDescent="0.45">
      <c r="C23" s="30"/>
      <c r="D23" s="30">
        <f>SUM(C20:C26)/4</f>
        <v>25.5</v>
      </c>
      <c r="E23" s="31"/>
      <c r="F23" s="32"/>
      <c r="G23" s="32"/>
      <c r="H23" s="32"/>
      <c r="I23" s="42"/>
      <c r="J23" s="34"/>
    </row>
    <row r="24" spans="1:10" x14ac:dyDescent="0.45">
      <c r="B24" s="4" t="s">
        <v>4</v>
      </c>
      <c r="C24" s="30">
        <v>41.4</v>
      </c>
      <c r="D24" s="30"/>
      <c r="E24" s="31"/>
      <c r="F24" s="32"/>
      <c r="G24" s="32">
        <f t="shared" si="5"/>
        <v>1.547265086873133</v>
      </c>
      <c r="H24" s="32"/>
      <c r="I24" s="42">
        <v>11</v>
      </c>
      <c r="J24" s="34">
        <f t="shared" si="0"/>
        <v>26.756888881701087</v>
      </c>
    </row>
    <row r="25" spans="1:10" x14ac:dyDescent="0.45">
      <c r="C25" s="30"/>
      <c r="D25" s="30"/>
      <c r="E25" s="31"/>
      <c r="F25" s="32"/>
      <c r="G25" s="32"/>
      <c r="H25" s="32"/>
      <c r="I25" s="42"/>
      <c r="J25" s="34"/>
    </row>
    <row r="26" spans="1:10" x14ac:dyDescent="0.45">
      <c r="B26" s="4" t="s">
        <v>5</v>
      </c>
      <c r="C26" s="30">
        <v>7.6</v>
      </c>
      <c r="D26" s="30"/>
      <c r="E26" s="31"/>
      <c r="F26" s="32"/>
      <c r="G26" s="32">
        <f t="shared" si="5"/>
        <v>0.31144653447106674</v>
      </c>
      <c r="H26" s="32"/>
      <c r="I26" s="42">
        <v>12</v>
      </c>
      <c r="J26" s="34">
        <f t="shared" si="0"/>
        <v>24.40226221462752</v>
      </c>
    </row>
    <row r="28" spans="1:10" x14ac:dyDescent="0.45">
      <c r="B28" s="8"/>
    </row>
    <row r="29" spans="1:10" x14ac:dyDescent="0.45">
      <c r="A29" s="9"/>
      <c r="B29" s="9" t="s">
        <v>19</v>
      </c>
      <c r="C29" s="26" t="s">
        <v>20</v>
      </c>
      <c r="D29" s="26" t="s">
        <v>21</v>
      </c>
      <c r="E29" s="10" t="s">
        <v>22</v>
      </c>
      <c r="F29" s="9"/>
    </row>
    <row r="30" spans="1:10" x14ac:dyDescent="0.45">
      <c r="A30" s="9" t="s">
        <v>23</v>
      </c>
      <c r="B30" s="14"/>
      <c r="C30" s="14"/>
      <c r="D30" s="30">
        <f>F8</f>
        <v>1.5277777777777777</v>
      </c>
      <c r="E30" s="31">
        <f>F10</f>
        <v>0.30734463276836155</v>
      </c>
      <c r="F30" s="32"/>
    </row>
    <row r="31" spans="1:10" x14ac:dyDescent="0.45">
      <c r="A31" s="9"/>
      <c r="D31" s="30"/>
      <c r="E31" s="31"/>
      <c r="F31" s="32"/>
    </row>
    <row r="32" spans="1:10" x14ac:dyDescent="0.45">
      <c r="A32" s="9" t="s">
        <v>24</v>
      </c>
      <c r="B32" s="32">
        <f>F12</f>
        <v>0.67248908296943233</v>
      </c>
      <c r="C32" s="30">
        <f>F14</f>
        <v>1.4887700534759356</v>
      </c>
      <c r="D32" s="30">
        <f>F16</f>
        <v>1.5486631016042782</v>
      </c>
      <c r="E32" s="31">
        <f>F18</f>
        <v>0.31190727081138042</v>
      </c>
      <c r="F32" s="32"/>
    </row>
    <row r="33" spans="1:6" x14ac:dyDescent="0.45">
      <c r="A33" s="9"/>
      <c r="B33" s="32"/>
      <c r="C33" s="30"/>
      <c r="D33" s="30"/>
      <c r="E33" s="31"/>
      <c r="F33" s="32"/>
    </row>
    <row r="34" spans="1:6" x14ac:dyDescent="0.45">
      <c r="A34" s="9" t="s">
        <v>25</v>
      </c>
      <c r="B34" s="32">
        <f>F20</f>
        <v>0.59677419354838701</v>
      </c>
      <c r="C34" s="30">
        <f>F22</f>
        <v>1.4995093228655545</v>
      </c>
      <c r="D34" s="30"/>
      <c r="E34" s="35"/>
      <c r="F34" s="40"/>
    </row>
    <row r="35" spans="1:6" x14ac:dyDescent="0.45">
      <c r="A35" s="9"/>
      <c r="B35" s="32"/>
      <c r="C35" s="30"/>
      <c r="D35" s="30"/>
      <c r="E35" s="31"/>
      <c r="F35" s="32"/>
    </row>
    <row r="36" spans="1:6" x14ac:dyDescent="0.45">
      <c r="A36" s="9" t="s">
        <v>26</v>
      </c>
      <c r="B36" s="32">
        <f>SUM(B32:B34)/2</f>
        <v>0.63463163825890967</v>
      </c>
      <c r="C36" s="30">
        <f>SUM(C32:C34)/2</f>
        <v>1.4941396881707449</v>
      </c>
      <c r="D36" s="30">
        <f>SUM(D30:D32)/2</f>
        <v>1.538220439691028</v>
      </c>
      <c r="E36" s="31">
        <f>SUM(E30:E32)/2</f>
        <v>0.30962595178987096</v>
      </c>
      <c r="F36" s="32">
        <f>Table3[[#This Row],[Column2]]+Table3[[#This Row],[Column3]]+Table3[[#This Row],[Column4]]+Table3[[#This Row],[Column5]]</f>
        <v>3.9766177179105533</v>
      </c>
    </row>
    <row r="37" spans="1:6" ht="28.5" x14ac:dyDescent="0.45">
      <c r="A37" s="7" t="s">
        <v>27</v>
      </c>
      <c r="B37" s="32">
        <f>B36*4/$F$36</f>
        <v>0.63836323557132479</v>
      </c>
      <c r="C37" s="30">
        <f>C36*4/$F$36</f>
        <v>1.5029251430844757</v>
      </c>
      <c r="D37" s="30">
        <f>D36*4/$F$36</f>
        <v>1.547265086873133</v>
      </c>
      <c r="E37" s="31">
        <f>E36*4/$F$36</f>
        <v>0.31144653447106674</v>
      </c>
      <c r="F37" s="32">
        <f>SUM(Table3[[#This Row],[Column2]:[Column5]])</f>
        <v>4</v>
      </c>
    </row>
    <row r="38" spans="1:6" ht="53.25" customHeight="1" x14ac:dyDescent="0.45">
      <c r="A38" s="7" t="s">
        <v>168</v>
      </c>
      <c r="B38" s="68">
        <f>(1-B37)*100</f>
        <v>36.163676442867519</v>
      </c>
      <c r="C38" s="68">
        <f>(C37-1)*100</f>
        <v>50.292514308447565</v>
      </c>
      <c r="D38" s="68">
        <f>(D37-1)*100</f>
        <v>54.726508687313299</v>
      </c>
      <c r="E38" s="69">
        <f>(1-E37)*100</f>
        <v>68.855346552893323</v>
      </c>
      <c r="F38" s="36"/>
    </row>
    <row r="39" spans="1:6" x14ac:dyDescent="0.45">
      <c r="A39"/>
      <c r="B39"/>
      <c r="C39"/>
      <c r="D39"/>
      <c r="F39" s="36"/>
    </row>
    <row r="40" spans="1:6" s="3" customFormat="1" ht="28.5" x14ac:dyDescent="0.45">
      <c r="A40" s="37"/>
      <c r="B40" s="37" t="s">
        <v>1</v>
      </c>
      <c r="C40" s="37" t="s">
        <v>41</v>
      </c>
      <c r="D40" s="37" t="s">
        <v>42</v>
      </c>
      <c r="E40" s="38"/>
      <c r="F40" s="39"/>
    </row>
    <row r="41" spans="1:6" x14ac:dyDescent="0.45">
      <c r="B41" s="4" t="s">
        <v>6</v>
      </c>
      <c r="C41" s="30">
        <f>(0.1899*13)+21.117</f>
        <v>23.585700000000003</v>
      </c>
      <c r="D41" s="30">
        <f>C41*B37</f>
        <v>15.056243765214598</v>
      </c>
    </row>
    <row r="42" spans="1:6" x14ac:dyDescent="0.45">
      <c r="C42" s="30"/>
      <c r="D42" s="30"/>
    </row>
    <row r="43" spans="1:6" x14ac:dyDescent="0.45">
      <c r="B43" s="4" t="s">
        <v>3</v>
      </c>
      <c r="C43" s="30">
        <f>(0.1899*14)+21.117</f>
        <v>23.775600000000001</v>
      </c>
      <c r="D43" s="30">
        <f>C43*C37</f>
        <v>35.732947031919259</v>
      </c>
    </row>
    <row r="44" spans="1:6" x14ac:dyDescent="0.45">
      <c r="C44" s="30"/>
      <c r="D44" s="30"/>
    </row>
    <row r="45" spans="1:6" x14ac:dyDescent="0.45">
      <c r="B45" s="4" t="s">
        <v>4</v>
      </c>
      <c r="C45" s="30">
        <f>(0.1899*15)+21.117</f>
        <v>23.965500000000002</v>
      </c>
      <c r="D45" s="30">
        <f>C45*D37</f>
        <v>37.080981439458071</v>
      </c>
    </row>
    <row r="46" spans="1:6" x14ac:dyDescent="0.45">
      <c r="C46" s="30"/>
      <c r="D46" s="30"/>
    </row>
    <row r="47" spans="1:6" x14ac:dyDescent="0.45">
      <c r="B47" s="4" t="s">
        <v>5</v>
      </c>
      <c r="C47" s="30">
        <f>(0.1899*16)+21.117</f>
        <v>24.1554</v>
      </c>
      <c r="D47" s="30">
        <f>C47*E37</f>
        <v>7.5231156187624055</v>
      </c>
    </row>
  </sheetData>
  <mergeCells count="2">
    <mergeCell ref="A1:M1"/>
    <mergeCell ref="A2:XFD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A560-DC54-4AC2-8FEA-69956914EFF4}">
  <dimension ref="A1:H17"/>
  <sheetViews>
    <sheetView showGridLines="0" workbookViewId="0">
      <selection activeCell="D17" sqref="D17"/>
    </sheetView>
  </sheetViews>
  <sheetFormatPr defaultRowHeight="14.25" x14ac:dyDescent="0.45"/>
  <cols>
    <col min="1" max="1" width="2.1328125" customWidth="1"/>
    <col min="2" max="2" width="5.796875" bestFit="1" customWidth="1"/>
    <col min="3" max="3" width="28.265625" bestFit="1" customWidth="1"/>
    <col min="4" max="4" width="5.33203125" bestFit="1" customWidth="1"/>
    <col min="5" max="5" width="7.796875" bestFit="1" customWidth="1"/>
    <col min="6" max="6" width="9.46484375" bestFit="1" customWidth="1"/>
    <col min="7" max="8" width="11.73046875" bestFit="1" customWidth="1"/>
  </cols>
  <sheetData>
    <row r="1" spans="1:8" x14ac:dyDescent="0.45">
      <c r="A1" s="1" t="s">
        <v>58</v>
      </c>
    </row>
    <row r="2" spans="1:8" x14ac:dyDescent="0.45">
      <c r="A2" s="1" t="s">
        <v>153</v>
      </c>
    </row>
    <row r="3" spans="1:8" x14ac:dyDescent="0.45">
      <c r="A3" s="1" t="s">
        <v>154</v>
      </c>
    </row>
    <row r="6" spans="1:8" ht="14.65" thickBot="1" x14ac:dyDescent="0.5">
      <c r="A6" t="s">
        <v>50</v>
      </c>
    </row>
    <row r="7" spans="1:8" x14ac:dyDescent="0.45">
      <c r="B7" s="65"/>
      <c r="C7" s="65"/>
      <c r="D7" s="65" t="s">
        <v>59</v>
      </c>
      <c r="E7" s="65" t="s">
        <v>61</v>
      </c>
      <c r="F7" s="65" t="s">
        <v>63</v>
      </c>
      <c r="G7" s="65" t="s">
        <v>65</v>
      </c>
      <c r="H7" s="65" t="s">
        <v>65</v>
      </c>
    </row>
    <row r="8" spans="1:8" ht="14.65" thickBot="1" x14ac:dyDescent="0.5">
      <c r="B8" s="66" t="s">
        <v>48</v>
      </c>
      <c r="C8" s="66" t="s">
        <v>49</v>
      </c>
      <c r="D8" s="66" t="s">
        <v>60</v>
      </c>
      <c r="E8" s="66" t="s">
        <v>62</v>
      </c>
      <c r="F8" s="66" t="s">
        <v>64</v>
      </c>
      <c r="G8" s="66" t="s">
        <v>66</v>
      </c>
      <c r="H8" s="66" t="s">
        <v>67</v>
      </c>
    </row>
    <row r="9" spans="1:8" x14ac:dyDescent="0.45">
      <c r="B9" s="44" t="s">
        <v>53</v>
      </c>
      <c r="C9" s="44" t="s">
        <v>169</v>
      </c>
      <c r="D9" s="44">
        <v>5999.9999999999991</v>
      </c>
      <c r="E9" s="44">
        <v>0</v>
      </c>
      <c r="F9" s="44">
        <v>0.5</v>
      </c>
      <c r="G9" s="44">
        <v>1E+30</v>
      </c>
      <c r="H9" s="44">
        <v>7.333333333333325E-2</v>
      </c>
    </row>
    <row r="10" spans="1:8" ht="14.65" thickBot="1" x14ac:dyDescent="0.5">
      <c r="B10" s="43" t="s">
        <v>54</v>
      </c>
      <c r="C10" s="43" t="s">
        <v>155</v>
      </c>
      <c r="D10" s="43">
        <v>0</v>
      </c>
      <c r="E10" s="43">
        <v>-0.13749999999999982</v>
      </c>
      <c r="F10" s="43">
        <v>0.8</v>
      </c>
      <c r="G10" s="43">
        <v>0.13749999999999982</v>
      </c>
      <c r="H10" s="43">
        <v>1E+30</v>
      </c>
    </row>
    <row r="12" spans="1:8" ht="14.65" thickBot="1" x14ac:dyDescent="0.5">
      <c r="A12" t="s">
        <v>51</v>
      </c>
    </row>
    <row r="13" spans="1:8" x14ac:dyDescent="0.45">
      <c r="B13" s="65"/>
      <c r="C13" s="65"/>
      <c r="D13" s="65" t="s">
        <v>59</v>
      </c>
      <c r="E13" s="65" t="s">
        <v>68</v>
      </c>
      <c r="F13" s="65" t="s">
        <v>70</v>
      </c>
      <c r="G13" s="65" t="s">
        <v>65</v>
      </c>
      <c r="H13" s="65" t="s">
        <v>65</v>
      </c>
    </row>
    <row r="14" spans="1:8" ht="14.65" thickBot="1" x14ac:dyDescent="0.5">
      <c r="B14" s="66" t="s">
        <v>48</v>
      </c>
      <c r="C14" s="66" t="s">
        <v>49</v>
      </c>
      <c r="D14" s="66" t="s">
        <v>60</v>
      </c>
      <c r="E14" s="66" t="s">
        <v>69</v>
      </c>
      <c r="F14" s="66" t="s">
        <v>71</v>
      </c>
      <c r="G14" s="66" t="s">
        <v>66</v>
      </c>
      <c r="H14" s="66" t="s">
        <v>67</v>
      </c>
    </row>
    <row r="15" spans="1:8" x14ac:dyDescent="0.45">
      <c r="B15" s="44" t="s">
        <v>55</v>
      </c>
      <c r="C15" s="44" t="s">
        <v>156</v>
      </c>
      <c r="D15" s="44">
        <v>1799.9999999999998</v>
      </c>
      <c r="E15" s="44">
        <v>0</v>
      </c>
      <c r="F15" s="44">
        <v>40000</v>
      </c>
      <c r="G15" s="44">
        <v>1E+30</v>
      </c>
      <c r="H15" s="44">
        <v>38200</v>
      </c>
    </row>
    <row r="16" spans="1:8" x14ac:dyDescent="0.45">
      <c r="B16" s="44" t="s">
        <v>56</v>
      </c>
      <c r="C16" s="44" t="s">
        <v>157</v>
      </c>
      <c r="D16" s="44">
        <v>47.999999999999993</v>
      </c>
      <c r="E16" s="44">
        <v>62.5</v>
      </c>
      <c r="F16" s="44">
        <v>48</v>
      </c>
      <c r="G16" s="44">
        <v>1018.6666666666666</v>
      </c>
      <c r="H16" s="44">
        <v>40</v>
      </c>
    </row>
    <row r="17" spans="2:8" ht="14.65" thickBot="1" x14ac:dyDescent="0.5">
      <c r="B17" s="43" t="s">
        <v>57</v>
      </c>
      <c r="C17" s="43" t="s">
        <v>158</v>
      </c>
      <c r="D17" s="43">
        <v>5999.9999999999991</v>
      </c>
      <c r="E17" s="43">
        <v>0</v>
      </c>
      <c r="F17" s="43">
        <v>1000</v>
      </c>
      <c r="G17" s="43">
        <v>4999.9999999999991</v>
      </c>
      <c r="H17" s="43">
        <v>1E+30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3745-C8FC-4C1D-A25A-2C812A8F7B76}">
  <dimension ref="A1:D20"/>
  <sheetViews>
    <sheetView workbookViewId="0">
      <selection activeCell="A12" sqref="A12:D12"/>
    </sheetView>
  </sheetViews>
  <sheetFormatPr defaultRowHeight="14.25" x14ac:dyDescent="0.45"/>
  <cols>
    <col min="1" max="1" width="17.73046875" customWidth="1"/>
    <col min="2" max="2" width="18.3984375" customWidth="1"/>
    <col min="3" max="3" width="9.86328125" customWidth="1"/>
    <col min="4" max="4" width="14.33203125" style="15" customWidth="1"/>
  </cols>
  <sheetData>
    <row r="1" spans="1:4" s="74" customFormat="1" ht="24.85" customHeight="1" x14ac:dyDescent="0.45">
      <c r="A1" s="86" t="s">
        <v>45</v>
      </c>
      <c r="B1" s="86"/>
      <c r="C1" s="86"/>
      <c r="D1" s="86"/>
    </row>
    <row r="3" spans="1:4" s="1" customFormat="1" x14ac:dyDescent="0.45">
      <c r="A3"/>
      <c r="B3"/>
      <c r="C3"/>
      <c r="D3"/>
    </row>
    <row r="4" spans="1:4" s="1" customFormat="1" x14ac:dyDescent="0.45">
      <c r="A4" s="1" t="s">
        <v>51</v>
      </c>
      <c r="B4" s="1" t="s">
        <v>101</v>
      </c>
      <c r="C4" s="1" t="s">
        <v>99</v>
      </c>
      <c r="D4" s="10" t="s">
        <v>100</v>
      </c>
    </row>
    <row r="5" spans="1:4" x14ac:dyDescent="0.45">
      <c r="A5" t="s">
        <v>102</v>
      </c>
      <c r="B5" s="15">
        <v>0.3</v>
      </c>
      <c r="C5" s="15">
        <v>0.4</v>
      </c>
      <c r="D5" s="51">
        <v>40000</v>
      </c>
    </row>
    <row r="6" spans="1:4" x14ac:dyDescent="0.45">
      <c r="A6" t="s">
        <v>103</v>
      </c>
      <c r="B6" s="15">
        <v>8.0000000000000002E-3</v>
      </c>
      <c r="C6" s="15">
        <v>1.4999999999999999E-2</v>
      </c>
      <c r="D6" s="15">
        <v>48</v>
      </c>
    </row>
    <row r="7" spans="1:4" x14ac:dyDescent="0.45">
      <c r="A7" t="s">
        <v>104</v>
      </c>
      <c r="B7" s="15">
        <v>1</v>
      </c>
      <c r="C7" s="15">
        <v>0</v>
      </c>
      <c r="D7" s="51">
        <v>1000</v>
      </c>
    </row>
    <row r="8" spans="1:4" x14ac:dyDescent="0.45">
      <c r="A8" t="s">
        <v>105</v>
      </c>
      <c r="B8" s="15">
        <v>0.5</v>
      </c>
      <c r="C8" s="15">
        <v>0.8</v>
      </c>
    </row>
    <row r="12" spans="1:4" s="24" customFormat="1" x14ac:dyDescent="0.45">
      <c r="A12" s="75"/>
      <c r="B12" s="76" t="s">
        <v>89</v>
      </c>
      <c r="C12" s="76"/>
      <c r="D12" s="76"/>
    </row>
    <row r="13" spans="1:4" x14ac:dyDescent="0.45">
      <c r="A13" t="s">
        <v>106</v>
      </c>
      <c r="B13">
        <v>5999.9999999999991</v>
      </c>
      <c r="C13">
        <v>0</v>
      </c>
    </row>
    <row r="15" spans="1:4" x14ac:dyDescent="0.45">
      <c r="A15" t="s">
        <v>107</v>
      </c>
      <c r="B15">
        <f>B8*B13+C8*C13</f>
        <v>2999.9999999999995</v>
      </c>
    </row>
    <row r="17" spans="1:4" s="1" customFormat="1" x14ac:dyDescent="0.45">
      <c r="A17" s="1" t="s">
        <v>108</v>
      </c>
      <c r="B17" s="1" t="s">
        <v>109</v>
      </c>
      <c r="D17" s="1" t="s">
        <v>110</v>
      </c>
    </row>
    <row r="18" spans="1:4" x14ac:dyDescent="0.45">
      <c r="A18" t="s">
        <v>102</v>
      </c>
      <c r="B18">
        <f>B5*B13+C5*C13</f>
        <v>1799.9999999999998</v>
      </c>
      <c r="C18" t="s">
        <v>46</v>
      </c>
      <c r="D18" s="51">
        <f>D5</f>
        <v>40000</v>
      </c>
    </row>
    <row r="19" spans="1:4" x14ac:dyDescent="0.45">
      <c r="A19" t="s">
        <v>103</v>
      </c>
      <c r="B19">
        <f>B6*B13+C6*C13</f>
        <v>47.999999999999993</v>
      </c>
      <c r="C19" t="s">
        <v>46</v>
      </c>
      <c r="D19" s="15">
        <f>D6</f>
        <v>48</v>
      </c>
    </row>
    <row r="20" spans="1:4" x14ac:dyDescent="0.45">
      <c r="A20" t="s">
        <v>104</v>
      </c>
      <c r="B20">
        <f>B7*B13+C7*C13</f>
        <v>5999.9999999999991</v>
      </c>
      <c r="C20" t="s">
        <v>47</v>
      </c>
      <c r="D20" s="15">
        <f>D7</f>
        <v>1000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8311-E85A-463A-8FF8-C079CA60DCC0}">
  <dimension ref="A1:M15"/>
  <sheetViews>
    <sheetView zoomScaleNormal="100" workbookViewId="0">
      <selection activeCell="E2" sqref="E2"/>
    </sheetView>
  </sheetViews>
  <sheetFormatPr defaultRowHeight="14.25" x14ac:dyDescent="0.45"/>
  <cols>
    <col min="1" max="2" width="17.86328125" style="45" customWidth="1"/>
    <col min="3" max="3" width="12.46484375" customWidth="1"/>
    <col min="5" max="5" width="11.73046875" style="48" customWidth="1"/>
    <col min="10" max="10" width="10.86328125" style="15" customWidth="1"/>
  </cols>
  <sheetData>
    <row r="1" spans="1:13" s="71" customFormat="1" ht="25.25" customHeight="1" x14ac:dyDescent="0.45">
      <c r="A1" s="70" t="s">
        <v>170</v>
      </c>
      <c r="B1" s="70"/>
      <c r="E1" s="72"/>
      <c r="J1" s="73"/>
    </row>
    <row r="2" spans="1:13" x14ac:dyDescent="0.45">
      <c r="E2" s="67" t="s">
        <v>77</v>
      </c>
      <c r="F2" s="89" t="s">
        <v>78</v>
      </c>
      <c r="G2" s="89"/>
      <c r="H2" s="89"/>
      <c r="I2" s="89"/>
    </row>
    <row r="3" spans="1:13" s="1" customFormat="1" x14ac:dyDescent="0.45">
      <c r="A3" s="59" t="s">
        <v>72</v>
      </c>
      <c r="B3" s="59"/>
      <c r="C3" s="60" t="s">
        <v>73</v>
      </c>
      <c r="D3" s="60"/>
      <c r="E3" s="61" t="s">
        <v>51</v>
      </c>
      <c r="F3" s="60"/>
      <c r="G3" s="60"/>
      <c r="H3" s="60"/>
      <c r="I3" s="60"/>
      <c r="J3" s="87" t="s">
        <v>89</v>
      </c>
      <c r="K3" s="87"/>
      <c r="L3" s="60"/>
      <c r="M3" s="60"/>
    </row>
    <row r="4" spans="1:13" x14ac:dyDescent="0.45">
      <c r="A4" s="45">
        <v>0.375</v>
      </c>
      <c r="B4" s="45">
        <v>0.5</v>
      </c>
      <c r="C4">
        <v>32</v>
      </c>
      <c r="E4" s="48" t="s">
        <v>159</v>
      </c>
      <c r="F4" s="89" t="s">
        <v>80</v>
      </c>
      <c r="G4" s="89"/>
      <c r="H4" s="4" t="s">
        <v>47</v>
      </c>
      <c r="I4">
        <v>32</v>
      </c>
      <c r="J4" s="15" t="s">
        <v>90</v>
      </c>
      <c r="K4">
        <v>22</v>
      </c>
      <c r="M4">
        <f>K8+K9+K10+K11+K4</f>
        <v>32</v>
      </c>
    </row>
    <row r="5" spans="1:13" x14ac:dyDescent="0.45">
      <c r="A5" s="45">
        <v>0.5</v>
      </c>
      <c r="B5" s="45">
        <v>0.625</v>
      </c>
      <c r="C5">
        <v>24</v>
      </c>
      <c r="E5" s="48" t="s">
        <v>160</v>
      </c>
      <c r="F5" s="89" t="s">
        <v>82</v>
      </c>
      <c r="G5" s="89"/>
      <c r="H5" t="s">
        <v>47</v>
      </c>
      <c r="I5">
        <v>24</v>
      </c>
      <c r="J5" s="15" t="s">
        <v>91</v>
      </c>
      <c r="K5">
        <v>0</v>
      </c>
      <c r="M5">
        <f>K9+K10+K11+K4+K5</f>
        <v>28</v>
      </c>
    </row>
    <row r="6" spans="1:13" x14ac:dyDescent="0.45">
      <c r="A6" s="45">
        <v>0.625</v>
      </c>
      <c r="B6" s="45">
        <v>0.75</v>
      </c>
      <c r="C6">
        <v>20</v>
      </c>
      <c r="E6" s="48" t="s">
        <v>161</v>
      </c>
      <c r="F6" s="89" t="s">
        <v>81</v>
      </c>
      <c r="G6" s="89"/>
      <c r="H6" t="s">
        <v>47</v>
      </c>
      <c r="I6">
        <v>20</v>
      </c>
      <c r="J6" s="15" t="s">
        <v>92</v>
      </c>
      <c r="K6">
        <v>0</v>
      </c>
      <c r="M6">
        <f>K10+K11+K4+K5+K6</f>
        <v>28</v>
      </c>
    </row>
    <row r="7" spans="1:13" x14ac:dyDescent="0.45">
      <c r="A7" s="45">
        <v>0.75</v>
      </c>
      <c r="B7" s="45">
        <v>0.875</v>
      </c>
      <c r="C7">
        <v>28</v>
      </c>
      <c r="E7" s="48" t="s">
        <v>162</v>
      </c>
      <c r="F7" s="89" t="s">
        <v>83</v>
      </c>
      <c r="G7" s="89"/>
      <c r="H7" t="s">
        <v>47</v>
      </c>
      <c r="I7">
        <v>28</v>
      </c>
      <c r="J7" s="15" t="s">
        <v>93</v>
      </c>
      <c r="K7">
        <v>0</v>
      </c>
      <c r="M7">
        <f>K11+K4+K5+K6+K7</f>
        <v>28</v>
      </c>
    </row>
    <row r="8" spans="1:13" x14ac:dyDescent="0.45">
      <c r="A8" s="45">
        <v>0.875</v>
      </c>
      <c r="B8" s="45">
        <v>1</v>
      </c>
      <c r="C8">
        <v>12</v>
      </c>
      <c r="E8" s="48" t="s">
        <v>163</v>
      </c>
      <c r="F8" s="89" t="s">
        <v>84</v>
      </c>
      <c r="G8" s="89"/>
      <c r="H8" t="s">
        <v>47</v>
      </c>
      <c r="I8">
        <v>12</v>
      </c>
      <c r="J8" s="15" t="s">
        <v>94</v>
      </c>
      <c r="K8">
        <v>4</v>
      </c>
      <c r="M8">
        <f>K4+K5+K6+K7+K8</f>
        <v>26</v>
      </c>
    </row>
    <row r="9" spans="1:13" x14ac:dyDescent="0.45">
      <c r="A9" s="45">
        <v>0</v>
      </c>
      <c r="B9" s="45">
        <v>0.125</v>
      </c>
      <c r="C9">
        <v>4</v>
      </c>
      <c r="E9" s="48" t="s">
        <v>164</v>
      </c>
      <c r="F9" s="89" t="s">
        <v>85</v>
      </c>
      <c r="G9" s="89"/>
      <c r="H9" t="s">
        <v>47</v>
      </c>
      <c r="I9">
        <v>4</v>
      </c>
      <c r="J9" s="15" t="s">
        <v>95</v>
      </c>
      <c r="K9">
        <v>0</v>
      </c>
      <c r="M9">
        <f>K5+K6+K7+K8+K9</f>
        <v>4</v>
      </c>
    </row>
    <row r="10" spans="1:13" x14ac:dyDescent="0.45">
      <c r="A10" s="45">
        <v>0.125</v>
      </c>
      <c r="B10" s="45">
        <v>0.25</v>
      </c>
      <c r="C10">
        <v>2</v>
      </c>
      <c r="E10" s="48" t="s">
        <v>165</v>
      </c>
      <c r="F10" s="89" t="s">
        <v>86</v>
      </c>
      <c r="G10" s="89"/>
      <c r="H10" t="s">
        <v>47</v>
      </c>
      <c r="I10">
        <v>2</v>
      </c>
      <c r="J10" s="15" t="s">
        <v>96</v>
      </c>
      <c r="K10">
        <v>0</v>
      </c>
      <c r="M10">
        <f>K6+K7+K8+K9+K10</f>
        <v>4</v>
      </c>
    </row>
    <row r="11" spans="1:13" x14ac:dyDescent="0.45">
      <c r="A11" s="45">
        <v>0.25</v>
      </c>
      <c r="B11" s="45">
        <v>0.375</v>
      </c>
      <c r="C11">
        <v>10</v>
      </c>
      <c r="E11" s="48" t="s">
        <v>166</v>
      </c>
      <c r="F11" s="89" t="s">
        <v>87</v>
      </c>
      <c r="G11" s="89"/>
      <c r="H11" t="s">
        <v>47</v>
      </c>
      <c r="I11">
        <v>10</v>
      </c>
      <c r="J11" s="15" t="s">
        <v>97</v>
      </c>
      <c r="K11">
        <v>6</v>
      </c>
      <c r="M11">
        <f>K7+K8+K9+K10+K11</f>
        <v>10</v>
      </c>
    </row>
    <row r="12" spans="1:13" s="3" customFormat="1" ht="46.15" customHeight="1" x14ac:dyDescent="0.45">
      <c r="A12" s="47"/>
      <c r="B12" s="47"/>
      <c r="E12" s="18" t="s">
        <v>79</v>
      </c>
      <c r="F12" s="3" t="s">
        <v>88</v>
      </c>
      <c r="H12" s="3" t="s">
        <v>47</v>
      </c>
      <c r="I12" s="3">
        <v>0</v>
      </c>
      <c r="J12" s="15"/>
    </row>
    <row r="13" spans="1:13" s="46" customFormat="1" ht="27.75" customHeight="1" x14ac:dyDescent="0.45">
      <c r="A13" s="53" t="s">
        <v>74</v>
      </c>
      <c r="B13" s="53"/>
      <c r="E13" s="49"/>
      <c r="H13" s="56" t="s">
        <v>111</v>
      </c>
      <c r="I13" s="55">
        <f>SUM(I4:I11)</f>
        <v>132</v>
      </c>
      <c r="J13" s="57" t="s">
        <v>112</v>
      </c>
      <c r="K13" s="55">
        <f>SUM(K4:K11)</f>
        <v>32</v>
      </c>
      <c r="L13" s="58" t="s">
        <v>98</v>
      </c>
      <c r="M13" s="54">
        <f>SUM(M4:M11)</f>
        <v>160</v>
      </c>
    </row>
    <row r="14" spans="1:13" x14ac:dyDescent="0.45">
      <c r="A14" s="88" t="s">
        <v>75</v>
      </c>
      <c r="B14" s="88"/>
    </row>
    <row r="15" spans="1:13" x14ac:dyDescent="0.45">
      <c r="A15" s="88" t="s">
        <v>76</v>
      </c>
      <c r="B15" s="88"/>
    </row>
  </sheetData>
  <mergeCells count="12">
    <mergeCell ref="J3:K3"/>
    <mergeCell ref="A14:B14"/>
    <mergeCell ref="A15:B15"/>
    <mergeCell ref="F2:I2"/>
    <mergeCell ref="F4:G4"/>
    <mergeCell ref="F5:G5"/>
    <mergeCell ref="F6:G6"/>
    <mergeCell ref="F7:G7"/>
    <mergeCell ref="F8:G8"/>
    <mergeCell ref="F9:G9"/>
    <mergeCell ref="F10:G10"/>
    <mergeCell ref="F11:G11"/>
  </mergeCells>
  <phoneticPr fontId="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992A-24C6-4118-B165-3BCB70873A23}">
  <dimension ref="A1:G21"/>
  <sheetViews>
    <sheetView zoomScale="90" zoomScaleNormal="90" workbookViewId="0">
      <selection activeCell="B16" sqref="B16:G16"/>
    </sheetView>
  </sheetViews>
  <sheetFormatPr defaultRowHeight="14.25" x14ac:dyDescent="0.45"/>
  <cols>
    <col min="1" max="1" width="38.265625" customWidth="1"/>
    <col min="3" max="3" width="15.3984375" customWidth="1"/>
    <col min="7" max="7" width="9.19921875" bestFit="1" customWidth="1"/>
  </cols>
  <sheetData>
    <row r="1" spans="1:7" s="63" customFormat="1" ht="21" x14ac:dyDescent="0.65">
      <c r="A1" s="90" t="s">
        <v>140</v>
      </c>
      <c r="B1" s="90"/>
      <c r="C1" s="90"/>
      <c r="D1" s="90"/>
      <c r="E1" s="90"/>
      <c r="F1" s="90"/>
      <c r="G1" s="90"/>
    </row>
    <row r="2" spans="1:7" s="63" customFormat="1" ht="21" x14ac:dyDescent="0.65">
      <c r="A2" s="92" t="s">
        <v>167</v>
      </c>
      <c r="B2" s="92"/>
      <c r="C2" s="92"/>
      <c r="D2" s="92"/>
      <c r="E2" s="92"/>
      <c r="F2" s="92"/>
      <c r="G2" s="92"/>
    </row>
    <row r="3" spans="1:7" s="1" customFormat="1" x14ac:dyDescent="0.45">
      <c r="A3" s="1" t="s">
        <v>143</v>
      </c>
      <c r="B3" s="1" t="s">
        <v>144</v>
      </c>
      <c r="C3" s="1" t="s">
        <v>52</v>
      </c>
    </row>
    <row r="4" spans="1:7" x14ac:dyDescent="0.45">
      <c r="A4" t="s">
        <v>113</v>
      </c>
      <c r="B4" s="62" t="s">
        <v>123</v>
      </c>
      <c r="C4" s="17" t="s">
        <v>142</v>
      </c>
      <c r="D4">
        <v>2</v>
      </c>
      <c r="E4">
        <v>3</v>
      </c>
      <c r="F4">
        <v>4</v>
      </c>
      <c r="G4">
        <v>5</v>
      </c>
    </row>
    <row r="5" spans="1:7" x14ac:dyDescent="0.45">
      <c r="A5" t="s">
        <v>115</v>
      </c>
      <c r="B5" t="s">
        <v>122</v>
      </c>
      <c r="C5" t="s">
        <v>141</v>
      </c>
      <c r="D5">
        <v>2</v>
      </c>
      <c r="E5">
        <v>2</v>
      </c>
      <c r="F5">
        <v>2</v>
      </c>
      <c r="G5">
        <v>2</v>
      </c>
    </row>
    <row r="6" spans="1:7" x14ac:dyDescent="0.45">
      <c r="A6" t="s">
        <v>114</v>
      </c>
      <c r="B6" t="s">
        <v>124</v>
      </c>
      <c r="C6" t="s">
        <v>141</v>
      </c>
      <c r="D6">
        <v>2</v>
      </c>
      <c r="E6">
        <v>2</v>
      </c>
      <c r="F6">
        <v>2</v>
      </c>
      <c r="G6">
        <v>2</v>
      </c>
    </row>
    <row r="7" spans="1:7" s="1" customFormat="1" x14ac:dyDescent="0.45">
      <c r="A7" s="1" t="s">
        <v>116</v>
      </c>
    </row>
    <row r="8" spans="1:7" s="1" customFormat="1" x14ac:dyDescent="0.45">
      <c r="A8" s="1" t="s">
        <v>131</v>
      </c>
      <c r="B8" t="s">
        <v>132</v>
      </c>
      <c r="C8" t="s">
        <v>132</v>
      </c>
      <c r="D8">
        <f>D5/D6</f>
        <v>1</v>
      </c>
    </row>
    <row r="9" spans="1:7" x14ac:dyDescent="0.45">
      <c r="A9" t="s">
        <v>117</v>
      </c>
      <c r="B9" t="s">
        <v>125</v>
      </c>
      <c r="C9" t="s">
        <v>141</v>
      </c>
      <c r="D9">
        <v>0.33329999999999999</v>
      </c>
      <c r="E9">
        <v>0.36359999999999998</v>
      </c>
      <c r="F9">
        <v>0.36730000000000002</v>
      </c>
      <c r="G9">
        <v>0.36780000000000002</v>
      </c>
    </row>
    <row r="10" spans="1:7" ht="42.75" x14ac:dyDescent="0.45">
      <c r="A10" t="s">
        <v>118</v>
      </c>
      <c r="B10" t="s">
        <v>126</v>
      </c>
      <c r="C10" s="3" t="s">
        <v>145</v>
      </c>
      <c r="D10">
        <v>0.33329999999999999</v>
      </c>
      <c r="E10">
        <v>4.5449999999999997E-2</v>
      </c>
      <c r="F10">
        <v>6.7999999999999996E-3</v>
      </c>
      <c r="G10">
        <v>9.5E-4</v>
      </c>
    </row>
    <row r="11" spans="1:7" x14ac:dyDescent="0.45">
      <c r="A11" t="s">
        <v>119</v>
      </c>
      <c r="B11" t="s">
        <v>127</v>
      </c>
      <c r="C11" t="s">
        <v>146</v>
      </c>
      <c r="D11">
        <v>1.3332999999999999</v>
      </c>
      <c r="E11">
        <v>1.04545</v>
      </c>
      <c r="F11">
        <v>1.0067999999999999</v>
      </c>
      <c r="G11">
        <v>1.00095</v>
      </c>
    </row>
    <row r="12" spans="1:7" x14ac:dyDescent="0.45">
      <c r="A12" t="s">
        <v>120</v>
      </c>
      <c r="B12" t="s">
        <v>128</v>
      </c>
      <c r="C12" t="s">
        <v>147</v>
      </c>
      <c r="D12">
        <v>0.16669999999999999</v>
      </c>
      <c r="E12">
        <v>2.2700000000000001E-2</v>
      </c>
      <c r="F12">
        <v>3.3999999999999998E-3</v>
      </c>
      <c r="G12">
        <v>4.6000000000000001E-4</v>
      </c>
    </row>
    <row r="13" spans="1:7" x14ac:dyDescent="0.45">
      <c r="A13" t="s">
        <v>121</v>
      </c>
      <c r="B13" t="s">
        <v>129</v>
      </c>
      <c r="C13" t="s">
        <v>148</v>
      </c>
      <c r="D13">
        <v>0.66669999999999996</v>
      </c>
      <c r="E13">
        <v>0.52270000000000005</v>
      </c>
      <c r="F13">
        <v>3.3999999999999998E-3</v>
      </c>
      <c r="G13">
        <v>0.50049999999999994</v>
      </c>
    </row>
    <row r="14" spans="1:7" s="52" customFormat="1" ht="28.5" x14ac:dyDescent="0.45">
      <c r="A14" s="52" t="s">
        <v>133</v>
      </c>
      <c r="B14" s="52" t="s">
        <v>130</v>
      </c>
      <c r="C14" s="64" t="s">
        <v>149</v>
      </c>
      <c r="D14" s="52">
        <v>0.33329999999999999</v>
      </c>
      <c r="E14" s="52">
        <v>9.0899999999999995E-2</v>
      </c>
      <c r="F14" s="52">
        <v>2.0400000000000001E-2</v>
      </c>
      <c r="G14" s="52">
        <v>3.8E-3</v>
      </c>
    </row>
    <row r="15" spans="1:7" x14ac:dyDescent="0.45">
      <c r="A15" t="s">
        <v>150</v>
      </c>
      <c r="B15" t="s">
        <v>151</v>
      </c>
    </row>
    <row r="16" spans="1:7" x14ac:dyDescent="0.45">
      <c r="A16" t="s">
        <v>134</v>
      </c>
      <c r="B16" s="91" t="s">
        <v>152</v>
      </c>
      <c r="C16" s="91"/>
      <c r="D16" s="91"/>
      <c r="E16" s="91"/>
      <c r="F16" s="91"/>
      <c r="G16" s="91"/>
    </row>
    <row r="17" spans="1:7" x14ac:dyDescent="0.45">
      <c r="A17" t="s">
        <v>135</v>
      </c>
      <c r="D17">
        <v>0.33329999999999999</v>
      </c>
      <c r="E17">
        <v>0.36359999999999998</v>
      </c>
      <c r="F17">
        <v>0.36730000000000002</v>
      </c>
      <c r="G17">
        <v>0.36780000000000002</v>
      </c>
    </row>
    <row r="18" spans="1:7" x14ac:dyDescent="0.45">
      <c r="A18" t="s">
        <v>136</v>
      </c>
      <c r="D18">
        <v>0.16650000000000001</v>
      </c>
      <c r="E18">
        <v>0.18179999999999999</v>
      </c>
      <c r="F18">
        <v>0.36730000000000002</v>
      </c>
      <c r="G18" s="25">
        <v>0.38312499999999999</v>
      </c>
    </row>
    <row r="19" spans="1:7" x14ac:dyDescent="0.45">
      <c r="A19" t="s">
        <v>137</v>
      </c>
      <c r="D19">
        <v>8.3299999999999999E-2</v>
      </c>
      <c r="E19">
        <v>6.0600000000000001E-2</v>
      </c>
      <c r="F19">
        <v>6.1199999999999997E-2</v>
      </c>
      <c r="G19">
        <v>7.6600000000000001E-2</v>
      </c>
    </row>
    <row r="20" spans="1:7" x14ac:dyDescent="0.45">
      <c r="A20" t="s">
        <v>138</v>
      </c>
      <c r="D20">
        <v>4.1599999999999998E-2</v>
      </c>
      <c r="E20">
        <v>2.0199999999999999E-2</v>
      </c>
      <c r="F20">
        <v>1.5299999999999999E-2</v>
      </c>
      <c r="G20">
        <v>1.5299999999999999E-2</v>
      </c>
    </row>
    <row r="21" spans="1:7" x14ac:dyDescent="0.45">
      <c r="A21" t="s">
        <v>139</v>
      </c>
      <c r="D21">
        <v>2.7799999999999998E-2</v>
      </c>
      <c r="E21">
        <v>1.01E-2</v>
      </c>
      <c r="F21">
        <v>3.8E-3</v>
      </c>
      <c r="G21">
        <v>3.0999999999999999E-3</v>
      </c>
    </row>
  </sheetData>
  <mergeCells count="3">
    <mergeCell ref="A1:G1"/>
    <mergeCell ref="B16:G16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Chocolate Bar ES</vt:lpstr>
      <vt:lpstr>Adult Mint</vt:lpstr>
      <vt:lpstr>Childern's Treats</vt:lpstr>
      <vt:lpstr>Sensitivity Report </vt:lpstr>
      <vt:lpstr>Linear Programming</vt:lpstr>
      <vt:lpstr>Linear Programming 2</vt:lpstr>
      <vt:lpstr>Simulation</vt:lpstr>
      <vt:lpstr>Four_Quarter_Moving_Average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Folashikemi</dc:creator>
  <cp:lastModifiedBy>folashikemiolaniyan@outlook.com</cp:lastModifiedBy>
  <cp:lastPrinted>2020-03-26T15:36:30Z</cp:lastPrinted>
  <dcterms:created xsi:type="dcterms:W3CDTF">2020-03-25T19:44:54Z</dcterms:created>
  <dcterms:modified xsi:type="dcterms:W3CDTF">2020-09-02T23:47:30Z</dcterms:modified>
</cp:coreProperties>
</file>