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r. Irvin Gil Files\Documents\4th year 1st sem\Thesis 1 and 2\Main papers\"/>
    </mc:Choice>
  </mc:AlternateContent>
  <xr:revisionPtr revIDLastSave="0" documentId="13_ncr:1_{2125AA9C-BB66-4949-9A49-7BB391670E96}" xr6:coauthVersionLast="47" xr6:coauthVersionMax="47" xr10:uidLastSave="{00000000-0000-0000-0000-000000000000}"/>
  <bookViews>
    <workbookView xWindow="-108" yWindow="-108" windowWidth="23256" windowHeight="12720" xr2:uid="{48D71809-01AA-4299-989F-27E29812C7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7" i="1" l="1"/>
  <c r="S15" i="1"/>
  <c r="S9" i="1"/>
  <c r="Q11" i="1"/>
  <c r="R11" i="1" s="1"/>
  <c r="S11" i="1" s="1"/>
  <c r="W24" i="1"/>
  <c r="W25" i="1"/>
  <c r="W26" i="1"/>
  <c r="W27" i="1"/>
  <c r="W28" i="1"/>
  <c r="W23" i="1"/>
  <c r="X23" i="1" s="1"/>
  <c r="V22" i="1"/>
  <c r="T22" i="1"/>
  <c r="R22" i="1"/>
  <c r="P22" i="1"/>
  <c r="N22" i="1"/>
  <c r="L22" i="1"/>
  <c r="J22" i="1"/>
  <c r="H22" i="1"/>
  <c r="F22" i="1"/>
  <c r="D22" i="1"/>
  <c r="X6" i="2"/>
  <c r="Q10" i="1"/>
  <c r="R10" i="1" s="1"/>
  <c r="S10" i="1" s="1"/>
  <c r="Q12" i="1"/>
  <c r="R12" i="1" s="1"/>
  <c r="S12" i="1" s="1"/>
  <c r="Q13" i="1"/>
  <c r="R13" i="1" s="1"/>
  <c r="S13" i="1" s="1"/>
  <c r="Q14" i="1"/>
  <c r="R14" i="1" s="1"/>
  <c r="S14" i="1" s="1"/>
  <c r="Q9" i="1"/>
  <c r="P8" i="1"/>
  <c r="N8" i="1"/>
  <c r="L8" i="1"/>
  <c r="J8" i="1"/>
  <c r="H8" i="1"/>
  <c r="F8" i="1"/>
  <c r="D8" i="1"/>
  <c r="AO10" i="2"/>
  <c r="AO11" i="2"/>
  <c r="AO12" i="2"/>
  <c r="AO13" i="2"/>
  <c r="AO9" i="2"/>
  <c r="AN5" i="2"/>
  <c r="AO20" i="2"/>
  <c r="AQ20" i="2" s="1"/>
  <c r="AR20" i="2" s="1"/>
  <c r="AO21" i="2"/>
  <c r="AQ21" i="2" s="1"/>
  <c r="AR21" i="2" s="1"/>
  <c r="AO22" i="2"/>
  <c r="AQ22" i="2" s="1"/>
  <c r="AO23" i="2"/>
  <c r="AO24" i="2"/>
  <c r="AQ24" i="2" s="1"/>
  <c r="AR24" i="2" s="1"/>
  <c r="AP20" i="2"/>
  <c r="AP21" i="2"/>
  <c r="AP22" i="2"/>
  <c r="AP23" i="2"/>
  <c r="AP24" i="2"/>
  <c r="AP19" i="2"/>
  <c r="AQ23" i="2"/>
  <c r="AR23" i="2" s="1"/>
  <c r="AO19" i="2"/>
  <c r="AQ19" i="2" s="1"/>
  <c r="AR19" i="2" s="1"/>
  <c r="AA43" i="2"/>
  <c r="AB32" i="2"/>
  <c r="X16" i="2"/>
  <c r="P19" i="2"/>
  <c r="P20" i="2"/>
  <c r="P21" i="2"/>
  <c r="P22" i="2"/>
  <c r="P23" i="2"/>
  <c r="P18" i="2"/>
  <c r="N19" i="2"/>
  <c r="N20" i="2"/>
  <c r="N21" i="2"/>
  <c r="N22" i="2"/>
  <c r="N23" i="2"/>
  <c r="N18" i="2"/>
  <c r="L19" i="2"/>
  <c r="L20" i="2"/>
  <c r="L21" i="2"/>
  <c r="L22" i="2"/>
  <c r="L23" i="2"/>
  <c r="L18" i="2"/>
  <c r="J19" i="2"/>
  <c r="J20" i="2"/>
  <c r="J21" i="2"/>
  <c r="J22" i="2"/>
  <c r="J23" i="2"/>
  <c r="H19" i="2"/>
  <c r="H20" i="2"/>
  <c r="H21" i="2"/>
  <c r="H22" i="2"/>
  <c r="H23" i="2"/>
  <c r="J18" i="2"/>
  <c r="H18" i="2"/>
  <c r="F19" i="2"/>
  <c r="F20" i="2"/>
  <c r="F21" i="2"/>
  <c r="F22" i="2"/>
  <c r="F23" i="2"/>
  <c r="F18" i="2"/>
  <c r="D19" i="2"/>
  <c r="D20" i="2"/>
  <c r="D21" i="2"/>
  <c r="D22" i="2"/>
  <c r="D23" i="2"/>
  <c r="D18" i="2"/>
  <c r="W9" i="2"/>
  <c r="X9" i="2" s="1"/>
  <c r="W10" i="2"/>
  <c r="X10" i="2" s="1"/>
  <c r="W11" i="2"/>
  <c r="X11" i="2" s="1"/>
  <c r="W12" i="2"/>
  <c r="X12" i="2" s="1"/>
  <c r="W8" i="2"/>
  <c r="X8" i="2" s="1"/>
  <c r="C11" i="2"/>
  <c r="R9" i="1" l="1"/>
  <c r="T9" i="1" s="1"/>
  <c r="AO15" i="2"/>
  <c r="AP15" i="2" s="1"/>
  <c r="AR10" i="2" s="1"/>
  <c r="Q18" i="2"/>
  <c r="Q23" i="2"/>
  <c r="W14" i="2"/>
  <c r="AP27" i="2"/>
  <c r="AQ27" i="2"/>
  <c r="AR22" i="2"/>
  <c r="AR27" i="2" s="1"/>
  <c r="Q22" i="2"/>
  <c r="Q21" i="2"/>
  <c r="Q20" i="2"/>
  <c r="Q19" i="2"/>
  <c r="T10" i="1" l="1"/>
  <c r="T13" i="1"/>
  <c r="T12" i="1"/>
  <c r="T14" i="1"/>
  <c r="T11" i="1"/>
  <c r="AR12" i="2"/>
  <c r="AR15" i="2" s="1"/>
  <c r="AR9" i="2"/>
  <c r="AR11" i="2"/>
  <c r="AR13" i="2"/>
  <c r="AR29" i="2"/>
</calcChain>
</file>

<file path=xl/sharedStrings.xml><?xml version="1.0" encoding="utf-8"?>
<sst xmlns="http://schemas.openxmlformats.org/spreadsheetml/2006/main" count="143" uniqueCount="74">
  <si>
    <t>Thesis Development and Progress Tracking</t>
  </si>
  <si>
    <t>Development of Auxiliary Application for the System</t>
  </si>
  <si>
    <t>Irvin Gil Mercado</t>
  </si>
  <si>
    <t>Lyndon Diacosta</t>
  </si>
  <si>
    <t>Benjie Basa</t>
  </si>
  <si>
    <t>Mark Neil Crisostomo</t>
  </si>
  <si>
    <t>Michelle Ann Hinayas</t>
  </si>
  <si>
    <t>Reynante Mayor</t>
  </si>
  <si>
    <t>Icon Creation and UI/UX Design</t>
  </si>
  <si>
    <t>"Update energy consumption" Feature</t>
  </si>
  <si>
    <t>"Manage contacts" Feature</t>
  </si>
  <si>
    <t>Database design</t>
  </si>
  <si>
    <t>"View Data history" Feature</t>
  </si>
  <si>
    <t>Creation and Designing of Instruction Manual</t>
  </si>
  <si>
    <t>Patching and Improvement Development</t>
  </si>
  <si>
    <t>Task and Developmental Activites</t>
  </si>
  <si>
    <t>Chapter 1: Introduction</t>
  </si>
  <si>
    <t>Chapter 2: Review of Related Literatures</t>
  </si>
  <si>
    <t>Chapter 3: Methodology</t>
  </si>
  <si>
    <t>Proof reading and Grammar patching</t>
  </si>
  <si>
    <t>1st Semester</t>
  </si>
  <si>
    <t>Chapter 4: Results and Discussions</t>
  </si>
  <si>
    <t>Other parts of the study paper</t>
  </si>
  <si>
    <t>Proof reading and grammar patching</t>
  </si>
  <si>
    <t>2nd  Semester</t>
  </si>
  <si>
    <t>Hardware camponent assembling and Circuit prototyping and microprocessor codding</t>
  </si>
  <si>
    <t>Hardware interfacing and display</t>
  </si>
  <si>
    <t>Memory handling and management</t>
  </si>
  <si>
    <t>Wireless Communications</t>
  </si>
  <si>
    <t>Power management and safety</t>
  </si>
  <si>
    <t>Codding and algorithms programming</t>
  </si>
  <si>
    <t>Meter Unit</t>
  </si>
  <si>
    <t>Main Unit</t>
  </si>
  <si>
    <t>Patching and Debugging system errors</t>
  </si>
  <si>
    <t>Designing and patching of the system's model design</t>
  </si>
  <si>
    <t>Manual labor for fabrication</t>
  </si>
  <si>
    <t>System Building and Construction of Functional prototype (FABRICATION)</t>
  </si>
  <si>
    <t>Contributed tools and equiptment for fabrication</t>
  </si>
  <si>
    <t>Unspecified efforts during fabrication</t>
  </si>
  <si>
    <t>PERCENTAGE</t>
  </si>
  <si>
    <t>Paperworks and improvement of the study papers (RESEARCH):</t>
  </si>
  <si>
    <t>Fabrication</t>
  </si>
  <si>
    <t xml:space="preserve">Data Gathering </t>
  </si>
  <si>
    <t>Translating finding and formulating conclusions</t>
  </si>
  <si>
    <t>Implementation</t>
  </si>
  <si>
    <t>Overall Percentage:</t>
  </si>
  <si>
    <t>Effort for Purchasing and Researching for components</t>
  </si>
  <si>
    <t>Development of auxiliary application for the system</t>
  </si>
  <si>
    <t>Paperworks and improvement of study papers:</t>
  </si>
  <si>
    <t>Final Rolling:</t>
  </si>
  <si>
    <t>Whole project cost percentage that will be equally split:</t>
  </si>
  <si>
    <t>Project perceptage cost that will be split according to the effort and participation exerted by members:</t>
  </si>
  <si>
    <t>Total:</t>
  </si>
  <si>
    <t>Formula = (alotted percentage) / (number of group members)</t>
  </si>
  <si>
    <t>Number of group members:</t>
  </si>
  <si>
    <t>Total contribution percentage</t>
  </si>
  <si>
    <t>Enter Total Expense cost:</t>
  </si>
  <si>
    <t>Enter the cost</t>
  </si>
  <si>
    <t>Member 1</t>
  </si>
  <si>
    <t>Member 2</t>
  </si>
  <si>
    <t>Member 3</t>
  </si>
  <si>
    <t>Member 4</t>
  </si>
  <si>
    <t>Member 5</t>
  </si>
  <si>
    <t>Member 6</t>
  </si>
  <si>
    <t>Vouched</t>
  </si>
  <si>
    <t>To pay</t>
  </si>
  <si>
    <t>Obligation cost</t>
  </si>
  <si>
    <t>Percentage left:</t>
  </si>
  <si>
    <t>Enter cost:</t>
  </si>
  <si>
    <t>Final percentage</t>
  </si>
  <si>
    <t>Overall Percentage</t>
  </si>
  <si>
    <t>Cost per percentage:</t>
  </si>
  <si>
    <t>Enter alottted cost by percentage: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</si>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</sst>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9" fontId="0" fillId="0" borderId="0" xfId="1" applyFont="1"/>
    <xf numFmtId="9" fontId="0" fillId="0" borderId="0" xfId="1" applyNumberFormat="1" applyFont="1"/>
    <xf numFmtId="9" fontId="0" fillId="0" borderId="1" xfId="1" applyFont="1" applyBorder="1"/>
    <xf numFmtId="9" fontId="0" fillId="0" borderId="0" xfId="0" applyNumberFormat="1"/>
    <xf numFmtId="0" fontId="0" fillId="2" borderId="2" xfId="0" applyFill="1" applyBorder="1" applyAlignment="1">
      <alignment horizontal="center" vertical="top"/>
    </xf>
    <xf numFmtId="9" fontId="0" fillId="2" borderId="1" xfId="1" applyFont="1" applyFill="1" applyBorder="1" applyAlignment="1">
      <alignment horizontal="center" vertical="center" wrapText="1"/>
    </xf>
    <xf numFmtId="9" fontId="0" fillId="2" borderId="1" xfId="1" applyFont="1" applyFill="1" applyBorder="1" applyAlignment="1">
      <alignment horizontal="left" vertical="top" wrapText="1"/>
    </xf>
    <xf numFmtId="9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 wrapText="1"/>
    </xf>
    <xf numFmtId="0" fontId="0" fillId="3" borderId="1" xfId="0" applyFill="1" applyBorder="1"/>
    <xf numFmtId="0" fontId="0" fillId="4" borderId="2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9" fontId="0" fillId="6" borderId="0" xfId="0" applyNumberForma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 indent="7"/>
    </xf>
    <xf numFmtId="9" fontId="0" fillId="0" borderId="0" xfId="0" applyNumberFormat="1" applyBorder="1" applyAlignment="1">
      <alignment horizontal="left" wrapText="1" indent="7"/>
    </xf>
    <xf numFmtId="0" fontId="0" fillId="0" borderId="0" xfId="0" applyBorder="1" applyAlignment="1">
      <alignment horizontal="left" vertical="top" wrapText="1" indent="7"/>
    </xf>
    <xf numFmtId="0" fontId="0" fillId="7" borderId="6" xfId="0" applyFill="1" applyBorder="1"/>
    <xf numFmtId="0" fontId="0" fillId="7" borderId="7" xfId="0" applyFill="1" applyBorder="1"/>
    <xf numFmtId="9" fontId="0" fillId="2" borderId="0" xfId="0" applyNumberFormat="1" applyFill="1" applyBorder="1"/>
    <xf numFmtId="10" fontId="0" fillId="2" borderId="0" xfId="0" applyNumberFormat="1" applyFill="1" applyBorder="1"/>
    <xf numFmtId="0" fontId="0" fillId="0" borderId="0" xfId="0" applyNumberFormat="1"/>
    <xf numFmtId="0" fontId="0" fillId="0" borderId="1" xfId="1" applyNumberFormat="1" applyFont="1" applyBorder="1"/>
    <xf numFmtId="0" fontId="0" fillId="8" borderId="1" xfId="1" applyNumberFormat="1" applyFont="1" applyFill="1" applyBorder="1"/>
    <xf numFmtId="0" fontId="0" fillId="5" borderId="8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  <xf numFmtId="9" fontId="0" fillId="2" borderId="0" xfId="1" applyFont="1" applyFill="1" applyBorder="1" applyAlignment="1">
      <alignment horizontal="center" vertical="center" wrapText="1"/>
    </xf>
    <xf numFmtId="0" fontId="0" fillId="0" borderId="0" xfId="1" applyNumberFormat="1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Fill="1" applyBorder="1"/>
    <xf numFmtId="0" fontId="0" fillId="0" borderId="9" xfId="0" applyBorder="1"/>
    <xf numFmtId="0" fontId="0" fillId="10" borderId="10" xfId="0" applyFill="1" applyBorder="1"/>
    <xf numFmtId="164" fontId="0" fillId="0" borderId="0" xfId="1" applyNumberFormat="1" applyFont="1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0" xfId="1" applyNumberFormat="1" applyFont="1" applyFill="1" applyBorder="1"/>
    <xf numFmtId="0" fontId="0" fillId="0" borderId="0" xfId="1" applyNumberFormat="1" applyFont="1"/>
    <xf numFmtId="0" fontId="0" fillId="0" borderId="0" xfId="0" applyNumberFormat="1" applyFill="1" applyBorder="1"/>
    <xf numFmtId="0" fontId="0" fillId="0" borderId="0" xfId="0" applyFont="1" applyFill="1" applyBorder="1"/>
    <xf numFmtId="0" fontId="0" fillId="0" borderId="0" xfId="0" applyFill="1"/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9" fontId="0" fillId="2" borderId="0" xfId="1" applyFont="1" applyFill="1" applyBorder="1" applyAlignment="1">
      <alignment horizontal="left" vertical="top" wrapText="1"/>
    </xf>
    <xf numFmtId="9" fontId="0" fillId="0" borderId="0" xfId="1" applyFont="1" applyBorder="1"/>
    <xf numFmtId="0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9" fontId="0" fillId="0" borderId="1" xfId="0" applyNumberFormat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9" fontId="0" fillId="11" borderId="1" xfId="0" applyNumberFormat="1" applyFill="1" applyBorder="1" applyAlignment="1">
      <alignment vertical="top" wrapText="1"/>
    </xf>
    <xf numFmtId="0" fontId="0" fillId="11" borderId="0" xfId="0" applyFill="1"/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0" xfId="0" applyFill="1" applyAlignment="1">
      <alignment wrapText="1"/>
    </xf>
    <xf numFmtId="0" fontId="0" fillId="0" borderId="9" xfId="0" applyFill="1" applyBorder="1"/>
    <xf numFmtId="0" fontId="0" fillId="0" borderId="0" xfId="0" applyNumberFormat="1" applyBorder="1"/>
    <xf numFmtId="0" fontId="0" fillId="0" borderId="10" xfId="0" applyFill="1" applyBorder="1"/>
    <xf numFmtId="9" fontId="0" fillId="7" borderId="7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9335-7D4A-42B1-BAD0-EA0D4C5C03D5}">
  <dimension ref="B3:Y61"/>
  <sheetViews>
    <sheetView tabSelected="1" topLeftCell="B33" zoomScale="71" zoomScaleNormal="130" workbookViewId="0">
      <selection activeCell="I35" sqref="I35"/>
    </sheetView>
  </sheetViews>
  <sheetFormatPr defaultRowHeight="14.4" x14ac:dyDescent="0.3"/>
  <cols>
    <col min="2" max="2" width="30.21875" bestFit="1" customWidth="1"/>
    <col min="3" max="3" width="19" customWidth="1"/>
    <col min="4" max="4" width="10.77734375" customWidth="1"/>
    <col min="5" max="5" width="19" customWidth="1"/>
    <col min="6" max="6" width="10.77734375" customWidth="1"/>
    <col min="7" max="7" width="19" customWidth="1"/>
    <col min="8" max="8" width="10.77734375" customWidth="1"/>
    <col min="9" max="9" width="19" customWidth="1"/>
    <col min="10" max="10" width="10.77734375" customWidth="1"/>
    <col min="11" max="11" width="19" customWidth="1"/>
    <col min="12" max="12" width="10.77734375" customWidth="1"/>
    <col min="13" max="13" width="19" customWidth="1"/>
    <col min="14" max="14" width="10.77734375" customWidth="1"/>
    <col min="15" max="15" width="19" customWidth="1"/>
    <col min="16" max="16" width="10.77734375" customWidth="1"/>
    <col min="17" max="17" width="19" customWidth="1"/>
    <col min="18" max="18" width="10.77734375" customWidth="1"/>
    <col min="19" max="19" width="19" customWidth="1"/>
    <col min="20" max="20" width="10.77734375" customWidth="1"/>
    <col min="21" max="21" width="19" customWidth="1"/>
    <col min="22" max="22" width="7.109375" customWidth="1"/>
    <col min="23" max="23" width="9.5546875" customWidth="1"/>
    <col min="24" max="24" width="11.109375" customWidth="1"/>
    <col min="25" max="28" width="19" customWidth="1"/>
  </cols>
  <sheetData>
    <row r="3" spans="2:21" x14ac:dyDescent="0.3">
      <c r="B3" t="s">
        <v>0</v>
      </c>
    </row>
    <row r="5" spans="2:21" x14ac:dyDescent="0.3">
      <c r="B5" t="s">
        <v>1</v>
      </c>
    </row>
    <row r="6" spans="2:21" x14ac:dyDescent="0.3">
      <c r="B6" t="s">
        <v>45</v>
      </c>
      <c r="C6" s="7">
        <v>0.15</v>
      </c>
      <c r="D6" s="7"/>
      <c r="O6">
        <v>7</v>
      </c>
      <c r="Q6" t="s">
        <v>72</v>
      </c>
      <c r="S6" s="67">
        <v>315</v>
      </c>
    </row>
    <row r="7" spans="2:21" ht="69" customHeight="1" x14ac:dyDescent="0.3">
      <c r="B7" s="18" t="s">
        <v>15</v>
      </c>
      <c r="C7" s="19" t="s">
        <v>8</v>
      </c>
      <c r="D7" s="19"/>
      <c r="E7" s="20" t="s">
        <v>9</v>
      </c>
      <c r="F7" s="20"/>
      <c r="G7" s="20" t="s">
        <v>10</v>
      </c>
      <c r="H7" s="20"/>
      <c r="I7" s="20" t="s">
        <v>11</v>
      </c>
      <c r="J7" s="20"/>
      <c r="K7" s="20" t="s">
        <v>12</v>
      </c>
      <c r="L7" s="20"/>
      <c r="M7" s="20" t="s">
        <v>13</v>
      </c>
      <c r="N7" s="20"/>
      <c r="O7" s="20" t="s">
        <v>14</v>
      </c>
      <c r="P7" s="20"/>
      <c r="Q7" s="5"/>
      <c r="R7" s="64" t="s">
        <v>69</v>
      </c>
      <c r="S7" s="62"/>
      <c r="T7" s="68" t="s">
        <v>65</v>
      </c>
      <c r="U7" s="3"/>
    </row>
    <row r="8" spans="2:21" ht="14.4" customHeight="1" x14ac:dyDescent="0.3">
      <c r="B8" s="11" t="s">
        <v>39</v>
      </c>
      <c r="C8" s="12"/>
      <c r="D8" s="61">
        <f>100-(SUM(C9:C14))</f>
        <v>0</v>
      </c>
      <c r="E8" s="12"/>
      <c r="F8" s="61">
        <f>100-(SUM(E9:E14))</f>
        <v>0</v>
      </c>
      <c r="G8" s="12"/>
      <c r="H8" s="61">
        <f>100-(SUM(G9:G14))</f>
        <v>0</v>
      </c>
      <c r="I8" s="12"/>
      <c r="J8" s="61">
        <f>100-(SUM(I9:I14))</f>
        <v>0</v>
      </c>
      <c r="K8" s="12"/>
      <c r="L8" s="61">
        <f>100-(SUM(K9:K14))</f>
        <v>0</v>
      </c>
      <c r="M8" s="12"/>
      <c r="N8" s="61">
        <f>100-(SUM(M9:M14))</f>
        <v>0</v>
      </c>
      <c r="O8" s="12"/>
      <c r="P8" s="61">
        <f>100-(SUM(O9:O14))</f>
        <v>0</v>
      </c>
      <c r="Q8" s="63"/>
      <c r="R8" s="65"/>
      <c r="S8" s="62"/>
      <c r="T8" s="62"/>
      <c r="U8" s="3"/>
    </row>
    <row r="9" spans="2:21" x14ac:dyDescent="0.3">
      <c r="B9" s="5" t="s">
        <v>2</v>
      </c>
      <c r="C9" s="35">
        <v>75</v>
      </c>
      <c r="D9" s="35"/>
      <c r="E9" s="35">
        <v>72</v>
      </c>
      <c r="F9" s="35"/>
      <c r="G9" s="35">
        <v>72</v>
      </c>
      <c r="H9" s="35"/>
      <c r="I9" s="35">
        <v>75</v>
      </c>
      <c r="J9" s="35"/>
      <c r="K9" s="35">
        <v>75</v>
      </c>
      <c r="L9" s="35"/>
      <c r="M9" s="35">
        <v>5</v>
      </c>
      <c r="N9" s="35"/>
      <c r="O9" s="35">
        <v>10</v>
      </c>
      <c r="P9" s="35"/>
      <c r="Q9" s="5">
        <f>SUM(C9:O9)</f>
        <v>384</v>
      </c>
      <c r="R9" s="35">
        <f>(Q9/700)*100</f>
        <v>54.857142857142861</v>
      </c>
      <c r="S9" s="5">
        <f>(100-R9)/R9</f>
        <v>0.82291666666666652</v>
      </c>
      <c r="T9" s="69">
        <f>(S$6/S$15)*S9</f>
        <v>4.4803042061151626</v>
      </c>
    </row>
    <row r="10" spans="2:21" x14ac:dyDescent="0.3">
      <c r="B10" s="5" t="s">
        <v>3</v>
      </c>
      <c r="C10" s="35">
        <v>5</v>
      </c>
      <c r="D10" s="35"/>
      <c r="E10" s="35">
        <v>5</v>
      </c>
      <c r="F10" s="35"/>
      <c r="G10" s="35">
        <v>5</v>
      </c>
      <c r="H10" s="35"/>
      <c r="I10" s="35">
        <v>5</v>
      </c>
      <c r="J10" s="35"/>
      <c r="K10" s="35">
        <v>5</v>
      </c>
      <c r="L10" s="35"/>
      <c r="M10" s="35">
        <v>5</v>
      </c>
      <c r="N10" s="35"/>
      <c r="O10" s="35">
        <v>20</v>
      </c>
      <c r="P10" s="35"/>
      <c r="Q10" s="5">
        <f t="shared" ref="Q10:Q14" si="0">SUM(C10:O10)</f>
        <v>50</v>
      </c>
      <c r="R10" s="35">
        <f t="shared" ref="R10:R14" si="1">(Q10/700)*100</f>
        <v>7.1428571428571423</v>
      </c>
      <c r="S10" s="5">
        <f t="shared" ref="S10:S14" si="2">(100-R10)/R10</f>
        <v>13.000000000000002</v>
      </c>
      <c r="T10" s="69">
        <f t="shared" ref="T10:T14" si="3">(S$6/S$15)*S10</f>
        <v>70.777463914325637</v>
      </c>
    </row>
    <row r="11" spans="2:21" x14ac:dyDescent="0.3">
      <c r="B11" s="5" t="s">
        <v>4</v>
      </c>
      <c r="C11" s="35">
        <v>5</v>
      </c>
      <c r="D11" s="35"/>
      <c r="E11" s="35">
        <v>5</v>
      </c>
      <c r="F11" s="35"/>
      <c r="G11" s="35">
        <v>5</v>
      </c>
      <c r="H11" s="35"/>
      <c r="I11" s="35">
        <v>5</v>
      </c>
      <c r="J11" s="35"/>
      <c r="K11" s="35">
        <v>5</v>
      </c>
      <c r="L11" s="35"/>
      <c r="M11" s="35">
        <v>5</v>
      </c>
      <c r="N11" s="35"/>
      <c r="O11" s="35">
        <v>20</v>
      </c>
      <c r="P11" s="35"/>
      <c r="Q11" s="5">
        <f>SUM(C11:O11)</f>
        <v>50</v>
      </c>
      <c r="R11" s="35">
        <f t="shared" si="1"/>
        <v>7.1428571428571423</v>
      </c>
      <c r="S11" s="5">
        <f t="shared" si="2"/>
        <v>13.000000000000002</v>
      </c>
      <c r="T11" s="69">
        <f t="shared" si="3"/>
        <v>70.777463914325637</v>
      </c>
    </row>
    <row r="12" spans="2:21" x14ac:dyDescent="0.3">
      <c r="B12" s="5" t="s">
        <v>5</v>
      </c>
      <c r="C12" s="35">
        <v>5</v>
      </c>
      <c r="D12" s="35"/>
      <c r="E12" s="35">
        <v>5</v>
      </c>
      <c r="F12" s="35"/>
      <c r="G12" s="35">
        <v>5</v>
      </c>
      <c r="H12" s="35"/>
      <c r="I12" s="35">
        <v>5</v>
      </c>
      <c r="J12" s="35"/>
      <c r="K12" s="35">
        <v>5</v>
      </c>
      <c r="L12" s="35"/>
      <c r="M12" s="35">
        <v>5</v>
      </c>
      <c r="N12" s="35"/>
      <c r="O12" s="35">
        <v>20</v>
      </c>
      <c r="P12" s="35"/>
      <c r="Q12" s="5">
        <f t="shared" si="0"/>
        <v>50</v>
      </c>
      <c r="R12" s="35">
        <f t="shared" si="1"/>
        <v>7.1428571428571423</v>
      </c>
      <c r="S12" s="5">
        <f t="shared" si="2"/>
        <v>13.000000000000002</v>
      </c>
      <c r="T12" s="69">
        <f t="shared" si="3"/>
        <v>70.777463914325637</v>
      </c>
    </row>
    <row r="13" spans="2:21" x14ac:dyDescent="0.3">
      <c r="B13" s="5" t="s">
        <v>6</v>
      </c>
      <c r="C13" s="35">
        <v>5</v>
      </c>
      <c r="D13" s="35"/>
      <c r="E13" s="35">
        <v>8</v>
      </c>
      <c r="F13" s="35"/>
      <c r="G13" s="35">
        <v>8</v>
      </c>
      <c r="H13" s="35"/>
      <c r="I13" s="35">
        <v>5</v>
      </c>
      <c r="J13" s="35"/>
      <c r="K13" s="35">
        <v>5</v>
      </c>
      <c r="L13" s="35"/>
      <c r="M13" s="35">
        <v>75</v>
      </c>
      <c r="N13" s="35"/>
      <c r="O13" s="35">
        <v>10</v>
      </c>
      <c r="P13" s="35"/>
      <c r="Q13" s="5">
        <f t="shared" si="0"/>
        <v>116</v>
      </c>
      <c r="R13" s="35">
        <f t="shared" si="1"/>
        <v>16.571428571428569</v>
      </c>
      <c r="S13" s="5">
        <f t="shared" si="2"/>
        <v>5.0344827586206904</v>
      </c>
      <c r="T13" s="69">
        <f t="shared" si="3"/>
        <v>27.409840136582339</v>
      </c>
    </row>
    <row r="14" spans="2:21" x14ac:dyDescent="0.3">
      <c r="B14" s="5" t="s">
        <v>7</v>
      </c>
      <c r="C14" s="35">
        <v>5</v>
      </c>
      <c r="D14" s="35"/>
      <c r="E14" s="35">
        <v>5</v>
      </c>
      <c r="F14" s="35"/>
      <c r="G14" s="35">
        <v>5</v>
      </c>
      <c r="H14" s="35"/>
      <c r="I14" s="35">
        <v>5</v>
      </c>
      <c r="J14" s="35"/>
      <c r="K14" s="35">
        <v>5</v>
      </c>
      <c r="L14" s="35"/>
      <c r="M14" s="35">
        <v>5</v>
      </c>
      <c r="N14" s="35"/>
      <c r="O14" s="35">
        <v>20</v>
      </c>
      <c r="P14" s="35"/>
      <c r="Q14" s="5">
        <f t="shared" si="0"/>
        <v>50</v>
      </c>
      <c r="R14" s="35">
        <f t="shared" si="1"/>
        <v>7.1428571428571423</v>
      </c>
      <c r="S14" s="5">
        <f t="shared" si="2"/>
        <v>13.000000000000002</v>
      </c>
      <c r="T14" s="69">
        <f t="shared" si="3"/>
        <v>70.777463914325637</v>
      </c>
    </row>
    <row r="15" spans="2:21" x14ac:dyDescent="0.3">
      <c r="R15" t="s">
        <v>73</v>
      </c>
      <c r="S15" s="66">
        <f>SUM(S9:S14)</f>
        <v>57.857399425287362</v>
      </c>
      <c r="T15" s="67"/>
    </row>
    <row r="17" spans="2:25" x14ac:dyDescent="0.3">
      <c r="T17">
        <f>SUM(T9:T14)</f>
        <v>315.00000000000006</v>
      </c>
    </row>
    <row r="18" spans="2:25" x14ac:dyDescent="0.3">
      <c r="B18" t="s">
        <v>40</v>
      </c>
    </row>
    <row r="19" spans="2:25" x14ac:dyDescent="0.3">
      <c r="B19" t="s">
        <v>45</v>
      </c>
      <c r="C19" s="8">
        <v>0.35</v>
      </c>
      <c r="D19" s="8"/>
      <c r="S19">
        <v>10</v>
      </c>
      <c r="U19" t="s">
        <v>72</v>
      </c>
      <c r="X19" s="67"/>
    </row>
    <row r="20" spans="2:25" x14ac:dyDescent="0.3">
      <c r="C20" s="42" t="s">
        <v>20</v>
      </c>
      <c r="D20" s="42"/>
      <c r="E20" s="42"/>
      <c r="F20" s="42"/>
      <c r="G20" s="42"/>
      <c r="H20" s="42"/>
      <c r="I20" s="42"/>
      <c r="J20" s="41"/>
      <c r="K20" s="43" t="s">
        <v>24</v>
      </c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spans="2:25" ht="69" customHeight="1" x14ac:dyDescent="0.3">
      <c r="B21" s="17" t="s">
        <v>15</v>
      </c>
      <c r="C21" s="19" t="s">
        <v>16</v>
      </c>
      <c r="D21" s="19"/>
      <c r="E21" s="19" t="s">
        <v>17</v>
      </c>
      <c r="F21" s="19"/>
      <c r="G21" s="19" t="s">
        <v>18</v>
      </c>
      <c r="H21" s="19"/>
      <c r="I21" s="19" t="s">
        <v>19</v>
      </c>
      <c r="J21" s="19"/>
      <c r="K21" s="19" t="s">
        <v>16</v>
      </c>
      <c r="L21" s="19"/>
      <c r="M21" s="19" t="s">
        <v>17</v>
      </c>
      <c r="N21" s="19"/>
      <c r="O21" s="19" t="s">
        <v>18</v>
      </c>
      <c r="P21" s="19"/>
      <c r="Q21" s="19" t="s">
        <v>21</v>
      </c>
      <c r="R21" s="19"/>
      <c r="S21" s="19" t="s">
        <v>22</v>
      </c>
      <c r="T21" s="19"/>
      <c r="U21" s="19" t="s">
        <v>23</v>
      </c>
      <c r="X21" s="64" t="s">
        <v>69</v>
      </c>
      <c r="Y21" s="68" t="s">
        <v>65</v>
      </c>
    </row>
    <row r="22" spans="2:25" ht="14.4" customHeight="1" x14ac:dyDescent="0.3">
      <c r="B22" s="11" t="s">
        <v>39</v>
      </c>
      <c r="C22" s="13"/>
      <c r="D22" s="61">
        <f>100-(SUM(C23:C28))</f>
        <v>100</v>
      </c>
      <c r="E22" s="13"/>
      <c r="F22" s="61">
        <f>100-(SUM(E23:E28))</f>
        <v>100</v>
      </c>
      <c r="G22" s="13"/>
      <c r="H22" s="61">
        <f>100-(SUM(G23:G28))</f>
        <v>100</v>
      </c>
      <c r="I22" s="13"/>
      <c r="J22" s="61">
        <f>100-(SUM(I23:I28))</f>
        <v>100</v>
      </c>
      <c r="K22" s="13"/>
      <c r="L22" s="61">
        <f>100-(SUM(K23:K28))</f>
        <v>100</v>
      </c>
      <c r="M22" s="13"/>
      <c r="N22" s="61">
        <f>100-(SUM(M23:M28))</f>
        <v>100</v>
      </c>
      <c r="O22" s="13"/>
      <c r="P22" s="61">
        <f>100-(SUM(O23:O28))</f>
        <v>100</v>
      </c>
      <c r="Q22" s="13"/>
      <c r="R22" s="61">
        <f>100-(SUM(Q23:Q28))</f>
        <v>100</v>
      </c>
      <c r="S22" s="13"/>
      <c r="T22" s="61">
        <f>100-(SUM(S23:S28))</f>
        <v>100</v>
      </c>
      <c r="U22" s="13"/>
      <c r="V22" s="61">
        <f>100-(SUM(U23:U28))</f>
        <v>100</v>
      </c>
      <c r="W22" s="61"/>
      <c r="X22" s="65"/>
    </row>
    <row r="23" spans="2:25" x14ac:dyDescent="0.3">
      <c r="B23" s="6" t="s">
        <v>2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4"/>
      <c r="W23" s="34">
        <f>SUM(B23:U23)</f>
        <v>0</v>
      </c>
      <c r="X23" s="34" t="e">
        <f>(W23/X19)*100</f>
        <v>#DIV/0!</v>
      </c>
    </row>
    <row r="24" spans="2:25" x14ac:dyDescent="0.3">
      <c r="B24" s="6" t="s">
        <v>3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4"/>
      <c r="W24" s="34">
        <f t="shared" ref="W24:W28" si="4">SUM(B24:U24)</f>
        <v>0</v>
      </c>
      <c r="X24" s="34"/>
    </row>
    <row r="25" spans="2:25" x14ac:dyDescent="0.3">
      <c r="B25" s="6" t="s">
        <v>4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4"/>
      <c r="W25" s="34">
        <f t="shared" si="4"/>
        <v>0</v>
      </c>
      <c r="X25" s="34"/>
    </row>
    <row r="26" spans="2:25" x14ac:dyDescent="0.3">
      <c r="B26" s="6" t="s">
        <v>5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4"/>
      <c r="W26" s="34">
        <f t="shared" si="4"/>
        <v>0</v>
      </c>
      <c r="X26" s="34"/>
    </row>
    <row r="27" spans="2:25" x14ac:dyDescent="0.3">
      <c r="B27" s="6" t="s">
        <v>6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4"/>
      <c r="W27" s="34">
        <f t="shared" si="4"/>
        <v>0</v>
      </c>
      <c r="X27" s="34"/>
    </row>
    <row r="28" spans="2:25" x14ac:dyDescent="0.3">
      <c r="B28" s="6" t="s">
        <v>7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4"/>
      <c r="W28" s="34">
        <f t="shared" si="4"/>
        <v>0</v>
      </c>
      <c r="X28" s="34"/>
    </row>
    <row r="32" spans="2:25" x14ac:dyDescent="0.3">
      <c r="B32" s="1" t="s">
        <v>25</v>
      </c>
    </row>
    <row r="33" spans="2:24" x14ac:dyDescent="0.3">
      <c r="B33" t="s">
        <v>45</v>
      </c>
      <c r="C33" s="7">
        <v>0.25</v>
      </c>
      <c r="D33" s="7"/>
    </row>
    <row r="34" spans="2:24" x14ac:dyDescent="0.3">
      <c r="B34" s="1"/>
      <c r="C34" s="42" t="s">
        <v>31</v>
      </c>
      <c r="D34" s="42"/>
      <c r="E34" s="42"/>
      <c r="F34" s="42"/>
      <c r="G34" s="42"/>
      <c r="H34" s="42"/>
      <c r="I34" s="42"/>
      <c r="J34" s="41"/>
      <c r="K34" s="42" t="s">
        <v>32</v>
      </c>
      <c r="L34" s="42"/>
      <c r="M34" s="42"/>
      <c r="N34" s="42"/>
      <c r="O34" s="42"/>
      <c r="P34" s="42"/>
      <c r="Q34" s="42"/>
      <c r="R34" s="41"/>
      <c r="S34" s="16"/>
      <c r="T34" s="16"/>
      <c r="U34" s="16"/>
    </row>
    <row r="35" spans="2:24" ht="69" customHeight="1" x14ac:dyDescent="0.3">
      <c r="B35" s="17" t="s">
        <v>15</v>
      </c>
      <c r="C35" s="19" t="s">
        <v>26</v>
      </c>
      <c r="D35" s="19"/>
      <c r="E35" s="19" t="s">
        <v>27</v>
      </c>
      <c r="F35" s="19"/>
      <c r="G35" s="19" t="s">
        <v>29</v>
      </c>
      <c r="H35" s="19"/>
      <c r="I35" s="19" t="s">
        <v>30</v>
      </c>
      <c r="J35" s="19"/>
      <c r="K35" s="19" t="s">
        <v>26</v>
      </c>
      <c r="L35" s="19"/>
      <c r="M35" s="19" t="s">
        <v>27</v>
      </c>
      <c r="N35" s="19"/>
      <c r="O35" s="19" t="s">
        <v>29</v>
      </c>
      <c r="P35" s="19"/>
      <c r="Q35" s="19" t="s">
        <v>30</v>
      </c>
      <c r="R35" s="19"/>
      <c r="S35" s="19" t="s">
        <v>28</v>
      </c>
      <c r="T35" s="19"/>
      <c r="U35" s="19" t="s">
        <v>33</v>
      </c>
      <c r="V35" s="1"/>
      <c r="W35" s="1"/>
      <c r="X35" s="1"/>
    </row>
    <row r="36" spans="2:24" ht="14.4" customHeight="1" x14ac:dyDescent="0.3">
      <c r="B36" s="11" t="s">
        <v>39</v>
      </c>
      <c r="C36" s="13">
        <v>0.05</v>
      </c>
      <c r="D36" s="13"/>
      <c r="E36" s="13">
        <v>0.1</v>
      </c>
      <c r="F36" s="13"/>
      <c r="G36" s="13">
        <v>0.1</v>
      </c>
      <c r="H36" s="13"/>
      <c r="I36" s="13">
        <v>0.15</v>
      </c>
      <c r="J36" s="13"/>
      <c r="K36" s="13">
        <v>0.05</v>
      </c>
      <c r="L36" s="13"/>
      <c r="M36" s="13">
        <v>0.1</v>
      </c>
      <c r="N36" s="13"/>
      <c r="O36" s="13">
        <v>0.15</v>
      </c>
      <c r="P36" s="13"/>
      <c r="Q36" s="13">
        <v>0.15</v>
      </c>
      <c r="R36" s="13"/>
      <c r="S36" s="13">
        <v>0.1</v>
      </c>
      <c r="T36" s="13"/>
      <c r="U36" s="13">
        <v>0.05</v>
      </c>
      <c r="V36" s="14"/>
      <c r="W36" s="14"/>
      <c r="X36" s="1"/>
    </row>
    <row r="37" spans="2:24" x14ac:dyDescent="0.3">
      <c r="B37" s="6" t="s">
        <v>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2:24" x14ac:dyDescent="0.3">
      <c r="B38" s="6" t="s">
        <v>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2:24" x14ac:dyDescent="0.3">
      <c r="B39" s="6" t="s">
        <v>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2:24" x14ac:dyDescent="0.3">
      <c r="B40" s="6" t="s">
        <v>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2:24" x14ac:dyDescent="0.3">
      <c r="B41" s="6" t="s">
        <v>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2:24" x14ac:dyDescent="0.3">
      <c r="B42" s="6" t="s">
        <v>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6" spans="2:24" x14ac:dyDescent="0.3">
      <c r="B46" t="s">
        <v>36</v>
      </c>
    </row>
    <row r="47" spans="2:24" x14ac:dyDescent="0.3">
      <c r="B47" t="s">
        <v>45</v>
      </c>
      <c r="C47" s="7">
        <v>0.2</v>
      </c>
      <c r="D47" s="7"/>
    </row>
    <row r="48" spans="2:24" x14ac:dyDescent="0.3">
      <c r="C48" s="42" t="s">
        <v>41</v>
      </c>
      <c r="D48" s="42"/>
      <c r="E48" s="42"/>
      <c r="F48" s="42"/>
      <c r="G48" s="42"/>
      <c r="H48" s="42"/>
      <c r="I48" s="42"/>
      <c r="J48" s="41"/>
      <c r="K48" s="42" t="s">
        <v>44</v>
      </c>
      <c r="L48" s="42"/>
      <c r="M48" s="42"/>
      <c r="N48" s="57"/>
    </row>
    <row r="49" spans="2:21" ht="69" customHeight="1" x14ac:dyDescent="0.3">
      <c r="B49" s="17" t="s">
        <v>15</v>
      </c>
      <c r="C49" s="4" t="s">
        <v>34</v>
      </c>
      <c r="D49" s="4"/>
      <c r="E49" s="4" t="s">
        <v>35</v>
      </c>
      <c r="F49" s="4"/>
      <c r="G49" s="4" t="s">
        <v>37</v>
      </c>
      <c r="H49" s="4"/>
      <c r="I49" s="4" t="s">
        <v>38</v>
      </c>
      <c r="J49" s="4"/>
      <c r="K49" s="4" t="s">
        <v>42</v>
      </c>
      <c r="L49" s="4"/>
      <c r="M49" s="4" t="s">
        <v>43</v>
      </c>
      <c r="N49" s="58"/>
      <c r="O49" s="2"/>
      <c r="P49" s="2"/>
      <c r="Q49" s="2"/>
      <c r="R49" s="2"/>
      <c r="S49" s="2"/>
      <c r="T49" s="2"/>
      <c r="U49" s="2"/>
    </row>
    <row r="50" spans="2:21" ht="14.4" customHeight="1" x14ac:dyDescent="0.3">
      <c r="B50" s="11" t="s">
        <v>39</v>
      </c>
      <c r="C50" s="13">
        <v>0.1</v>
      </c>
      <c r="D50" s="13"/>
      <c r="E50" s="13">
        <v>0.3</v>
      </c>
      <c r="F50" s="13"/>
      <c r="G50" s="13">
        <v>0.2</v>
      </c>
      <c r="H50" s="13"/>
      <c r="I50" s="13">
        <v>0.1</v>
      </c>
      <c r="J50" s="13"/>
      <c r="K50" s="13">
        <v>0.1</v>
      </c>
      <c r="L50" s="13"/>
      <c r="M50" s="13">
        <v>0.2</v>
      </c>
      <c r="N50" s="59"/>
      <c r="O50" s="15"/>
      <c r="P50" s="15"/>
      <c r="Q50" s="2"/>
      <c r="R50" s="2"/>
      <c r="S50" s="2"/>
      <c r="T50" s="2"/>
      <c r="U50" s="2"/>
    </row>
    <row r="51" spans="2:21" x14ac:dyDescent="0.3">
      <c r="B51" s="6" t="s">
        <v>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60"/>
    </row>
    <row r="52" spans="2:21" x14ac:dyDescent="0.3">
      <c r="B52" s="6" t="s">
        <v>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60"/>
    </row>
    <row r="53" spans="2:21" x14ac:dyDescent="0.3">
      <c r="B53" s="6" t="s">
        <v>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60"/>
    </row>
    <row r="54" spans="2:21" x14ac:dyDescent="0.3">
      <c r="B54" s="6" t="s">
        <v>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60"/>
    </row>
    <row r="55" spans="2:21" x14ac:dyDescent="0.3">
      <c r="B55" s="6" t="s">
        <v>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60"/>
    </row>
    <row r="56" spans="2:21" x14ac:dyDescent="0.3">
      <c r="B56" s="6" t="s">
        <v>7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60"/>
    </row>
    <row r="60" spans="2:21" x14ac:dyDescent="0.3">
      <c r="B60" t="s">
        <v>46</v>
      </c>
    </row>
    <row r="61" spans="2:21" x14ac:dyDescent="0.3">
      <c r="B61" t="s">
        <v>45</v>
      </c>
      <c r="C61" s="7">
        <v>0.05</v>
      </c>
      <c r="D61" s="7"/>
    </row>
  </sheetData>
  <mergeCells count="6">
    <mergeCell ref="C20:I20"/>
    <mergeCell ref="K20:U20"/>
    <mergeCell ref="C34:I34"/>
    <mergeCell ref="K34:Q34"/>
    <mergeCell ref="C48:I48"/>
    <mergeCell ref="K48:M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075F-7601-43C6-B298-8B8E02E339BE}">
  <dimension ref="B3:AZ43"/>
  <sheetViews>
    <sheetView topLeftCell="O1" zoomScaleNormal="100" workbookViewId="0">
      <selection activeCell="V6" sqref="V6:W6"/>
    </sheetView>
  </sheetViews>
  <sheetFormatPr defaultRowHeight="14.4" x14ac:dyDescent="0.3"/>
  <cols>
    <col min="2" max="2" width="72" bestFit="1" customWidth="1"/>
    <col min="3" max="3" width="8" bestFit="1" customWidth="1"/>
    <col min="4" max="4" width="8" customWidth="1"/>
    <col min="5" max="5" width="8.33203125" bestFit="1" customWidth="1"/>
    <col min="6" max="6" width="8.33203125" customWidth="1"/>
    <col min="7" max="7" width="8.77734375" bestFit="1" customWidth="1"/>
    <col min="8" max="8" width="8.77734375" customWidth="1"/>
    <col min="9" max="9" width="8.6640625" bestFit="1" customWidth="1"/>
    <col min="10" max="10" width="8.6640625" customWidth="1"/>
    <col min="11" max="11" width="7.33203125" bestFit="1" customWidth="1"/>
    <col min="12" max="12" width="7.33203125" customWidth="1"/>
    <col min="13" max="14" width="8.77734375" customWidth="1"/>
    <col min="15" max="15" width="7.88671875" bestFit="1" customWidth="1"/>
    <col min="16" max="16" width="7.88671875" customWidth="1"/>
    <col min="20" max="20" width="11.21875" bestFit="1" customWidth="1"/>
    <col min="21" max="21" width="47" bestFit="1" customWidth="1"/>
    <col min="22" max="22" width="13.88671875" bestFit="1" customWidth="1"/>
    <col min="23" max="23" width="16.44140625" bestFit="1" customWidth="1"/>
    <col min="24" max="24" width="27.5546875" bestFit="1" customWidth="1"/>
    <col min="25" max="26" width="14.88671875" customWidth="1"/>
    <col min="27" max="27" width="28.77734375" bestFit="1" customWidth="1"/>
    <col min="28" max="28" width="16.5546875" bestFit="1" customWidth="1"/>
    <col min="29" max="29" width="35.109375" bestFit="1" customWidth="1"/>
    <col min="30" max="30" width="21.5546875" bestFit="1" customWidth="1"/>
    <col min="39" max="39" width="14" bestFit="1" customWidth="1"/>
    <col min="40" max="40" width="12" bestFit="1" customWidth="1"/>
    <col min="44" max="44" width="13.33203125" bestFit="1" customWidth="1"/>
  </cols>
  <sheetData>
    <row r="3" spans="2:52" ht="40.200000000000003" customHeight="1" x14ac:dyDescent="0.3">
      <c r="T3" t="s">
        <v>56</v>
      </c>
      <c r="V3">
        <v>3000</v>
      </c>
      <c r="Y3" s="70"/>
      <c r="Z3" s="70"/>
      <c r="AA3" s="56"/>
      <c r="AB3" s="56"/>
      <c r="AC3" s="56"/>
      <c r="AD3" s="56"/>
      <c r="AE3" s="56"/>
    </row>
    <row r="4" spans="2:52" x14ac:dyDescent="0.3">
      <c r="T4" t="s">
        <v>54</v>
      </c>
      <c r="V4">
        <v>6</v>
      </c>
      <c r="Y4" s="56"/>
      <c r="Z4" s="56"/>
      <c r="AA4" s="56"/>
      <c r="AB4" s="56"/>
      <c r="AC4" s="56"/>
      <c r="AD4" s="56"/>
      <c r="AE4" s="56"/>
      <c r="AL4" s="44"/>
      <c r="AM4" s="44" t="s">
        <v>68</v>
      </c>
      <c r="AN4" s="44">
        <v>3000</v>
      </c>
      <c r="AO4" s="44"/>
      <c r="AP4" s="44"/>
      <c r="AQ4" s="44"/>
      <c r="AR4" s="44"/>
      <c r="AS4" s="44"/>
      <c r="AT4" s="44"/>
      <c r="AU4" s="44"/>
    </row>
    <row r="5" spans="2:52" ht="43.2" customHeight="1" x14ac:dyDescent="0.3">
      <c r="B5" t="s">
        <v>47</v>
      </c>
      <c r="C5" s="10">
        <v>0.15</v>
      </c>
      <c r="D5" s="10"/>
      <c r="T5" s="21" t="s">
        <v>49</v>
      </c>
      <c r="U5" s="22"/>
      <c r="V5" s="22"/>
      <c r="W5" s="22" t="s">
        <v>70</v>
      </c>
      <c r="X5" s="22" t="s">
        <v>71</v>
      </c>
      <c r="Y5" s="71"/>
      <c r="Z5" s="70"/>
      <c r="AA5" s="56"/>
      <c r="AB5" s="56"/>
      <c r="AC5" s="56"/>
      <c r="AD5" s="56"/>
      <c r="AE5" s="56"/>
      <c r="AL5" s="44"/>
      <c r="AM5" s="44" t="s">
        <v>67</v>
      </c>
      <c r="AN5" s="54">
        <f>100-(SUM(AM9:AM13))</f>
        <v>0</v>
      </c>
      <c r="AO5" s="44"/>
      <c r="AP5" s="44"/>
      <c r="AQ5" s="44"/>
      <c r="AR5" s="44"/>
      <c r="AS5" s="44"/>
      <c r="AT5" s="44"/>
      <c r="AU5" s="44"/>
    </row>
    <row r="6" spans="2:52" x14ac:dyDescent="0.3">
      <c r="B6" t="s">
        <v>48</v>
      </c>
      <c r="C6" s="10">
        <v>0.35</v>
      </c>
      <c r="D6" s="10"/>
      <c r="T6" s="23"/>
      <c r="U6" s="24" t="s">
        <v>50</v>
      </c>
      <c r="V6" s="25">
        <v>0.3</v>
      </c>
      <c r="W6" s="32">
        <v>0.3</v>
      </c>
      <c r="X6" s="72">
        <f>V$3*W6</f>
        <v>900</v>
      </c>
      <c r="Y6" s="73"/>
      <c r="Z6" s="56"/>
      <c r="AA6" s="56"/>
      <c r="AB6" s="56"/>
      <c r="AC6" s="56"/>
      <c r="AD6" s="56"/>
      <c r="AE6" s="56"/>
      <c r="AL6" s="44"/>
      <c r="AO6" s="44"/>
      <c r="AP6" s="44"/>
      <c r="AQ6" s="44"/>
      <c r="AR6" s="44"/>
      <c r="AS6" s="44"/>
      <c r="AT6" s="44"/>
      <c r="AU6" s="44"/>
    </row>
    <row r="7" spans="2:52" ht="28.8" x14ac:dyDescent="0.3">
      <c r="B7" s="1" t="s">
        <v>25</v>
      </c>
      <c r="C7" s="10">
        <v>0.25</v>
      </c>
      <c r="D7" s="10"/>
      <c r="T7" s="23"/>
      <c r="U7" s="26" t="s">
        <v>51</v>
      </c>
      <c r="V7" s="25">
        <v>0.7</v>
      </c>
      <c r="W7" s="32"/>
      <c r="X7" s="72"/>
      <c r="Y7" s="73"/>
      <c r="Z7" s="56"/>
      <c r="AA7" s="56"/>
      <c r="AB7" s="56"/>
      <c r="AC7" s="56"/>
      <c r="AD7" s="56"/>
      <c r="AE7" s="56"/>
      <c r="AL7" s="44"/>
      <c r="AO7" s="44"/>
      <c r="AP7" s="44"/>
      <c r="AQ7" s="44"/>
      <c r="AR7" s="44"/>
      <c r="AS7" s="44"/>
      <c r="AT7" s="44"/>
      <c r="AU7" s="44"/>
    </row>
    <row r="8" spans="2:52" ht="28.8" x14ac:dyDescent="0.3">
      <c r="B8" t="s">
        <v>36</v>
      </c>
      <c r="C8" s="10">
        <v>0.2</v>
      </c>
      <c r="D8" s="10"/>
      <c r="T8" s="23"/>
      <c r="U8" s="27" t="s">
        <v>47</v>
      </c>
      <c r="V8" s="28">
        <v>0.15</v>
      </c>
      <c r="W8" s="33">
        <f>70%*V8</f>
        <v>0.105</v>
      </c>
      <c r="X8" s="72">
        <f t="shared" ref="X8:X12" si="0">V$3*W8</f>
        <v>315</v>
      </c>
      <c r="Y8" s="73"/>
      <c r="Z8" s="56"/>
      <c r="AA8" s="56"/>
      <c r="AB8" s="56"/>
      <c r="AC8" s="56"/>
      <c r="AD8" s="56"/>
      <c r="AE8" s="56"/>
      <c r="AM8" s="52">
        <v>100</v>
      </c>
      <c r="AN8" s="44"/>
      <c r="AO8" s="44"/>
      <c r="AP8" s="44"/>
      <c r="AR8" s="55"/>
      <c r="AS8" s="55"/>
      <c r="AT8" s="44"/>
      <c r="AU8" s="44"/>
      <c r="AV8" s="56"/>
      <c r="AW8" s="56"/>
      <c r="AX8" s="56"/>
    </row>
    <row r="9" spans="2:52" ht="28.8" x14ac:dyDescent="0.3">
      <c r="B9" t="s">
        <v>46</v>
      </c>
      <c r="C9" s="10">
        <v>0.05</v>
      </c>
      <c r="D9" s="10"/>
      <c r="T9" s="23"/>
      <c r="U9" s="27" t="s">
        <v>48</v>
      </c>
      <c r="V9" s="28">
        <v>0.35</v>
      </c>
      <c r="W9" s="33">
        <f t="shared" ref="W9:W12" si="1">70%*V9</f>
        <v>0.24499999999999997</v>
      </c>
      <c r="X9" s="72">
        <f t="shared" si="0"/>
        <v>734.99999999999989</v>
      </c>
      <c r="Y9" s="73"/>
      <c r="Z9" s="56"/>
      <c r="AA9" s="56"/>
      <c r="AB9" s="56"/>
      <c r="AC9" s="56"/>
      <c r="AD9" s="56"/>
      <c r="AE9" s="56"/>
      <c r="AL9" s="24" t="s">
        <v>58</v>
      </c>
      <c r="AM9" s="52">
        <v>35</v>
      </c>
      <c r="AN9" s="44"/>
      <c r="AO9" s="44">
        <f>(AM$8-AM9)/AM9</f>
        <v>1.8571428571428572</v>
      </c>
      <c r="AP9" s="44"/>
      <c r="AQ9" s="44"/>
      <c r="AR9" s="56">
        <f>AP$15*AO9</f>
        <v>166.19318181818181</v>
      </c>
      <c r="AS9" s="55"/>
      <c r="AT9" s="44"/>
      <c r="AU9" s="44"/>
      <c r="AV9" s="56"/>
      <c r="AW9" s="44"/>
      <c r="AX9" s="56"/>
      <c r="AY9" s="44"/>
      <c r="AZ9" s="56"/>
    </row>
    <row r="10" spans="2:52" ht="43.2" x14ac:dyDescent="0.3">
      <c r="T10" s="23"/>
      <c r="U10" s="29" t="s">
        <v>25</v>
      </c>
      <c r="V10" s="28">
        <v>0.25</v>
      </c>
      <c r="W10" s="33">
        <f t="shared" si="1"/>
        <v>0.17499999999999999</v>
      </c>
      <c r="X10" s="72">
        <f t="shared" si="0"/>
        <v>525</v>
      </c>
      <c r="Y10" s="73"/>
      <c r="Z10" s="56"/>
      <c r="AA10" s="56"/>
      <c r="AB10" s="56"/>
      <c r="AC10" s="56"/>
      <c r="AD10" s="56"/>
      <c r="AE10" s="56"/>
      <c r="AL10" s="24" t="s">
        <v>59</v>
      </c>
      <c r="AM10" s="52">
        <v>25</v>
      </c>
      <c r="AN10" s="44"/>
      <c r="AO10" s="44">
        <f t="shared" ref="AO10:AO13" si="2">(AM$8-AM10)/AM10</f>
        <v>3</v>
      </c>
      <c r="AP10" s="44"/>
      <c r="AQ10" s="44"/>
      <c r="AR10" s="56">
        <f t="shared" ref="AR10:AR13" si="3">AP$15*AO10</f>
        <v>268.46590909090907</v>
      </c>
      <c r="AS10" s="55"/>
      <c r="AT10" s="44"/>
      <c r="AU10" s="44"/>
      <c r="AV10" s="56"/>
      <c r="AW10" s="44"/>
      <c r="AX10" s="56"/>
      <c r="AY10" s="44"/>
      <c r="AZ10" s="56"/>
    </row>
    <row r="11" spans="2:52" ht="28.8" x14ac:dyDescent="0.3">
      <c r="C11" s="10">
        <f>SUM(C5:C9)</f>
        <v>1</v>
      </c>
      <c r="D11" s="10"/>
      <c r="T11" s="23"/>
      <c r="U11" s="27" t="s">
        <v>36</v>
      </c>
      <c r="V11" s="28">
        <v>0.2</v>
      </c>
      <c r="W11" s="33">
        <f t="shared" si="1"/>
        <v>0.13999999999999999</v>
      </c>
      <c r="X11" s="72">
        <f t="shared" si="0"/>
        <v>419.99999999999994</v>
      </c>
      <c r="Y11" s="73"/>
      <c r="Z11" s="56"/>
      <c r="AA11" s="56"/>
      <c r="AB11" s="56"/>
      <c r="AC11" s="56"/>
      <c r="AD11" s="56"/>
      <c r="AE11" s="56"/>
      <c r="AL11" s="24" t="s">
        <v>60</v>
      </c>
      <c r="AM11" s="52">
        <v>20</v>
      </c>
      <c r="AN11" s="44"/>
      <c r="AO11" s="44">
        <f t="shared" si="2"/>
        <v>4</v>
      </c>
      <c r="AP11" s="44"/>
      <c r="AQ11" s="44"/>
      <c r="AR11" s="56">
        <f t="shared" si="3"/>
        <v>357.95454545454544</v>
      </c>
      <c r="AS11" s="55"/>
      <c r="AT11" s="44"/>
      <c r="AU11" s="44"/>
      <c r="AV11" s="56"/>
      <c r="AW11" s="44"/>
      <c r="AX11" s="56"/>
      <c r="AY11" s="44"/>
      <c r="AZ11" s="56"/>
    </row>
    <row r="12" spans="2:52" ht="28.8" x14ac:dyDescent="0.3">
      <c r="T12" s="23"/>
      <c r="U12" s="27" t="s">
        <v>46</v>
      </c>
      <c r="V12" s="28">
        <v>0.05</v>
      </c>
      <c r="W12" s="33">
        <f t="shared" si="1"/>
        <v>3.4999999999999996E-2</v>
      </c>
      <c r="X12" s="72">
        <f t="shared" si="0"/>
        <v>104.99999999999999</v>
      </c>
      <c r="Y12" s="73"/>
      <c r="Z12" s="56"/>
      <c r="AA12" s="56"/>
      <c r="AB12" s="56"/>
      <c r="AC12" s="56"/>
      <c r="AD12" s="56"/>
      <c r="AE12" s="56"/>
      <c r="AL12" s="24" t="s">
        <v>61</v>
      </c>
      <c r="AM12" s="53">
        <v>15</v>
      </c>
      <c r="AN12" s="44"/>
      <c r="AO12" s="44">
        <f t="shared" si="2"/>
        <v>5.666666666666667</v>
      </c>
      <c r="AQ12" s="44"/>
      <c r="AR12" s="56">
        <f t="shared" si="3"/>
        <v>507.10227272727275</v>
      </c>
      <c r="AS12" s="55"/>
      <c r="AT12" s="44"/>
      <c r="AU12" s="44"/>
      <c r="AV12" s="56"/>
      <c r="AW12" s="44"/>
      <c r="AX12" s="56"/>
      <c r="AY12" s="44"/>
      <c r="AZ12" s="56"/>
    </row>
    <row r="13" spans="2:52" x14ac:dyDescent="0.3">
      <c r="T13" s="23"/>
      <c r="U13" s="24"/>
      <c r="V13" s="24"/>
      <c r="W13" s="24"/>
      <c r="X13" s="24"/>
      <c r="Y13" s="48"/>
      <c r="AL13" s="24" t="s">
        <v>62</v>
      </c>
      <c r="AM13" s="53">
        <v>5</v>
      </c>
      <c r="AN13" s="44"/>
      <c r="AO13" s="44">
        <f t="shared" si="2"/>
        <v>19</v>
      </c>
      <c r="AQ13" s="44"/>
      <c r="AR13" s="56">
        <f t="shared" si="3"/>
        <v>1700.2840909090908</v>
      </c>
      <c r="AS13" s="55"/>
      <c r="AT13" s="44"/>
      <c r="AU13" s="44"/>
      <c r="AV13" s="56"/>
      <c r="AW13" s="44"/>
      <c r="AX13" s="56"/>
      <c r="AY13" s="44"/>
      <c r="AZ13" s="56"/>
    </row>
    <row r="14" spans="2:52" x14ac:dyDescent="0.3">
      <c r="B14" t="s">
        <v>1</v>
      </c>
      <c r="T14" s="30" t="s">
        <v>52</v>
      </c>
      <c r="U14" s="31"/>
      <c r="V14" s="31"/>
      <c r="W14" s="74">
        <f>SUM(W6:W12)</f>
        <v>1</v>
      </c>
      <c r="X14" s="50"/>
      <c r="Y14" s="51"/>
      <c r="AQ14" s="56"/>
      <c r="AR14" s="56"/>
      <c r="AS14" s="56"/>
      <c r="AT14" s="56"/>
      <c r="AU14" s="44"/>
      <c r="AV14" s="56"/>
      <c r="AW14" s="56"/>
      <c r="AX14" s="56"/>
      <c r="AY14" s="56"/>
      <c r="AZ14" s="56"/>
    </row>
    <row r="15" spans="2:52" x14ac:dyDescent="0.3">
      <c r="B15" t="s">
        <v>45</v>
      </c>
      <c r="C15" s="7">
        <v>0.15</v>
      </c>
      <c r="D15" s="7"/>
      <c r="AO15">
        <f>SUM(AO9:AO13)</f>
        <v>33.523809523809526</v>
      </c>
      <c r="AP15">
        <f>AN4/AO15</f>
        <v>89.48863636363636</v>
      </c>
      <c r="AQ15" s="56"/>
      <c r="AR15" s="56">
        <f>SUM(AR9:AR13)</f>
        <v>3000</v>
      </c>
      <c r="AS15" s="56"/>
      <c r="AT15" s="56"/>
      <c r="AU15" s="44"/>
      <c r="AV15" s="56"/>
      <c r="AW15" s="56"/>
      <c r="AX15" s="56"/>
      <c r="AY15" s="56"/>
      <c r="AZ15" s="56"/>
    </row>
    <row r="16" spans="2:52" ht="86.4" x14ac:dyDescent="0.3">
      <c r="B16" s="18" t="s">
        <v>15</v>
      </c>
      <c r="C16" s="19" t="s">
        <v>8</v>
      </c>
      <c r="D16" s="19"/>
      <c r="E16" s="20" t="s">
        <v>9</v>
      </c>
      <c r="F16" s="20"/>
      <c r="G16" s="20" t="s">
        <v>10</v>
      </c>
      <c r="H16" s="20"/>
      <c r="I16" s="20" t="s">
        <v>11</v>
      </c>
      <c r="J16" s="20"/>
      <c r="K16" s="20" t="s">
        <v>12</v>
      </c>
      <c r="L16" s="20"/>
      <c r="M16" s="20" t="s">
        <v>13</v>
      </c>
      <c r="N16" s="20"/>
      <c r="O16" s="20" t="s">
        <v>14</v>
      </c>
      <c r="P16" s="37"/>
      <c r="Q16" s="38" t="s">
        <v>55</v>
      </c>
      <c r="T16" t="s">
        <v>53</v>
      </c>
      <c r="X16" s="10">
        <f>SUM(V8:V12)</f>
        <v>1</v>
      </c>
    </row>
    <row r="17" spans="2:44" x14ac:dyDescent="0.3">
      <c r="B17" s="11" t="s">
        <v>39</v>
      </c>
      <c r="C17" s="12">
        <v>0.15</v>
      </c>
      <c r="D17" s="12"/>
      <c r="E17" s="12">
        <v>0.2</v>
      </c>
      <c r="F17" s="12"/>
      <c r="G17" s="12">
        <v>0.2</v>
      </c>
      <c r="H17" s="12"/>
      <c r="I17" s="12">
        <v>0.1</v>
      </c>
      <c r="J17" s="12"/>
      <c r="K17" s="12">
        <v>0.1</v>
      </c>
      <c r="L17" s="12"/>
      <c r="M17" s="12">
        <v>0.2</v>
      </c>
      <c r="N17" s="12"/>
      <c r="O17" s="12">
        <v>0.05</v>
      </c>
      <c r="P17" s="39"/>
      <c r="AL17" s="21" t="s">
        <v>57</v>
      </c>
      <c r="AM17" s="22"/>
      <c r="AN17" s="22">
        <v>3000</v>
      </c>
      <c r="AO17" s="22"/>
      <c r="AP17" s="22"/>
      <c r="AQ17" s="22"/>
      <c r="AR17" s="45"/>
    </row>
    <row r="18" spans="2:44" x14ac:dyDescent="0.3">
      <c r="B18" s="5" t="s">
        <v>2</v>
      </c>
      <c r="C18" s="36">
        <v>100</v>
      </c>
      <c r="D18" s="35">
        <f>15*(C18%)</f>
        <v>15</v>
      </c>
      <c r="E18" s="36">
        <v>100</v>
      </c>
      <c r="F18" s="35">
        <f>20*(E18%)</f>
        <v>20</v>
      </c>
      <c r="G18" s="36">
        <v>100</v>
      </c>
      <c r="H18" s="35">
        <f>20*(G18%)</f>
        <v>20</v>
      </c>
      <c r="I18" s="36">
        <v>100</v>
      </c>
      <c r="J18" s="35">
        <f>10*(I18%)</f>
        <v>10</v>
      </c>
      <c r="K18" s="36">
        <v>100</v>
      </c>
      <c r="L18" s="35">
        <f>10*(K18%)</f>
        <v>10</v>
      </c>
      <c r="M18" s="36"/>
      <c r="N18" s="35">
        <f>20*(M18%)</f>
        <v>0</v>
      </c>
      <c r="O18" s="35">
        <v>100</v>
      </c>
      <c r="P18" s="40">
        <f>5*(O18%)</f>
        <v>5</v>
      </c>
      <c r="Q18">
        <f>SUM(D18,F18,H18,J18,L18,N18,P18)</f>
        <v>80</v>
      </c>
      <c r="AL18" s="23"/>
      <c r="AM18" s="24"/>
      <c r="AN18" s="24"/>
      <c r="AO18" s="24"/>
      <c r="AP18" s="24" t="s">
        <v>64</v>
      </c>
      <c r="AQ18" s="24" t="s">
        <v>65</v>
      </c>
      <c r="AR18" s="46" t="s">
        <v>66</v>
      </c>
    </row>
    <row r="19" spans="2:44" x14ac:dyDescent="0.3">
      <c r="B19" s="5" t="s">
        <v>3</v>
      </c>
      <c r="C19" s="36">
        <v>15</v>
      </c>
      <c r="D19" s="35">
        <f t="shared" ref="D19:D23" si="4">15*(C19%)</f>
        <v>2.25</v>
      </c>
      <c r="E19" s="36"/>
      <c r="F19" s="35">
        <f t="shared" ref="F19:F23" si="5">20*(E19%)</f>
        <v>0</v>
      </c>
      <c r="G19" s="36">
        <v>8</v>
      </c>
      <c r="H19" s="35">
        <f t="shared" ref="H19:H23" si="6">20*(G19%)</f>
        <v>1.6</v>
      </c>
      <c r="I19" s="36"/>
      <c r="J19" s="35">
        <f t="shared" ref="J19:J23" si="7">10*(I19%)</f>
        <v>0</v>
      </c>
      <c r="K19" s="36"/>
      <c r="L19" s="35">
        <f t="shared" ref="L19:L23" si="8">10*(K19%)</f>
        <v>0</v>
      </c>
      <c r="M19" s="36"/>
      <c r="N19" s="35">
        <f t="shared" ref="N19:N23" si="9">20*(M19%)</f>
        <v>0</v>
      </c>
      <c r="O19" s="35">
        <v>100</v>
      </c>
      <c r="P19" s="40">
        <f t="shared" ref="P19:P23" si="10">5*(O19%)</f>
        <v>5</v>
      </c>
      <c r="Q19">
        <f t="shared" ref="Q19:Q23" si="11">SUM(D19,F19,H19,J19,L19,N19,P19)</f>
        <v>8.85</v>
      </c>
      <c r="AL19" s="23" t="s">
        <v>58</v>
      </c>
      <c r="AM19" s="47">
        <v>0.16666666666666666</v>
      </c>
      <c r="AN19" s="24">
        <v>80</v>
      </c>
      <c r="AO19" s="24">
        <f>100-AN19</f>
        <v>20</v>
      </c>
      <c r="AP19" s="24">
        <f>(AN$17*AM19)*AN19%</f>
        <v>400</v>
      </c>
      <c r="AQ19" s="24">
        <f>(AO19%)*(AN$17*AM19)</f>
        <v>100</v>
      </c>
      <c r="AR19" s="46">
        <f>AQ19</f>
        <v>100</v>
      </c>
    </row>
    <row r="20" spans="2:44" x14ac:dyDescent="0.3">
      <c r="B20" s="5" t="s">
        <v>4</v>
      </c>
      <c r="C20" s="36"/>
      <c r="D20" s="35">
        <f t="shared" si="4"/>
        <v>0</v>
      </c>
      <c r="E20" s="36">
        <v>8</v>
      </c>
      <c r="F20" s="35">
        <f t="shared" si="5"/>
        <v>1.6</v>
      </c>
      <c r="G20" s="36"/>
      <c r="H20" s="35">
        <f t="shared" si="6"/>
        <v>0</v>
      </c>
      <c r="I20" s="36"/>
      <c r="J20" s="35">
        <f t="shared" si="7"/>
        <v>0</v>
      </c>
      <c r="K20" s="36"/>
      <c r="L20" s="35">
        <f t="shared" si="8"/>
        <v>0</v>
      </c>
      <c r="M20" s="36"/>
      <c r="N20" s="35">
        <f t="shared" si="9"/>
        <v>0</v>
      </c>
      <c r="O20" s="35">
        <v>100</v>
      </c>
      <c r="P20" s="40">
        <f t="shared" si="10"/>
        <v>5</v>
      </c>
      <c r="Q20">
        <f t="shared" si="11"/>
        <v>6.6</v>
      </c>
      <c r="AL20" s="23" t="s">
        <v>59</v>
      </c>
      <c r="AM20" s="47">
        <v>0.16666666666666666</v>
      </c>
      <c r="AN20" s="24">
        <v>100</v>
      </c>
      <c r="AO20" s="24">
        <f t="shared" ref="AO20:AO24" si="12">100-AN20</f>
        <v>0</v>
      </c>
      <c r="AP20" s="24">
        <f t="shared" ref="AP20:AP24" si="13">(AN$17*AM20)*AN20%</f>
        <v>500</v>
      </c>
      <c r="AQ20" s="24">
        <f t="shared" ref="AQ20:AQ24" si="14">(AO20%)*(AN$17*AM20)</f>
        <v>0</v>
      </c>
      <c r="AR20" s="46">
        <f t="shared" ref="AR20:AR23" si="15">AQ20</f>
        <v>0</v>
      </c>
    </row>
    <row r="21" spans="2:44" x14ac:dyDescent="0.3">
      <c r="B21" s="5" t="s">
        <v>5</v>
      </c>
      <c r="C21" s="36"/>
      <c r="D21" s="35">
        <f t="shared" si="4"/>
        <v>0</v>
      </c>
      <c r="E21" s="36"/>
      <c r="F21" s="35">
        <f t="shared" si="5"/>
        <v>0</v>
      </c>
      <c r="G21" s="36"/>
      <c r="H21" s="35">
        <f t="shared" si="6"/>
        <v>0</v>
      </c>
      <c r="I21" s="36"/>
      <c r="J21" s="35">
        <f t="shared" si="7"/>
        <v>0</v>
      </c>
      <c r="K21" s="36"/>
      <c r="L21" s="35">
        <f t="shared" si="8"/>
        <v>0</v>
      </c>
      <c r="M21" s="36"/>
      <c r="N21" s="35">
        <f t="shared" si="9"/>
        <v>0</v>
      </c>
      <c r="O21" s="35">
        <v>100</v>
      </c>
      <c r="P21" s="40">
        <f t="shared" si="10"/>
        <v>5</v>
      </c>
      <c r="Q21">
        <f t="shared" si="11"/>
        <v>5</v>
      </c>
      <c r="AL21" s="23" t="s">
        <v>60</v>
      </c>
      <c r="AM21" s="47">
        <v>0.16666666666666666</v>
      </c>
      <c r="AN21" s="24">
        <v>100</v>
      </c>
      <c r="AO21" s="24">
        <f t="shared" si="12"/>
        <v>0</v>
      </c>
      <c r="AP21" s="24">
        <f t="shared" si="13"/>
        <v>500</v>
      </c>
      <c r="AQ21" s="24">
        <f t="shared" si="14"/>
        <v>0</v>
      </c>
      <c r="AR21" s="46">
        <f t="shared" si="15"/>
        <v>0</v>
      </c>
    </row>
    <row r="22" spans="2:44" x14ac:dyDescent="0.3">
      <c r="B22" s="5" t="s">
        <v>6</v>
      </c>
      <c r="C22" s="36"/>
      <c r="D22" s="35">
        <f t="shared" si="4"/>
        <v>0</v>
      </c>
      <c r="E22" s="36"/>
      <c r="F22" s="35">
        <f t="shared" si="5"/>
        <v>0</v>
      </c>
      <c r="G22" s="36"/>
      <c r="H22" s="35">
        <f t="shared" si="6"/>
        <v>0</v>
      </c>
      <c r="I22" s="36"/>
      <c r="J22" s="35">
        <f t="shared" si="7"/>
        <v>0</v>
      </c>
      <c r="K22" s="36"/>
      <c r="L22" s="35">
        <f t="shared" si="8"/>
        <v>0</v>
      </c>
      <c r="M22" s="36">
        <v>100</v>
      </c>
      <c r="N22" s="35">
        <f t="shared" si="9"/>
        <v>20</v>
      </c>
      <c r="O22" s="35">
        <v>100</v>
      </c>
      <c r="P22" s="40">
        <f t="shared" si="10"/>
        <v>5</v>
      </c>
      <c r="Q22">
        <f t="shared" si="11"/>
        <v>25</v>
      </c>
      <c r="AL22" s="23" t="s">
        <v>61</v>
      </c>
      <c r="AM22" s="47">
        <v>0.16666666666666666</v>
      </c>
      <c r="AN22" s="24">
        <v>100</v>
      </c>
      <c r="AO22" s="24">
        <f t="shared" si="12"/>
        <v>0</v>
      </c>
      <c r="AP22" s="24">
        <f t="shared" si="13"/>
        <v>500</v>
      </c>
      <c r="AQ22" s="24">
        <f t="shared" si="14"/>
        <v>0</v>
      </c>
      <c r="AR22" s="46">
        <f t="shared" si="15"/>
        <v>0</v>
      </c>
    </row>
    <row r="23" spans="2:44" x14ac:dyDescent="0.3">
      <c r="B23" s="5" t="s">
        <v>7</v>
      </c>
      <c r="C23" s="36"/>
      <c r="D23" s="35">
        <f t="shared" si="4"/>
        <v>0</v>
      </c>
      <c r="E23" s="36"/>
      <c r="F23" s="35">
        <f t="shared" si="5"/>
        <v>0</v>
      </c>
      <c r="G23" s="36"/>
      <c r="H23" s="35">
        <f t="shared" si="6"/>
        <v>0</v>
      </c>
      <c r="I23" s="36"/>
      <c r="J23" s="35">
        <f t="shared" si="7"/>
        <v>0</v>
      </c>
      <c r="K23" s="36"/>
      <c r="L23" s="35">
        <f t="shared" si="8"/>
        <v>0</v>
      </c>
      <c r="M23" s="36"/>
      <c r="N23" s="35">
        <f t="shared" si="9"/>
        <v>0</v>
      </c>
      <c r="O23" s="35">
        <v>100</v>
      </c>
      <c r="P23" s="40">
        <f t="shared" si="10"/>
        <v>5</v>
      </c>
      <c r="Q23">
        <f t="shared" si="11"/>
        <v>5</v>
      </c>
      <c r="AL23" s="23" t="s">
        <v>62</v>
      </c>
      <c r="AM23" s="47">
        <v>0.16666666666666666</v>
      </c>
      <c r="AN23" s="24">
        <v>100</v>
      </c>
      <c r="AO23" s="24">
        <f t="shared" si="12"/>
        <v>0</v>
      </c>
      <c r="AP23" s="24">
        <f t="shared" si="13"/>
        <v>500</v>
      </c>
      <c r="AQ23" s="24">
        <f t="shared" si="14"/>
        <v>0</v>
      </c>
      <c r="AR23" s="46">
        <f t="shared" si="15"/>
        <v>0</v>
      </c>
    </row>
    <row r="24" spans="2:44" x14ac:dyDescent="0.3">
      <c r="AL24" s="23" t="s">
        <v>63</v>
      </c>
      <c r="AM24" s="47">
        <v>0.16666666666666666</v>
      </c>
      <c r="AN24" s="24">
        <v>10</v>
      </c>
      <c r="AO24" s="24">
        <f t="shared" si="12"/>
        <v>90</v>
      </c>
      <c r="AP24" s="24">
        <f t="shared" si="13"/>
        <v>50</v>
      </c>
      <c r="AQ24" s="24">
        <f t="shared" si="14"/>
        <v>450</v>
      </c>
      <c r="AR24" s="46">
        <f>IF((AN24=100),AQ24,0)</f>
        <v>0</v>
      </c>
    </row>
    <row r="25" spans="2:44" x14ac:dyDescent="0.3">
      <c r="AL25" s="23"/>
      <c r="AM25" s="24"/>
      <c r="AN25" s="24"/>
      <c r="AO25" s="24"/>
      <c r="AP25" s="24"/>
      <c r="AQ25" s="24"/>
      <c r="AR25" s="48"/>
    </row>
    <row r="26" spans="2:44" x14ac:dyDescent="0.3">
      <c r="AL26" s="23"/>
      <c r="AM26" s="24"/>
      <c r="AN26" s="24"/>
      <c r="AO26" s="24"/>
      <c r="AP26" s="24"/>
      <c r="AQ26" s="24"/>
      <c r="AR26" s="48"/>
    </row>
    <row r="27" spans="2:44" x14ac:dyDescent="0.3">
      <c r="AL27" s="23"/>
      <c r="AM27" s="24"/>
      <c r="AN27" s="24"/>
      <c r="AO27" s="24"/>
      <c r="AP27" s="24">
        <f>SUM(AP19:AP24)</f>
        <v>2450</v>
      </c>
      <c r="AQ27" s="24">
        <f>SUM(AQ19:AQ24)</f>
        <v>550</v>
      </c>
      <c r="AR27" s="48">
        <f>SUM(AR19:AR24)</f>
        <v>100</v>
      </c>
    </row>
    <row r="28" spans="2:44" x14ac:dyDescent="0.3">
      <c r="AL28" s="23"/>
      <c r="AM28" s="24"/>
      <c r="AN28" s="24"/>
      <c r="AO28" s="24"/>
      <c r="AP28" s="24"/>
      <c r="AQ28" s="24"/>
      <c r="AR28" s="48"/>
    </row>
    <row r="29" spans="2:44" x14ac:dyDescent="0.3">
      <c r="AL29" s="49"/>
      <c r="AM29" s="50"/>
      <c r="AN29" s="50"/>
      <c r="AO29" s="50"/>
      <c r="AP29" s="50"/>
      <c r="AQ29" s="50"/>
      <c r="AR29" s="51">
        <f>SUM(AQ27:AR27)</f>
        <v>650</v>
      </c>
    </row>
    <row r="32" spans="2:44" x14ac:dyDescent="0.3">
      <c r="Y32">
        <v>80</v>
      </c>
      <c r="AB32">
        <f>(SUM(Y32:Y35))/4</f>
        <v>70</v>
      </c>
      <c r="AC32">
        <v>20</v>
      </c>
    </row>
    <row r="33" spans="25:27" x14ac:dyDescent="0.3">
      <c r="Y33">
        <v>100</v>
      </c>
    </row>
    <row r="34" spans="25:27" x14ac:dyDescent="0.3">
      <c r="Y34">
        <v>100</v>
      </c>
    </row>
    <row r="35" spans="25:27" x14ac:dyDescent="0.3">
      <c r="Y35">
        <v>0</v>
      </c>
    </row>
    <row r="43" spans="25:27" x14ac:dyDescent="0.3">
      <c r="AA43">
        <f>(3000*10.5%)*AC32%</f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Irvin Gil</dc:creator>
  <cp:lastModifiedBy>Engr. Irvin Gil</cp:lastModifiedBy>
  <dcterms:created xsi:type="dcterms:W3CDTF">2021-09-15T11:54:48Z</dcterms:created>
  <dcterms:modified xsi:type="dcterms:W3CDTF">2021-10-21T07:13:36Z</dcterms:modified>
</cp:coreProperties>
</file>