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SMU Python Bootcamp\HW Files\Module 1\HW1\"/>
    </mc:Choice>
  </mc:AlternateContent>
  <xr:revisionPtr revIDLastSave="0" documentId="13_ncr:1_{653A9F94-7D3C-49EC-A08A-5B18A8F7244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rowdfunding" sheetId="1" r:id="rId1"/>
    <sheet name="Count of Outcome" sheetId="2" r:id="rId2"/>
    <sheet name="Outcome per Catagory" sheetId="4" r:id="rId3"/>
    <sheet name="Outcome per month" sheetId="3" r:id="rId4"/>
    <sheet name="Percentage Rate of Success" sheetId="5" r:id="rId5"/>
    <sheet name="Success based on Backers" sheetId="6" r:id="rId6"/>
  </sheets>
  <calcPr calcId="191029"/>
  <pivotCaches>
    <pivotCache cacheId="0" r:id="rId7"/>
    <pivotCache cacheId="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6" l="1" a="1"/>
  <c r="C7" i="6" s="1"/>
  <c r="B7" i="6" a="1"/>
  <c r="B7" i="6" s="1"/>
  <c r="C6" i="6" a="1"/>
  <c r="C6" i="6" s="1"/>
  <c r="B6" i="6" a="1"/>
  <c r="B6" i="6" s="1"/>
  <c r="C5" i="6"/>
  <c r="B5" i="6"/>
  <c r="C4" i="6"/>
  <c r="B4" i="6"/>
  <c r="C3" i="6" a="1"/>
  <c r="C3" i="6" s="1"/>
  <c r="B2" i="6"/>
  <c r="B3" i="6" a="1"/>
  <c r="B3" i="6" s="1"/>
  <c r="C2" i="6"/>
  <c r="H3" i="5"/>
  <c r="H4" i="5"/>
  <c r="H5" i="5"/>
  <c r="H6" i="5"/>
  <c r="H7" i="5"/>
  <c r="H8" i="5"/>
  <c r="H9" i="5"/>
  <c r="H10" i="5"/>
  <c r="H11" i="5"/>
  <c r="H12" i="5"/>
  <c r="H1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E3" i="5"/>
  <c r="E4" i="5"/>
  <c r="E5" i="5"/>
  <c r="E6" i="5"/>
  <c r="E7" i="5"/>
  <c r="E8" i="5"/>
  <c r="E9" i="5"/>
  <c r="E10" i="5"/>
  <c r="E11" i="5"/>
  <c r="E12" i="5"/>
  <c r="E13" i="5"/>
  <c r="E2" i="5"/>
  <c r="D12" i="5"/>
  <c r="D11" i="5"/>
  <c r="D10" i="5"/>
  <c r="D9" i="5"/>
  <c r="D8" i="5"/>
  <c r="D7" i="5"/>
  <c r="D6" i="5"/>
  <c r="D5" i="5"/>
  <c r="D4" i="5"/>
  <c r="D3" i="5"/>
  <c r="C12" i="5"/>
  <c r="C11" i="5"/>
  <c r="C10" i="5"/>
  <c r="C9" i="5"/>
  <c r="C8" i="5"/>
  <c r="C7" i="5"/>
  <c r="C6" i="5"/>
  <c r="C5" i="5"/>
  <c r="C4" i="5"/>
  <c r="C3" i="5"/>
  <c r="B8" i="5"/>
  <c r="D13" i="5"/>
  <c r="C13" i="5"/>
  <c r="D2" i="5"/>
  <c r="C2" i="5"/>
  <c r="B12" i="5"/>
  <c r="B11" i="5"/>
  <c r="B10" i="5"/>
  <c r="B9" i="5"/>
  <c r="B7" i="5"/>
  <c r="B6" i="5"/>
  <c r="B5" i="5"/>
  <c r="B4" i="5"/>
  <c r="B3" i="5"/>
  <c r="B13" i="5"/>
  <c r="B2" i="5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<sst xmlns="http://schemas.openxmlformats.org/spreadsheetml/2006/main" count="6146" uniqueCount="2117">
  <si>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</si>
  <si>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</si>
  <si>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</si>
  <si>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</si>
  <si>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</si>
  <si>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</si>
  <si>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</si>
  <si>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</si>
  <si>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</si>
  <si>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</si>
  <si>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</si>
  <si>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</si>
  <si>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</si>
  <si>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</si>
  <si>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</si>
  <si>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</si>
  <si>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</si>
  <si>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</si>
  <si>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</si>
  <si>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</si>
  <si>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</si>
  <si>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</si>
  <si>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</si>
  <si>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</si>
  <si>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</si>
  <si>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</si>
  <si>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</si>
  <si>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</si>
  <si>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</si>
  <si>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</si>
  <si>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</si>
  <si>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</si>
  <si>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</si>
  <si>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</si>
  <si>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</si>
  <si>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</si>
  <si>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</si>
  <si>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</si>
  <si>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</si>
  <si>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</si>
  <si>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</si>
  <si>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</si>
  <si>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</si>
  <si>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</si>
  <si>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</si>
  <si>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</si>
  <si>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</si>
  <si>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</si>
  <si>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</si>
  <si>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</si>
  <si>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</si>
  <si>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</si>
  <si>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</si>
  <si>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</si>
  <si>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</si>
  <si>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</si>
  <si>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</si>
  <si>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</si>
  <si>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</si>
  <si>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</si>
  <si>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</si>
  <si>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</si>
  <si>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</si>
  <si>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</si>
  <si>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</si>
  <si>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</si>
  <si>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</si>
  <si>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</si>
  <si>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</si>
  <si>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</si>
  <si>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</si>
  <si>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</si>
  <si>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</si>
  <si>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</si>
  <si>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</si>
  <si>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</si>
  <si>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</si>
  <si>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</si>
  <si>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</si>
  <si>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</si>
  <si>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</si>
  <si>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</si>
  <si>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</si>
  <si>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</si>
  <si>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</si>
  <si>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</si>
  <si>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</si>
  <si>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</si>
  <si>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</si>
  <si>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</si>
  <si>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</si>
  <si>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</si>
  <si>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</si>
  <si>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</si>
  <si>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</si>
  <si>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</si>
  <si>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</si>
  <si>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</si>
  <si>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</si>
  <si>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</si>
  <si>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</si>
  <si>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</si>
  <si>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</si>
  <si>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</si>
  <si>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</si>
  <si>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</si>
  <si>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</si>
  <si>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</si>
  <si>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</si>
  <si>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</si>
  <si>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</si>
  <si>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</si>
  <si>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</si>
  <si>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</si>
  <si>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</si>
  <si>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</si>
  <si>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</si>
  <si>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</si>
  <si>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</si>
  <si>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</si>
  <si>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</si>
  <si>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</si>
  <si>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</si>
  <si>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</si>
  <si>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</si>
  <si>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</si>
  <si>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</si>
  <si>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</si>
  <si>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</si>
  <si>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</si>
  <si>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</si>
  <si>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</si>
  <si>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</si>
  <si>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</si>
  <si>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</si>
  <si>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</si>
  <si>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</si>
  <si>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</si>
  <si>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</si>
  <si>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</si>
  <si>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</si>
  <si>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</si>
  <si>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</si>
  <si>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</si>
  <si>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</si>
  <si>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</si>
  <si>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</si>
  <si>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</si>
  <si>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</si>
  <si>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</si>
  <si>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</si>
  <si>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</si>
  <si>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</si>
  <si>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</si>
  <si>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</si>
  <si>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</si>
  <si>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</si>
  <si>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</si>
  <si>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</si>
  <si>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</si>
  <si>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</si>
  <si>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</si>
  <si>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</si>
  <si>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</si>
  <si>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</si>
  <si>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</si>
  <si>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</si>
  <si>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</si>
  <si>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</si>
  <si>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</si>
  <si>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</si>
  <si>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</si>
  <si>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</si>
  <si>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</si>
  <si>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</si>
  <si>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</si>
  <si>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</si>
  <si>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</si>
  <si>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</si>
  <si>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</si>
  <si>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</si>
  <si>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</si>
  <si>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</si>
  <si>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</si>
  <si>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</si>
  <si>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</si>
  <si>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</si>
  <si>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</si>
  <si>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</si>
  <si>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</si>
  <si>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</si>
  <si>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</si>
  <si>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</si>
  <si>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</si>
  <si>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</si>
  <si>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</si>
  <si>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</si>
  <si>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</si>
  <si>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</si>
  <si>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</si>
  <si>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</si>
  <si>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</si>
  <si>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</si>
  <si>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</si>
  <si>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</si>
  <si>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</si>
  <si>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</si>
  <si>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</si>
  <si>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</si>
  <si>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</si>
  <si>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</si>
  <si>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</si>
  <si>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</si>
  <si>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</si>
  <si>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</si>
  <si>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</si>
  <si>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</si>
  <si>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</si>
  <si>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</si>
  <si>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</si>
  <si>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</si>
  <si>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</si>
  <si>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</si>
  <si>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</si>
  <si>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</si>
  <si>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</si>
  <si>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</si>
  <si>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</si>
  <si>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</si>
  <si>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</si>
  <si>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</si>
  <si>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</si>
  <si>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</si>
  <si>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</si>
  <si>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</si>
  <si>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</si>
  <si>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</si>
  <si>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</si>
  <si>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</si>
  <si>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</si>
  <si>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</si>
  <si>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</si>
  <si>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</si>
  <si>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</si>
  <si>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</si>
  <si>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</si>
  <si>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</si>
  <si>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</si>
  <si>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</si>
  <si>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</si>
  <si>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</si>
  <si>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</si>
  <si>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</si>
  <si>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</si>
  <si>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</si>
  <si>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</si>
  <si>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</si>
  <si>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</si>
  <si>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</si>
  <si>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</si>
  <si>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</si>
  <si>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</si>
  <si>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</si>
  <si>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</si>
  <si>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</si>
  <si>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</si>
  <si>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</si>
  <si>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</si>
  <si>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</si>
  <si>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</si>
  <si>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</si>
  <si>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</si>
  <si>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</si>
  <si>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</si>
  <si>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</si>
  <si>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</si>
  <si>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</si>
  <si>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</si>
  <si>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</si>
  <si>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</si>
  <si>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</si>
  <si>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</si>
  <si>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</si>
  <si>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</si>
  <si>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</si>
  <si>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</si>
  <si>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</si>
  <si>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</si>
  <si>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</si>
  <si>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</si>
  <si>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</si>
  <si>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</si>
  <si>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</si>
  <si>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</si>
  <si>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</si>
  <si>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</si>
  <si>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</si>
  <si>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</si>
  <si>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</si>
  <si>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</si>
  <si>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</si>
  <si>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</si>
  <si>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</si>
  <si>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</si>
  <si>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</si>
  <si>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</si>
  <si>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</si>
  <si>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</si>
  <si>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</si>
  <si>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</si>
  <si>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</si>
  <si>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</si>
  <si>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</si>
  <si>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</si>
  <si>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</si>
  <si>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</si>
  <si>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</si>
  <si>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</si>
  <si>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</si>
  <si>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</si>
  <si>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</si>
  <si>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</si>
  <si>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</si>
  <si>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</si>
  <si>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</si>
  <si>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</si>
  <si>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</si>
  <si>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</si>
  <si>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</si>
  <si>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</si>
  <si>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</si>
  <si>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</si>
  <si>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</si>
  <si>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</si>
  <si>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</si>
  <si>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</si>
  <si>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</si>
  <si>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</si>
  <si>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</si>
  <si>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</si>
  <si>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</si>
  <si>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</si>
  <si>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</si>
  <si>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</si>
  <si>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</si>
  <si>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</si>
  <si>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</si>
  <si>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</si>
  <si>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</si>
  <si>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</si>
  <si>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</si>
  <si>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</si>
  <si>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</si>
  <si>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</si>
  <si>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</si>
  <si>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</si>
  <si>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</si>
  <si>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</si>
  <si>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</si>
  <si>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</si>
  <si>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</si>
  <si>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</si>
  <si>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</si>
  <si>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</si>
  <si>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</si>
  <si>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</si>
  <si>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</si>
  <si>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</si>
  <si>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</si>
  <si>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</si>
  <si>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</si>
  <si>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</si>
  <si>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</si>
  <si>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</si>
  <si>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</si>
  <si>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</si>
  <si>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</si>
  <si>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</si>
  <si>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</si>
  <si>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</si>
  <si>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</si>
  <si>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</si>
  <si>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</si>
  <si>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</si>
  <si>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</si>
  <si>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</si>
  <si>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</si>
  <si>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</si>
  <si>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</si>
  <si>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</si>
  <si>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</si>
  <si>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</si>
  <si>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</si>
  <si>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</si>
  <si>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</si>
  <si>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</si>
  <si>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</si>
  <si>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</si>
  <si>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</si>
  <si>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</si>
  <si>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</si>
  <si>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</si>
  <si>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</si>
  <si>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</si>
  <si>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</si>
  <si>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</si>
  <si>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</si>
  <si>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</si>
  <si>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</si>
  <si>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</si>
  <si>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</si>
  <si>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</si>
  <si>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</si>
  <si>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</si>
  <si>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</si>
  <si>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</si>
  <si>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</si>
  <si>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</si>
  <si>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</si>
  <si>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</si>
  <si>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</si>
  <si>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</si>
  <si>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</si>
  <si>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</si>
  <si>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</si>
  <si>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</si>
  <si>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</si>
  <si>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</si>
  <si>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</si>
  <si>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</si>
  <si>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</si>
  <si>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</si>
  <si>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</si>
  <si>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</si>
  <si>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</si>
  <si>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</si>
  <si>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</si>
  <si>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</si>
  <si>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</si>
  <si>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</si>
  <si>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</si>
  <si>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</si>
  <si>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</si>
  <si>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</si>
  <si>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</si>
  <si>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</si>
  <si>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</si>
  <si>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</si>
  <si>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</si>
  <si>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</si>
  <si>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</si>
  <si>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</si>
  <si>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</si>
  <si>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</si>
  <si>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</si>
  <si>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</si>
  <si>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</si>
  <si>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</si>
  <si>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</si>
  <si>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</si>
  <si>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</si>
  <si>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</si>
  <si>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</si>
  <si>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</si>
  <si>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</si>
  <si>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</si>
  <si>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</si>
  <si>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</si>
  <si>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</si>
  <si>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</si>
  <si>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</si>
  <si>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</si>
  <si>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</si>
  <si>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</si>
  <si>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</si>
  <si>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</si>
  <si>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</si>
  <si>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</si>
  <si>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</si>
  <si>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</si>
  <si>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</si>
  <si>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</si>
  <si>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</si>
  <si>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</si>
  <si>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</si>
  <si>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</si>
  <si>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</si>
  <si>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</si>
  <si>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</si>
  <si>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</si>
  <si>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</si>
  <si>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</si>
  <si>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</si>
  <si>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</si>
  <si>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</si>
  <si>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</si>
  <si>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</si>
  <si>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</si>
  <si>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</si>
  <si>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</si>
  <si>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</si>
  <si>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</si>
  <si>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</si>
  <si>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</si>
  <si>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</si>
  <si>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</si>
  <si>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</si>
  <si>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</si>
  <si>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</si>
  <si>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</si>
  <si>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</si>
  <si>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</si>
  <si>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</si>
  <si>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</si>
  <si>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</si>
  <si>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</si>
  <si>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</si>
  <si>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</si>
  <si>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</si>
  <si>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</si>
  <si>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</si>
  <si>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</si>
  <si>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</si>
  <si>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</si>
  <si>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</si>
  <si>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</si>
  <si>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</si>
  <si>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</si>
  <si>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</si>
  <si>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</si>
  <si>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</si>
  <si>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</si>
  <si>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</si>
  <si>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</si>
  <si>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</si>
  <si>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</si>
  <si>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</si>
  <si>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</si>
  <si>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</si>
  <si>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</si>
  <si>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</si>
  <si>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</si>
  <si>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</si>
  <si>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</si>
  <si>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</si>
  <si>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</si>
  <si>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</si>
  <si>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</si>
  <si>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</si>
  <si>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</si>
  <si>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</si>
  <si>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</si>
  <si>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</si>
  <si>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</si>
  <si>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</si>
  <si>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</si>
  <si>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</si>
  <si>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</si>
  <si>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</si>
  <si>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</si>
  <si>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</si>
  <si>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</si>
  <si>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</si>
  <si>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</si>
  <si>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</si>
  <si>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</si>
  <si>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</si>
  <si>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</si>
  <si>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</si>
  <si>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</si>
  <si>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</si>
  <si>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</si>
  <si>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</si>
  <si>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</si>
  <si>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</si>
  <si>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</si>
  <si>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</si>
  <si>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</si>
  <si>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</si>
  <si>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</si>
  <si>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</si>
  <si>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</si>
  <si>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</si>
  <si>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</si>
  <si>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</si>
  <si>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</si>
  <si>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</si>
  <si>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</si>
  <si>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</si>
  <si>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</si>
  <si>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</si>
  <si>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</si>
  <si>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</si>
  <si>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</si>
  <si>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</si>
  <si>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</si>
  <si>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</si>
  <si>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</si>
  <si>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</si>
  <si>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</si>
  <si>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</si>
  <si>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</si>
  <si>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</si>
  <si>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</si>
  <si>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</si>
  <si>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</si>
  <si>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</si>
  <si>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</si>
  <si>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</si>
  <si>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</si>
  <si>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</si>
  <si>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</si>
  <si>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</si>
  <si>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</si>
  <si>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</si>
  <si>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</si>
  <si>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</si>
  <si>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</si>
  <si>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</si>
  <si>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</si>
  <si>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</si>
  <si>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</si>
  <si>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</si>
  <si>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</si>
  <si>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</si>
  <si>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</si>
  <si>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</si>
  <si>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</si>
  <si>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</si>
  <si>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</si>
  <si>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</si>
  <si>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</si>
  <si>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</si>
  <si>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</si>
  <si>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</si>
  <si>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</si>
  <si>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</si>
  <si>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</si>
  <si>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</si>
  <si>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</si>
  <si>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</si>
  <si>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</si>
  <si>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</si>
  <si>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</si>
  <si>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</si>
  <si>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</si>
  <si>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</si>
  <si>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</si>
  <si>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</si>
  <si>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</si>
  <si>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</si>
  <si>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</si>
  <si>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</si>
  <si>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</si>
  <si>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</si>
  <si>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</si>
  <si>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</si>
  <si>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</si>
  <si>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</si>
  <si>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</si>
  <si>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</si>
  <si>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</si>
  <si>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</si>
  <si>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</si>
  <si>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</si>
  <si>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</si>
  <si>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</si>
  <si>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</si>
  <si>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</si>
  <si>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</si>
  <si>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</si>
  <si>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</si>
  <si>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</si>
  <si>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</si>
  <si>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</si>
  <si>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</si>
  <si>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</si>
  <si>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</si>
  <si>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</si>
  <si>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</si>
  <si>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</si>
  <si>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</si>
  <si>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</si>
  <si>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</si>
  <si>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</si>
  <si>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</si>
  <si>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</si>
  <si>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</si>
  <si>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</si>
  <si>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</si>
  <si>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</si>
  <si>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</si>
  <si>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</si>
  <si>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</si>
  <si>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</si>
  <si>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</si>
  <si>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</si>
  <si>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</si>
  <si>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</si>
  <si>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</si>
  <si>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</si>
  <si>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</si>
  <si>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</si>
  <si>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</si>
  <si>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</si>
  <si>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</si>
  <si>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</si>
  <si>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</si>
  <si>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</si>
  <si>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</si>
  <si>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</si>
  <si>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</si>
  <si>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</si>
  <si>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</si>
  <si>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</si>
  <si>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</si>
  <si>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</si>
  <si>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</si>
  <si>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</si>
  <si>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</si>
  <si>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</si>
  <si>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</si>
  <si>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</si>
  <si>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</si>
  <si>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</si>
  <si>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</si>
  <si>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</si>
  <si>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</si>
  <si>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</si>
  <si>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</si>
  <si>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</si>
  <si>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</si>
  <si>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</si>
  <si>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</si>
  <si>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</si>
  <si>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</si>
  <si>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</si>
  <si>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</si>
  <si>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</si>
  <si>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</si>
  <si>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</si>
  <si>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</si>
  <si>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</si>
  <si>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</si>
  <si>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</si>
  <si>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</si>
  <si>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</si>
  <si>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</si>
  <si>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</si>
  <si>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</si>
  <si>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</si>
  <si>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</si>
  <si>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</si>
  <si>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</si>
  <si>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</si>
  <si>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</si>
  <si>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</si>
  <si>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</si>
  <si>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</si>
  <si>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</si>
  <si>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</si>
  <si>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</si>
  <si>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</si>
  <si>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</si>
  <si>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</si>
  <si>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</si>
  <si>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</si>
  <si>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</si>
  <si>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</si>
  <si>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</si>
  <si>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</si>
  <si>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</si>
  <si>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</si>
  <si>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</si>
  <si>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</si>
  <si>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</si>
  <si>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</si>
  <si>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</si>
  <si>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</si>
  <si>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</si>
  <si>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</si>
  <si>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</si>
  <si>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</si>
  <si>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</si>
  <si>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</si>
  <si>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</si>
  <si>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</si>
  <si>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</si>
  <si>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</si>
  <si>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</si>
  <si>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</si>
  <si>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</si>
  <si>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</si>
  <si>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</si>
  <si>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</si>
  <si>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</si>
  <si>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</si>
  <si>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</si>
  <si>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</si>
  <si>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</si>
  <si>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</si>
  <si>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</si>
  <si>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</si>
  <si>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</si>
  <si>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</si>
  <si>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</si>
  <si>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</si>
  <si>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</si>
  <si>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</si>
  <si>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</si>
  <si>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</si>
  <si>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</si>
  <si>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</si>
  <si>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</si>
  <si>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</si>
  <si>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</si>
  <si>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</si>
  <si>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</si>
  <si>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</si>
  <si>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</si>
  <si>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</si>
  <si>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</si>
  <si>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</si>
  <si>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</si>
  <si>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</si>
  <si>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</si>
  <si>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</si>
  <si>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</si>
  <si>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</si>
  <si>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</si>
  <si>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</si>
  <si>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</si>
  <si>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</si>
  <si>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</si>
  <si>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</si>
  <si>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</si>
  <si>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</si>
  <si>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</si>
  <si>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</si>
  <si>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</si>
  <si>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</si>
  <si>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</si>
  <si>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</si>
  <si>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</si>
  <si>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</si>
  <si>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</si>
  <si>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</si>
  <si>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</si>
  <si>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</si>
  <si>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</si>
  <si>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</si>
  <si>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</si>
  <si>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</si>
  <si>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</si>
  <si>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</si>
  <si>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</si>
  <si>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</si>
  <si>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</si>
  <si>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</si>
  <si>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</si>
  <si>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</si>
  <si>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</si>
  <si>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</si>
  <si>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</si>
  <si>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</si>
  <si>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</si>
  <si>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</si>
  <si>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</si>
  <si>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</si>
  <si>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</si>
  <si>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</si>
  <si>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</si>
  <si>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</si>
  <si>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</si>
  <si>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</si>
  <si>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</si>
  <si>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</si>
  <si>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</si>
  <si>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</si>
  <si>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</si>
  <si>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</si>
  <si>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</si>
  <si>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</si>
  <si>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</si>
  <si>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</si>
  <si>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</si>
  <si>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</si>
  <si>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</si>
  <si>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</si>
  <si>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</si>
  <si>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</si>
  <si>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</si>
  <si>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</si>
  <si>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</si>
  <si>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</si>
  <si>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</si>
  <si>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</si>
  <si>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</si>
  <si>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</si>
  <si>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</si>
  <si>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</si>
  <si>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</si>
  <si>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</si>
  <si>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</si>
  <si>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</si>
  <si>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</si>
  <si>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</si>
  <si>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</si>
  <si>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</si>
  <si>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</si>
  <si>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</si>
  <si>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</si>
  <si>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</si>
  <si>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</si>
  <si>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</si>
  <si>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</si>
  <si>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</si>
  <si>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</si>
  <si>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</si>
  <si>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</si>
  <si>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</si>
  <si>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</si>
  <si>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</si>
  <si>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</si>
  <si>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</si>
  <si>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</si>
  <si>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</si>
  <si>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</si>
  <si>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</si>
  <si>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</si>
  <si>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</si>
  <si>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</si>
  <si>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</si>
  <si>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</si>
  <si>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</si>
  <si>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</si>
  <si>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</si>
  <si>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</si>
  <si>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</si>
  <si>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</si>
  <si>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</si>
  <si>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</si>
  <si>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</si>
  <si>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</si>
  <si>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</si>
  <si>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</si>
  <si>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</si>
  <si>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</si>
  <si>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</si>
  <si>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</si>
  <si>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</si>
  <si>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</si>
  <si>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</si>
  <si>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</si>
  <si>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</si>
  <si>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</si>
  <si>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</si>
  <si>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</si>
  <si>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</si>
  <si>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</si>
  <si>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</si>
  <si>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</si>
  <si>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</si>
  <si>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</si>
  <si>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</si>
  <si>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</si>
  <si>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</si>
  <si>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</si>
  <si>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</si>
  <si>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</si>
  <si>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</si>
  <si>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</si>
  <si>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</si>
  <si>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</si>
  <si>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</si>
  <si>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</si>
  <si>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</si>
  <si>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</si>
  <si>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</si>
  <si>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</si>
  <si>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</si>
  <si>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</si>
  <si>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</si>
  <si>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</si>
  <si>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</si>
  <si>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</si>
  <si>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</si>
  <si>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</si>
  <si>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</si>
  <si>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</si>
  <si>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</si>
  <si>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</si>
  <si>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</si>
  <si>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</si>
  <si>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</si>
  <si>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</si>
  <si>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</si>
  <si>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</si>
  <si>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</si>
  <si>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</si>
  <si>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</si>
  <si>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</si>
  <si>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</si>
  <si>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</si>
  <si>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</si>
  <si>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</si>
  <si>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</si>
  <si>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</si>
  <si>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</si>
  <si>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</si>
  <si>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</si>
  <si>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</si>
  <si>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</si>
  <si>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</si>
  <si>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</si>
  <si>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</si>
  <si>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</si>
  <si>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</si>
  <si>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</si>
  <si>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</si>
  <si>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</si>
  <si>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</si>
  <si>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</si>
  <si>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</si>
  <si>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</si>
  <si>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</si>
  <si>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</si>
  <si>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</si>
  <si>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</si>
  <si>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</si>
  <si>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</si>
  <si>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</si>
  <si>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</si>
  <si>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</si>
  <si>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</si>
  <si>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</si>
  <si>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</si>
  <si>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</si>
  <si>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</si>
  <si>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</si>
  <si>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</si>
  <si>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</si>
  <si>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</si>
  <si>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</si>
  <si>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</si>
  <si>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</si>
  <si>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</si>
  <si>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</si>
  <si>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</si>
  <si>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</si>
  <si>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</si>
  <si>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</si>
  <si>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</si>
  <si>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</si>
  <si>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</si>
  <si>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</si>
  <si>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</si>
  <si>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</si>
  <si>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</si>
  <si>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</si>
  <si>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</si>
  <si>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</si>
  <si>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</si>
  <si>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</si>
  <si>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</si>
  <si>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</si>
  <si>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</si>
  <si>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</si>
  <si>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</si>
  <si>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</si>
  <si>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</si>
  <si>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</si>
  <si>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</si>
  <si>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</si>
  <si>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</si>
  <si>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</si>
  <si>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</si>
  <si>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</si>
  <si>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</si>
  <si>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</si>
  <si>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</si>
  <si>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</si>
  <si>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</si>
  <si>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</si>
  <si>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</si>
  <si>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</si>
  <si>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</si>
  <si>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</si>
  <si>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</si>
  <si>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</si>
  <si>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</si>
  <si>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</si>
  <si>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</si>
  <si>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</si>
  <si>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</si>
  <si>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</si>
  <si>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</si>
  <si>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</si>
  <si>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</si>
  <si>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</si>
  <si>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</si>
  <si>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</si>
  <si>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</si>
  <si>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</si>
  <si>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</si>
  <si>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</si>
  <si>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</si>
  <si>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</si>
  <si>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</si>
  <si>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</si>
  <si>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</si>
  <si>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</si>
  <si>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</si>
  <si>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</si>
  <si>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</si>
  <si>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</si>
  <si>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</si>
  <si>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</si>
  <si>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</si>
  <si>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</si>
  <si>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</si>
  <si>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</si>
  <si>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</si>
  <si>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</si>
  <si>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</si>
  <si>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</si>
  <si>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</si>
  <si>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</si>
  <si>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</si>
  <si>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</si>
  <si>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</si>
  <si>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</si>
  <si>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</si>
  <si>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</si>
  <si>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</si>
  <si>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</si>
  <si>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</si>
  <si>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</si>
  <si>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</si>
  <si>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</si>
  <si>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</si>
  <si>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</si>
  <si>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</si>
  <si>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</si>
  <si>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</si>
  <si>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</si>
  <si>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</si>
  <si>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</si>
  <si>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</si>
  <si>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</si>
  <si>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</si>
  <si>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</si>
  <si>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</si>
  <si>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</si>
  <si>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</si>
  <si>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</si>
  <si>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</si>
  <si>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</si>
  <si>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</si>
  <si>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</si>
  <si>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</si>
  <si>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</si>
  <si>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</si>
  <si>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</si>
  <si>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</si>
  <si>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</si>
  <si>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</si>
  <si>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</si>
  <si>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</si>
  <si>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</si>
  <si>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</si>
  <si>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</si>
  <si>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</si>
  <si>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</si>
  <si>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</si>
  <si>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</si>
  <si>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</si>
  <si>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</si>
  <si>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</si>
  <si>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</si>
  <si>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</si>
  <si>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</si>
  <si>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</si>
  <si>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</si>
  <si>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</si>
  <si>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</si>
  <si>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</si>
  <si>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</si>
  <si>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</si>
  <si>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</si>
  <si>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</si>
  <si>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</si>
  <si>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</si>
  <si>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</si>
  <si>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</si>
  <si>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</si>
  <si>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</si>
  <si>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</si>
  <si>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</si>
  <si>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</si>
  <si>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</si>
  <si>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</si>
  <si>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</si>
  <si>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</si>
  <si>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</si>
  <si>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</si>
  <si>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</si>
  <si>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</si>
  <si>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</si>
  <si>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</si>
  <si>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</si>
  <si>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</si>
  <si>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</si>
  <si>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</si>
  <si>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</si>
  <si>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</si>
  <si>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</si>
  <si>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</si>
  <si>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</si>
  <si>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</si>
  <si>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</si>
  <si>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</si>
  <si>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</si>
  <si>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</si>
  <si>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</si>
  <si>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</si>
  <si>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</si>
  <si>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</si>
  <si>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</si>
  <si>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</si>
  <si>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</si>
  <si>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</si>
  <si>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</si>
  <si>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</si>
  <si>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</si>
  <si>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</si>
  <si>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</si>
  <si>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</si>
  <si>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</si>
  <si>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</si>
  <si>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</si>
  <si>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</si>
  <si>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</si>
  <si>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</si>
  <si>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</si>
  <si>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</si>
  <si>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</si>
  <si>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</si>
  <si>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</si>
  <si>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</si>
  <si>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</si>
  <si>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</si>
  <si>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</si>
  <si>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</si>
  <si>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</si>
  <si>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</si>
  <si>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</si>
  <si>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</si>
  <si>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</si>
  <si>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</si>
  <si>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</si>
  <si>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</si>
  <si>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</si>
  <si>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</si>
  <si>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</si>
  <si>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</si>
  <si>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</si>
  <si>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</si>
  <si>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</si>
  <si>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</si>
  <si>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</si>
  <si>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</si>
  <si>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</si>
  <si>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</si>
  <si>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</si>
  <si>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</si>
  <si>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</si>
  <si>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</si>
  <si>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</si>
  <si>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</si>
  <si>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</si>
  <si>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</si>
  <si>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</si>
  <si>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</si>
  <si>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</si>
  <si>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</si>
  <si>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</si>
  <si>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</si>
  <si>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</si>
  <si>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</si>
  <si>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</si>
  <si>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</si>
  <si>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</si>
  <si>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</si>
  <si>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</si>
  <si>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</si>
  <si>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</si>
  <si>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</si>
  <si>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</si>
  <si>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</si>
  <si>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</si>
  <si>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</si>
  <si>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</si>
  <si>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</si>
  <si>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</si>
  <si>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</si>
  <si>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</si>
  <si>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</si>
  <si>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</si>
  <si>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</si>
  <si>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</si>
  <si>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</si>
  <si>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</si>
  <si>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</si>
  <si>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</si>
  <si>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</si>
  <si>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</si>
  <si>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</si>
  <si>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</si>
  <si>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</si>
  <si>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</si>
  <si>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</si>
  <si>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</si>
  <si>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</si>
  <si>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</si>
  <si>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</si>
  <si>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</si>
  <si>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</si>
  <si>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</si>
  <si>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</si>
  <si>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</si>
  <si>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</si>
  <si>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</si>
  <si>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</si>
  <si>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</si>
  <si>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</si>
  <si>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</si>
  <si>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</si>
  <si>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</si>
  <si>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</si>
  <si>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</si>
  <si>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</si>
  <si>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</si>
  <si>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</si>
  <si>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</si>
  <si>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</si>
  <si>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</si>
  <si>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</si>
  <si>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</si>
  <si>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</si>
  <si>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</si>
  <si>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</si>
  <si>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</si>
  <si>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</si>
  <si>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</si>
  <si>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</si>
  <si>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</si>
  <si>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</si>
  <si>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</si>
  <si>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</si>
  <si>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</si>
  <si>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</si>
  <si>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</si>
  <si>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</si>
  <si>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</si>
  <si>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</si>
  <si>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</si>
  <si>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</si>
  <si>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</si>
  <si>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</si>
  <si>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</si>
  <si>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</si>
  <si>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</si>
  <si>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</si>
  <si>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</si>
  <si>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</si>
  <si>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</si>
  <si>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</si>
  <si>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</si>
  <si>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</si>
  <si>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</si>
  <si>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</si>
  <si>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</si>
  <si>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</si>
  <si>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</si>
  <si>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</si>
  <si>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</si>
  <si>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</si>
  <si>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</si>
  <si>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</si>
  <si>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</si>
  <si>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</si>
  <si>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</si>
  <si>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</si>
  <si>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</si>
  <si>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</si>
  <si>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</si>
  <si>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</si>
  <si>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</si>
  <si>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</si>
  <si>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</si>
  <si>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</si>
  <si>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</si>
  <si>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</si>
  <si>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</si>
  <si>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</si>
  <si>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</si>
  <si>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</si>
  <si>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</si>
  <si>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</si>
  <si>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</si>
  <si>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</si>
  <si>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</si>
  <si>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</si>
  <si>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</si>
  <si>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</si>
  <si>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</si>
  <si>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</si>
  <si>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</si>
  <si>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</si>
  <si>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</si>
  <si>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</si>
  <si>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</si>
  <si>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</si>
  <si>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</si>
  <si>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</si>
  <si>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</si>
  <si>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</si>
  <si>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</si>
  <si>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</si>
  <si>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</si>
  <si>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</si>
  <si>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</si>
  <si>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</si>
  <si>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</si>
  <si>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</si>
  <si>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</si>
  <si>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</si>
  <si>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</si>
  <si>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</si>
  <si>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</si>
  <si>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</si>
  <si>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</si>
  <si>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</si>
  <si>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</si>
  <si>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</si>
  <si>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</si>
  <si>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</si>
  <si>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</si>
  <si>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</si>
  <si>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</si>
  <si>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</si>
  <si>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</si>
  <si>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</si>
  <si>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</si>
  <si>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</si>
  <si>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</si>
  <si>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</si>
  <si>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</si>
  <si>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</si>
  <si>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</si>
  <si>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</si>
  <si>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</si>
  <si>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</si>
  <si>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</si>
  <si>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</si>
  <si>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</si>
  <si>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</si>
  <si>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</si>
  <si>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</si>
  <si>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</si>
  <si>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</si>
  <si>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</si>
  <si>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</si>
  <si>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</si>
  <si>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</si>
  <si>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</si>
  <si>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</si>
  <si>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</si>
  <si>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</si>
  <si>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</si>
  <si>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</si>
  <si>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</si>
  <si>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</si>
  <si>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</si>
  <si>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</si>
  <si>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</si>
  <si>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</si>
  <si>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</si>
  <si>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</si>
  <si>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</si>
  <si>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</si>
  <si>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</si>
  <si>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</si>
  <si>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</si>
  <si>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</si>
  <si>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</si>
  <si>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</si>
  <si>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</si>
  <si>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</si>
  <si>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</si>
  <si>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</si>
  <si>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</si>
  <si>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</si>
  <si>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</si>
  <si>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</si>
  <si>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</si>
  <si>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</si>
  <si>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</si>
  <si>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</si>
  <si>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</si>
  <si>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</si>
  <si>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</si>
  <si>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</si>
  <si>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</si>
  <si>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</si>
  <si>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</si>
  <si>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</si>
  <si>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</si>
  <si>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</si>
  <si>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</si>
  <si>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</si>
  <si>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</si>
  <si>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</si>
  <si>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</si>
  <si>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</si>
  <si>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</si>
  <si>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</si>
  <si>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</si>
  <si>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</si>
  <si>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</si>
  <si>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</si>
  <si>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</si>
  <si>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</si>
  <si>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</si>
  <si>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</si>
  <si>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</si>
  <si>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</si>
  <si>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</si>
  <si>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</si>
  <si>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</si>
  <si>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</si>
  <si>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</si>
  <si>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</si>
  <si>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</si>
  <si>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</si>
  <si>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</si>
  <si>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</si>
  <si>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</si>
  <si>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</si>
  <si>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</si>
  <si>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</si>
  <si>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</si>
  <si>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</si>
  <si>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</si>
  <si>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</si>
  <si>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</si>
  <si>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</si>
  <si>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</si>
  <si>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</si>
  <si>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</si>
  <si>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</si>
  <si>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</si>
  <si>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</si>
  <si>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</si>
  <si>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</si>
  <si>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</si>
  <si>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</si>
  <si>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</si>
  <si>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</si>
  <si>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</si>
  <si>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</si>
  <si>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</si>
  <si>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</si>
  <si>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</si>
  <si>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</si>
  <si>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</si>
  <si>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</si>
  <si>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</si>
  <si>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</si>
  <si>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</si>
  <si>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</si>
  <si>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</si>
  <si>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</si>
  <si>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</si>
  <si>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</si>
  <si>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</si>
  <si>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</si>
  <si>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</si>
  <si>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</si>
  <si>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</si>
  <si>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</si>
  <si>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</si>
  <si>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</si>
  <si>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</si>
  <si>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</si>
  <si>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</si>
  <si>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</si>
  <si>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</si>
  <si>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</si>
  <si>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</si>
  <si>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</si>
  <si>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</si>
  <si>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</si>
  <si>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</si>
  <si>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</si>
  <si>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</si>
  <si>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</si>
  <si>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</si>
  <si>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</si>
  <si>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</si>
  <si>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</si>
  <si>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</si>
  <si>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</si>
  <si>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</si>
  <si>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</si>
  <si>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</si>
  <si>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</si>
  <si>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</si>
  <si>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</si>
  <si>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</si>
  <si>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</si>
  <si>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</si>
  <si>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</si>
  <si>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</si>
  <si>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</si>
  <si>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</si>
  <si>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</si>
  <si>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</si>
  <si>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</si>
  <si>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</si>
  <si>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</si>
  <si>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</si>
  <si>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</si>
  <si>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</si>
  <si>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</si>
  <si>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</si>
  <si>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</si>
  <si>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</si>
  <si>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</si>
  <si>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</si>
  <si>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</si>
  <si>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</si>
  <si>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</si>
  <si>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</si>
  <si>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</si>
  <si>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</si>
  <si>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</si>
  <si>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</si>
  <si>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</si>
  <si>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</si>
  <si>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</si>
  <si>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</si>
  <si>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</si>
  <si>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</si>
  <si>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</si>
  <si>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</si>
  <si>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</si>
  <si>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</si>
  <si>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</si>
  <si>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</si>
  <si>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</si>
  <si>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</si>
  <si>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</si>
  <si>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</si>
  <si>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</si>
  <si>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</si>
  <si>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</si>
  <si>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</si>
  <si>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</si>
  <si>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</si>
  <si>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</si>
  <si>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</si>
  <si>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</si>
  <si>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</si>
  <si>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</si>
  <si>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</si>
  <si>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</si>
  <si>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</si>
  <si>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</si>
  <si>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</si>
  <si>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</si>
  <si>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</si>
  <si>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</si>
  <si>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</si>
  <si>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</si>
  <si>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</si>
  <si>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</si>
  <si>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</si>
  <si>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</si>
  <si>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</si>
  <si>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</si>
  <si>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</si>
  <si>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</si>
  <si>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</si>
  <si>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</si>
  <si>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</si>
  <si>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</si>
  <si>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</si>
  <si>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</si>
  <si>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</si>
  <si>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</si>
  <si>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</si>
  <si>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</si>
  <si>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</si>
  <si>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</si>
  <si>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</si>
  <si>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</si>
  <si>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</si>
  <si>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</si>
  <si>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</si>
  <si>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</si>
  <si>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</si>
  <si>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</si>
  <si>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</si>
  <si>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</si>
  <si>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</si>
  <si>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</si>
  <si>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</si>
  <si>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</si>
  <si>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</si>
  <si>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</si>
  <si>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</si>
  <si>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</si>
  <si>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</si>
  <si>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</si>
  <si>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</si>
  <si>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</si>
  <si>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</si>
  <si>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</si>
  <si>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</si>
  <si>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</si>
  <si>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</si>
  <si>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</si>
  <si>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</si>
  <si>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</si>
  <si>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</si>
  <si>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</si>
  <si>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</si>
  <si>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</si>
  <si>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</si>
  <si>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</si>
  <si>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</si>
  <si>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</si>
  <si>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</si>
  <si>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</si>
  <si>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</si>
  <si>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</si>
  <si>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</si>
  <si>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</si>
  <si>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</si>
  <si>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</si>
  <si>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</si>
  <si>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</si>
  <si>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</si>
  <si>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</si>
  <si>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</si>
  <si>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</si>
  <si>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</si>
  <si>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</si>
  <si>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</si>
  <si>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</si>
  <si>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</si>
  <si>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</si>
  <si>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</si>
  <si>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</si>
  <si>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</si>
  <si>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</si>
  <si>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</si>
  <si>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</si>
  <si>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</si>
  <si>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</si>
  <si>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</si>
  <si>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</si>
  <si>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</si>
  <si>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</si>
  <si>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</si>
  <si>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</si>
  <si>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</si>
  <si>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</si>
  <si>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</si>
  <si>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</si>
  <si>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</si>
  <si>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</si>
  <si>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</si>
  <si>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</si>
  <si>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</si>
  <si>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</si>
  <si>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</si>
  <si>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</si>
  <si>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</si>
  <si>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</si>
  <si>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</si>
  <si>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</si>
  <si>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</si>
  <si>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</si>
  <si>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</si>
  <si>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</si>
  <si>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</si>
  <si>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</si>
  <si>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</si>
  <si>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</si>
  <si>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</si>
  <si>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</si>
  <si>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</si>
  <si>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</si>
  <si>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</si>
  <si>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</si>
  <si>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</si>
  <si>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</si>
  <si>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</si>
  <si>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</si>
  <si>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</si>
  <si>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</si>
  <si>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</si>
  <si>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</si>
  <si>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</si>
  <si>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</si>
  <si>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</si>
  <si>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</si>
  <si>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</si>
  <si>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</si>
  <si>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</si>
  <si>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</si>
  <si>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</si>
  <si>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</si>
  <si>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</si>
  <si>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</si>
  <si>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</si>
  <si>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</si>
  <si>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</si>
  <si>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</si>
  <si>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</si>
  <si>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</si>
  <si>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</si>
  <si>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</si>
  <si>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</si>
  <si>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</si>
  <si>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</si>
  <si>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</si>
  <si>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</si>
  <si>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</si>
  <si>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</si>
  <si>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</si>
  <si>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</si>
  <si>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</si>
  <si>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</si>
  <si>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</si>
  <si>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</si>
  <si>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</si>
  <si>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</si>
  <si>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</si>
  <si>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</si>
  <si>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</si>
  <si>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</si>
  <si>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</si>
  <si>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</si>
  <si>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</si>
  <si>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</si>
  <si>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</si>
  <si>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</si>
  <si>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</si>
  <si>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</si>
  <si>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</si>
  <si>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</si>
  <si>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</si>
  <si>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</si>
  <si>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</si>
  <si>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</si>
  <si>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</si>
  <si>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</si>
  <si>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</si>
  <si>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</si>
  <si>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</si>
  <si>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</si>
  <si>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</si>
  <si>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</si>
  <si>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</si>
  <si>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</si>
  <si>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</si>
  <si>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</si>
  <si>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</si>
  <si>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</si>
  <si>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</si>
  <si>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</si>
  <si>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</si>
  <si>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</si>
  <si>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</si>
  <si>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</si>
  <si>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</si>
  <si>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</si>
  <si>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</si>
  <si>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</si>
  <si>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</si>
  <si>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</si>
  <si>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</si>
  <si>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</si>
  <si>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</si>
  <si>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</si>
  <si>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</si>
  <si>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</si>
  <si>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</si>
  <si>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</si>
  <si>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</si>
  <si>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</si>
  <si>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</si>
  <si>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</si>
  <si>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</si>
  <si>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</si>
  <si>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</si>
  <si>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</si>
  <si>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</si>
  <si>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</si>
  <si>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</si>
  <si>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</si>
  <si>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</si>
  <si>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</si>
  <si>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</si>
  <si>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</si>
  <si>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</si>
  <si>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</si>
  <si>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</si>
  <si>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</si>
  <si>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</si>
  <si>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</si>
  <si>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</si>
  <si>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</si>
  <si>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</si>
  <si>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</si>
  <si>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</si>
  <si>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</si>
  <si>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</si>
  <si>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</si>
  <si>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</si>
  <si>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</si>
  <si>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</si>
  <si>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</si>
  <si>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</si>
  <si>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</si>
  <si>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</si>
  <si>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</si>
  <si>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</si>
  <si>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</si>
  <si>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</si>
  <si>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</si>
  <si>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</si>
  <si>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</si>
  <si>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</si>
  <si>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</si>
  <si>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</si>
  <si>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</si>
  <si>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</si>
  <si>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</si>
  <si>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</si>
  <si>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</si>
  <si>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</si>
  <si>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</si>
  <si>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</si>
  <si>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</si>
  <si>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</si>
  <si>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</si>
  <si>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</si>
  <si>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</si>
  <si>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</si>
  <si>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</si>
  <si>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</si>
  <si>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</si>
  <si>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</si>
  <si>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</si>
  <si>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</si>
  <si>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</si>
  <si>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</si>
  <si>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</si>
  <si>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</si>
  <si>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</si>
  <si>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</si>
  <si>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</si>
  <si>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</si>
  <si>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</si>
  <si>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</si>
  <si>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</si>
  <si>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</si>
  <si>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</si>
  <si>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</si>
  <si>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</si>
  <si>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</si>
  <si>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</si>
  <si>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</si>
  <si>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</si>
  <si>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</si>
  <si>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</si>
  <si>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</si>
  <si>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</si>
  <si>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</si>
  <si>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</si>
  <si>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</si>
  <si>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</si>
  <si>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</si>
  <si>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</si>
  <si>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</si>
  <si>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</si>
  <si>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</si>
  <si>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</si>
  <si>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</si>
  <si>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</si>
  <si>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</si>
  <si>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</si>
  <si>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</si>
  <si>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</si>
  <si>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</si>
  <si>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</si>
  <si>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</si>
  <si>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</si>
  <si>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</si>
  <si>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</si>
  <si>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</si>
  <si>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</si>
  <si>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</si>
  <si>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</si>
  <si>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</si>
  <si>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</si>
  <si>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</si>
  <si>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</si>
  <si>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</si>
  <si>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</si>
  <si>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</si>
  <si>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</si>
  <si>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</si>
  <si>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</si>
  <si>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</si>
  <si>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avg donation</t>
  </si>
  <si>
    <t>parent category</t>
  </si>
  <si>
    <t>sub cat</t>
  </si>
  <si>
    <t>date created conversion</t>
  </si>
  <si>
    <t>date ended conversion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</si>
  <si>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</si>
  <si>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</si>
  <si>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</si>
  <si>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</si>
  <si>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</si>
  <si>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</si>
  <si>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</si>
  <si>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</si>
  <si>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</si>
  <si>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</si>
  <si>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</si>
  <si>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</si>
  <si>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</si>
  <si>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</si>
  <si>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</si>
  <si>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</si>
  <si>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</si>
  <si>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</si>
  <si>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</si>
  <si>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</si>
  <si>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</si>
  <si>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</si>
  <si>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</si>
  <si>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</si>
  <si>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</si>
  <si>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</si>
  <si>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</si>
  <si>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</si>
  <si>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</si>
  <si>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</si>
  <si>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</si>
  <si>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</si>
  <si>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</si>
  <si>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</si>
  <si>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</si>
  <si>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</si>
  <si>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</si>
  <si>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</si>
  <si>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</si>
  <si>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</si>
  <si>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</si>
  <si>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</si>
  <si>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</si>
  <si>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</si>
  <si>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</si>
  <si>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</si>
  <si>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</si>
  <si>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</si>
  <si>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</si>
  <si>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</si>
  <si>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</si>
  <si>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Goal</t>
  </si>
  <si>
    <t>Number of Success</t>
  </si>
  <si>
    <t>Number of Failed</t>
  </si>
  <si>
    <t>Number Canceled</t>
  </si>
  <si>
    <t>Total</t>
  </si>
  <si>
    <t>Success %</t>
  </si>
  <si>
    <t>Failed %</t>
  </si>
  <si>
    <t>Canceled %</t>
  </si>
  <si>
    <t>&lt;1000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</si>
  <si>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</si>
  <si>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</si>
  <si>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</si>
  <si>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</si>
  <si>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</si>
  <si>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</si>
  <si>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</si>
  <si>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</si>
  <si>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</si>
  <si>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</si>
  <si>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&gt;=50000</t>
  </si>
  <si>
    <t>Sum of Success %</t>
  </si>
  <si>
    <t>Sum of Failed %</t>
  </si>
  <si>
    <t>Sum of Canceled %</t>
  </si>
  <si>
    <t>Mean</t>
  </si>
  <si>
    <t>Median</t>
  </si>
  <si>
    <t>Success</t>
  </si>
  <si>
    <t>Failure</t>
  </si>
  <si>
    <t>Minimum</t>
  </si>
  <si>
    <t>Maximum</t>
  </si>
  <si>
    <t>Variance</t>
  </si>
  <si>
    <t>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</si>
</sst>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 Rob.xlsx]Count of Outcome!PivotTable1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of Outcome'!$C$3:$C$4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of Outcome'!$B$5:$B$14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of Outcome'!$C$5:$C$14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8-45DF-9F64-1E1D42AF7CB3}"/>
            </c:ext>
          </c:extLst>
        </c:ser>
        <c:ser>
          <c:idx val="1"/>
          <c:order val="1"/>
          <c:tx>
            <c:strRef>
              <c:f>'Count of Outcome'!$D$3:$D$4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 of Outcome'!$B$5:$B$14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of Outcome'!$D$5:$D$14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A8-45DF-9F64-1E1D42AF7CB3}"/>
            </c:ext>
          </c:extLst>
        </c:ser>
        <c:ser>
          <c:idx val="2"/>
          <c:order val="2"/>
          <c:tx>
            <c:strRef>
              <c:f>'Count of Outcome'!$E$3:$E$4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'Count of Outcome'!$B$5:$B$14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of Outcome'!$E$5:$E$14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A8-45DF-9F64-1E1D42AF7CB3}"/>
            </c:ext>
          </c:extLst>
        </c:ser>
        <c:ser>
          <c:idx val="3"/>
          <c:order val="3"/>
          <c:tx>
            <c:strRef>
              <c:f>'Count of Outcome'!$F$3:$F$4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 of Outcome'!$B$5:$B$14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of Outcome'!$F$5:$F$14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A8-45DF-9F64-1E1D42AF7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056960"/>
        <c:axId val="1052057440"/>
      </c:barChart>
      <c:catAx>
        <c:axId val="105205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57440"/>
        <c:crosses val="autoZero"/>
        <c:auto val="1"/>
        <c:lblAlgn val="ctr"/>
        <c:lblOffset val="100"/>
        <c:noMultiLvlLbl val="0"/>
      </c:catAx>
      <c:valAx>
        <c:axId val="105205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5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 Rob.xlsx]Outcome per Catagory!PivotTable3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Catagory'!$C$4:$C$5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Catagory'!$B$6:$B$30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Catagory'!$C$6:$C$30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9-43F9-BF5D-330725BAB6AA}"/>
            </c:ext>
          </c:extLst>
        </c:ser>
        <c:ser>
          <c:idx val="1"/>
          <c:order val="1"/>
          <c:tx>
            <c:strRef>
              <c:f>'Outcome per Catagory'!$D$4:$D$5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Catagory'!$B$6:$B$30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Catagory'!$D$6:$D$30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09-43F9-BF5D-330725BAB6AA}"/>
            </c:ext>
          </c:extLst>
        </c:ser>
        <c:ser>
          <c:idx val="2"/>
          <c:order val="2"/>
          <c:tx>
            <c:strRef>
              <c:f>'Outcome per Catagory'!$E$4:$E$5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Catagory'!$B$6:$B$30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Catagory'!$E$6:$E$30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909-43F9-BF5D-330725BAB6AA}"/>
            </c:ext>
          </c:extLst>
        </c:ser>
        <c:ser>
          <c:idx val="3"/>
          <c:order val="3"/>
          <c:tx>
            <c:strRef>
              <c:f>'Outcome per Catagory'!$F$4:$F$5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Catagory'!$B$6:$B$30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Catagory'!$F$6:$F$30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909-43F9-BF5D-330725BAB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20605776"/>
        <c:axId val="1520603856"/>
      </c:barChart>
      <c:catAx>
        <c:axId val="152060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603856"/>
        <c:crosses val="autoZero"/>
        <c:auto val="1"/>
        <c:lblAlgn val="ctr"/>
        <c:lblOffset val="100"/>
        <c:noMultiLvlLbl val="0"/>
      </c:catAx>
      <c:valAx>
        <c:axId val="152060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60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 Rob.xlsx]Outcome per month!PivotTable2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'Outcome per month'!$C$4:$C$5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per month'!$B$6:$B$18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month'!$C$6:$C$18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F4-459A-B415-42AC4152B4AE}"/>
            </c:ext>
          </c:extLst>
        </c:ser>
        <c:ser>
          <c:idx val="1"/>
          <c:order val="1"/>
          <c:tx>
            <c:strRef>
              <c:f>'Outcome per month'!$D$4:$D$5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per month'!$B$6:$B$18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month'!$D$6:$D$18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1F4-459A-B415-42AC4152B4AE}"/>
            </c:ext>
          </c:extLst>
        </c:ser>
        <c:ser>
          <c:idx val="2"/>
          <c:order val="2"/>
          <c:tx>
            <c:strRef>
              <c:f>'Outcome per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'Outcome per month'!$B$6:$B$18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F4-459A-B415-42AC4152B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869808"/>
        <c:axId val="2057870768"/>
      </c:lineChart>
      <c:catAx>
        <c:axId val="205786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870768"/>
        <c:crosses val="autoZero"/>
        <c:auto val="1"/>
        <c:lblAlgn val="ctr"/>
        <c:lblOffset val="100"/>
        <c:noMultiLvlLbl val="0"/>
      </c:catAx>
      <c:valAx>
        <c:axId val="205787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8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 Rob.xlsx]Percentage Rate of Success!PivotTable1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7842005654337718E-2"/>
          <c:y val="0.13323855351414407"/>
          <c:w val="0.73773364316721557"/>
          <c:h val="0.75010279965004378"/>
        </c:manualLayout>
      </c:layout>
      <c:lineChart>
        <c:grouping val="standard"/>
        <c:varyColors val="0"/>
        <c:ser>
          <c:idx val="0"/>
          <c:order val="0"/>
          <c:tx>
            <c:strRef>
              <c:f>'Percentage Rate of Success'!$C$16</c:f>
              <c:strCache>
                <c:ptCount val="1"/>
                <c:pt idx="0">
                  <c:v>Sum of Success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'Percentage Rate of Success'!$B$17:$B$29</c:f>
              <c:strCache>
                <c:ptCount val="12"/>
                <c:pt idx="0">
                  <c:v>&lt;1000</c:v>
                </c:pt>
                <c:pt idx="1">
                  <c:v>&gt;=50000</c:v>
                </c:pt>
                <c:pt idx="2">
                  <c:v>10000-14999</c:v>
                </c:pt>
                <c:pt idx="3">
                  <c:v>1000-4999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5000-9999</c:v>
                </c:pt>
              </c:strCache>
            </c:strRef>
          </c:cat>
          <c:val>
            <c:numRef>
              <c:f>'Percentage Rate of Success'!$C$17:$C$29</c:f>
              <c:numCache>
                <c:formatCode>General</c:formatCode>
                <c:ptCount val="12"/>
                <c:pt idx="0">
                  <c:v>0.58823529411764708</c:v>
                </c:pt>
                <c:pt idx="1">
                  <c:v>0.3737704918032787</c:v>
                </c:pt>
                <c:pt idx="2">
                  <c:v>1</c:v>
                </c:pt>
                <c:pt idx="3">
                  <c:v>0.8258928571428571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0.51140065146579805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FDF7-4AC3-8D97-BDEC894DEA03}"/>
            </c:ext>
          </c:extLst>
        </c:ser>
        <c:ser>
          <c:idx val="1"/>
          <c:order val="1"/>
          <c:tx>
            <c:strRef>
              <c:f>'Percentage Rate of Success'!$D$16</c:f>
              <c:strCache>
                <c:ptCount val="1"/>
                <c:pt idx="0">
                  <c:v>Sum of Failed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'Percentage Rate of Success'!$B$17:$B$29</c:f>
              <c:strCache>
                <c:ptCount val="12"/>
                <c:pt idx="0">
                  <c:v>&lt;1000</c:v>
                </c:pt>
                <c:pt idx="1">
                  <c:v>&gt;=50000</c:v>
                </c:pt>
                <c:pt idx="2">
                  <c:v>10000-14999</c:v>
                </c:pt>
                <c:pt idx="3">
                  <c:v>1000-4999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5000-9999</c:v>
                </c:pt>
              </c:strCache>
            </c:strRef>
          </c:cat>
          <c:val>
            <c:numRef>
              <c:f>'Percentage Rate of Success'!$D$17:$D$29</c:f>
              <c:numCache>
                <c:formatCode>General</c:formatCode>
                <c:ptCount val="12"/>
                <c:pt idx="0">
                  <c:v>0.39215686274509803</c:v>
                </c:pt>
                <c:pt idx="1">
                  <c:v>0.53442622950819674</c:v>
                </c:pt>
                <c:pt idx="2">
                  <c:v>0</c:v>
                </c:pt>
                <c:pt idx="3">
                  <c:v>0.16517857142857142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0.40716612377850164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FDF7-4AC3-8D97-BDEC894DEA03}"/>
            </c:ext>
          </c:extLst>
        </c:ser>
        <c:ser>
          <c:idx val="2"/>
          <c:order val="2"/>
          <c:tx>
            <c:strRef>
              <c:f>'Percentage Rate of Success'!$E$16</c:f>
              <c:strCache>
                <c:ptCount val="1"/>
                <c:pt idx="0">
                  <c:v>Sum of Canceled 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'Percentage Rate of Success'!$B$17:$B$29</c:f>
              <c:strCache>
                <c:ptCount val="12"/>
                <c:pt idx="0">
                  <c:v>&lt;1000</c:v>
                </c:pt>
                <c:pt idx="1">
                  <c:v>&gt;=50000</c:v>
                </c:pt>
                <c:pt idx="2">
                  <c:v>10000-14999</c:v>
                </c:pt>
                <c:pt idx="3">
                  <c:v>1000-4999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5000-9999</c:v>
                </c:pt>
              </c:strCache>
            </c:strRef>
          </c:cat>
          <c:val>
            <c:numRef>
              <c:f>'Percentage Rate of Success'!$E$17:$E$29</c:f>
              <c:numCache>
                <c:formatCode>General</c:formatCode>
                <c:ptCount val="12"/>
                <c:pt idx="0">
                  <c:v>1.9607843137254902E-2</c:v>
                </c:pt>
                <c:pt idx="1">
                  <c:v>9.1803278688524587E-2</c:v>
                </c:pt>
                <c:pt idx="2">
                  <c:v>0</c:v>
                </c:pt>
                <c:pt idx="3">
                  <c:v>8.9285714285714281E-3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8.143322475570032E-2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FDF7-4AC3-8D97-BDEC894DE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7182639"/>
        <c:axId val="1327177839"/>
      </c:lineChart>
      <c:catAx>
        <c:axId val="132718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77839"/>
        <c:crosses val="autoZero"/>
        <c:auto val="1"/>
        <c:lblAlgn val="ctr"/>
        <c:lblOffset val="100"/>
        <c:noMultiLvlLbl val="0"/>
      </c:catAx>
      <c:valAx>
        <c:axId val="132717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8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100011</xdr:colOff>
      <xdr:row>0</xdr:row>
      <xdr:rowOff>161925</xdr:rowOff>
    </xdr:from>
    <xdr:to>
      <xdr:col>20</xdr:col>
      <xdr:colOff>428625</xdr:colOff>
      <xdr:row>28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6F3B1-FD75-0D21-4B99-28C39D5DB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380999</xdr:colOff>
      <xdr:row>2</xdr:row>
      <xdr:rowOff>47625</xdr:rowOff>
    </xdr:from>
    <xdr:to>
      <xdr:col>20</xdr:col>
      <xdr:colOff>533400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575134-1CC1-809B-430F-EADD61EA2A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28575</xdr:rowOff>
    </xdr:from>
    <xdr:to>
      <xdr:col>18</xdr:col>
      <xdr:colOff>638175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8E275-6920-E0E5-B0B8-17E3CC6D1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47626</xdr:colOff>
      <xdr:row>13</xdr:row>
      <xdr:rowOff>114301</xdr:rowOff>
    </xdr:from>
    <xdr:to>
      <xdr:col>15</xdr:col>
      <xdr:colOff>714375</xdr:colOff>
      <xdr:row>35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D9B455-B9F5-E7FB-3431-F0581E831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Maysent" refreshedDate="45023.568195023145" createdVersion="8" refreshedVersion="8" minRefreshableVersion="3" recordCount="1001" xr:uid="{CD101F6D-D139-4205-9512-B21B0519825D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g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Maysent" refreshedDate="45023.854140393516" createdVersion="8" refreshedVersion="8" minRefreshableVersion="3" recordCount="13" xr:uid="{56274EBC-6966-48B3-89EE-4524C4085495}">
  <cacheSource type="worksheet">
    <worksheetSource ref="A1:H1048576" sheet="Percentage Rate of Success"/>
  </cacheSource>
  <cacheFields count="8">
    <cacheField name="Goal" numFmtId="0">
      <sharedItems containsBlank="1" count="13">
        <s v="&lt;1000"/>
        <s v="1000-4999"/>
        <s v="5000-9999"/>
        <s v="10000-14999"/>
        <s v="15000-19999"/>
        <s v="20000-24999"/>
        <s v="25000-29999"/>
        <s v="30000-34999"/>
        <s v="35000-39999"/>
        <s v="40000-44999"/>
        <s v="45000-49999"/>
        <s v="&gt;=50000"/>
        <m/>
      </sharedItems>
    </cacheField>
    <cacheField name="Number of Success" numFmtId="0">
      <sharedItems containsString="0" containsBlank="1" containsNumber="1" containsInteger="1" minValue="2" maxValue="185"/>
    </cacheField>
    <cacheField name="Number of Failed" numFmtId="0">
      <sharedItems containsString="0" containsBlank="1" containsNumber="1" containsInteger="1" minValue="0" maxValue="163"/>
    </cacheField>
    <cacheField name="Number Canceled" numFmtId="0">
      <sharedItems containsString="0" containsBlank="1" containsNumber="1" containsInteger="1" minValue="0" maxValue="28"/>
    </cacheField>
    <cacheField name="Total" numFmtId="0">
      <sharedItems containsString="0" containsBlank="1" containsNumber="1" containsInteger="1" minValue="2" maxValue="307"/>
    </cacheField>
    <cacheField name="Success %" numFmtId="10">
      <sharedItems containsString="0" containsBlank="1" containsNumber="1" minValue="0.3737704918032787" maxValue="1" count="10">
        <n v="0.58823529411764708"/>
        <n v="0.8258928571428571"/>
        <n v="0.51140065146579805"/>
        <n v="1"/>
        <n v="0.76923076923076927"/>
        <n v="0.63636363636363635"/>
        <n v="0.7857142857142857"/>
        <n v="0.72727272727272729"/>
        <n v="0.3737704918032787"/>
        <m/>
      </sharedItems>
    </cacheField>
    <cacheField name="Failed %" numFmtId="10">
      <sharedItems containsString="0" containsBlank="1" containsNumber="1" minValue="0" maxValue="0.53442622950819674" count="9">
        <n v="0.39215686274509803"/>
        <n v="0.16517857142857142"/>
        <n v="0.40716612377850164"/>
        <n v="0"/>
        <n v="0.23076923076923078"/>
        <n v="0.27272727272727271"/>
        <n v="0.21428571428571427"/>
        <n v="0.53442622950819674"/>
        <m/>
      </sharedItems>
    </cacheField>
    <cacheField name="Canceled %" numFmtId="10">
      <sharedItems containsString="0" containsBlank="1" containsNumber="1" minValue="0" maxValue="9.1803278688524587E-2" count="7">
        <n v="1.9607843137254902E-2"/>
        <n v="8.9285714285714281E-3"/>
        <n v="8.143322475570032E-2"/>
        <n v="0"/>
        <n v="9.0909090909090912E-2"/>
        <n v="9.1803278688524587E-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30"/>
    <n v="20"/>
    <n v="1"/>
    <n v="51"/>
    <x v="0"/>
    <x v="0"/>
    <x v="0"/>
  </r>
  <r>
    <x v="1"/>
    <n v="185"/>
    <n v="37"/>
    <n v="2"/>
    <n v="224"/>
    <x v="1"/>
    <x v="1"/>
    <x v="1"/>
  </r>
  <r>
    <x v="2"/>
    <n v="157"/>
    <n v="125"/>
    <n v="25"/>
    <n v="307"/>
    <x v="2"/>
    <x v="2"/>
    <x v="2"/>
  </r>
  <r>
    <x v="3"/>
    <n v="2"/>
    <n v="0"/>
    <n v="0"/>
    <n v="2"/>
    <x v="3"/>
    <x v="3"/>
    <x v="3"/>
  </r>
  <r>
    <x v="4"/>
    <n v="10"/>
    <n v="0"/>
    <n v="0"/>
    <n v="10"/>
    <x v="3"/>
    <x v="3"/>
    <x v="3"/>
  </r>
  <r>
    <x v="5"/>
    <n v="5"/>
    <n v="0"/>
    <n v="0"/>
    <n v="5"/>
    <x v="3"/>
    <x v="3"/>
    <x v="3"/>
  </r>
  <r>
    <x v="6"/>
    <n v="10"/>
    <n v="3"/>
    <n v="0"/>
    <n v="13"/>
    <x v="4"/>
    <x v="4"/>
    <x v="3"/>
  </r>
  <r>
    <x v="7"/>
    <n v="7"/>
    <n v="0"/>
    <n v="0"/>
    <n v="7"/>
    <x v="3"/>
    <x v="3"/>
    <x v="3"/>
  </r>
  <r>
    <x v="8"/>
    <n v="7"/>
    <n v="3"/>
    <n v="1"/>
    <n v="11"/>
    <x v="5"/>
    <x v="5"/>
    <x v="4"/>
  </r>
  <r>
    <x v="9"/>
    <n v="11"/>
    <n v="3"/>
    <n v="0"/>
    <n v="14"/>
    <x v="6"/>
    <x v="6"/>
    <x v="3"/>
  </r>
  <r>
    <x v="10"/>
    <n v="8"/>
    <n v="3"/>
    <n v="0"/>
    <n v="11"/>
    <x v="7"/>
    <x v="5"/>
    <x v="3"/>
  </r>
  <r>
    <x v="11"/>
    <n v="114"/>
    <n v="163"/>
    <n v="28"/>
    <n v="305"/>
    <x v="8"/>
    <x v="7"/>
    <x v="5"/>
  </r>
  <r>
    <x v="12"/>
    <m/>
    <m/>
    <m/>
    <m/>
    <x v="9"/>
    <x v="8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3CD37-B6FB-4C20-99A9-ECA1A5F9950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G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9E0041-4504-47A9-98E0-7C8D285C393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:G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 defaultSubtotal="0"/>
    <pivotField showAll="0" defaultSubtotal="0"/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211BC-3607-45C7-917E-6CDC8C7505C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392DE-C4DE-490C-A530-59693EE6A15D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16:E29" firstHeaderRow="0" firstDataRow="1" firstDataCol="1"/>
  <pivotFields count="8">
    <pivotField axis="axisRow" showAll="0">
      <items count="14">
        <item x="0"/>
        <item x="11"/>
        <item x="3"/>
        <item x="1"/>
        <item x="4"/>
        <item x="5"/>
        <item x="6"/>
        <item x="7"/>
        <item x="8"/>
        <item x="9"/>
        <item x="10"/>
        <item x="2"/>
        <item h="1" x="12"/>
        <item t="default"/>
      </items>
    </pivotField>
    <pivotField showAll="0"/>
    <pivotField showAll="0"/>
    <pivotField showAll="0"/>
    <pivotField showAll="0"/>
    <pivotField dataField="1" showAll="0">
      <items count="11">
        <item x="8"/>
        <item x="2"/>
        <item x="0"/>
        <item x="5"/>
        <item x="7"/>
        <item x="4"/>
        <item x="6"/>
        <item x="1"/>
        <item x="3"/>
        <item x="9"/>
        <item t="default"/>
      </items>
    </pivotField>
    <pivotField dataField="1" showAll="0">
      <items count="10">
        <item x="3"/>
        <item x="1"/>
        <item x="6"/>
        <item x="4"/>
        <item x="5"/>
        <item x="0"/>
        <item x="2"/>
        <item x="7"/>
        <item x="8"/>
        <item t="default"/>
      </items>
    </pivotField>
    <pivotField dataField="1" showAll="0">
      <items count="8">
        <item x="3"/>
        <item x="1"/>
        <item x="0"/>
        <item x="2"/>
        <item x="4"/>
        <item x="5"/>
        <item x="6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uccess %" fld="5" baseField="0" baseItem="0"/>
    <dataField name="Sum of Failed %" fld="6" baseField="0" baseItem="0"/>
    <dataField name="Sum of Canceled %" fld="7" baseField="0" baseItem="0"/>
  </dataFields>
  <chartFormats count="3">
    <chartFormat chart="0" format="7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E1" sqref="A1:XFD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5.125" style="5" customWidth="1"/>
    <col min="8" max="8" width="13" bestFit="1" customWidth="1"/>
    <col min="9" max="9" width="13" customWidth="1"/>
    <col min="12" max="13" width="11.125" bestFit="1" customWidth="1"/>
    <col min="14" max="14" width="21.125" style="7" customWidth="1"/>
    <col min="15" max="15" width="21.375" style="7" customWidth="1"/>
    <col min="18" max="18" width="28" bestFit="1" customWidth="1"/>
    <col min="19" max="19" width="19.625" customWidth="1"/>
    <col min="20" max="20" width="16.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6" t="s">
        <v>2033</v>
      </c>
      <c r="O1" s="6" t="s">
        <v>2034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E2/D2</f>
        <v>0</v>
      </c>
      <c r="G2" t="s">
        <v>14</v>
      </c>
      <c r="H2">
        <v>0</v>
      </c>
      <c r="I2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((L2/60/60)/24 + DATE(1970,1,1))</f>
        <v>42336.25</v>
      </c>
      <c r="O2" s="7">
        <f>((M2/60/60)/24 + DATE(1970,1,1))</f>
        <v>42353.25</v>
      </c>
      <c r="P2" t="b">
        <v>0</v>
      </c>
      <c r="Q2" t="b">
        <v>0</v>
      </c>
      <c r="R2" t="s">
        <v>17</v>
      </c>
      <c r="S2" t="str">
        <f>LEFT(R2,SEARCH("/",R2, 1)-1)</f>
        <v>food</v>
      </c>
      <c r="T2" t="str">
        <f>RIGHT(R2, LEN(R2)-SEARCH("/",R2,1))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10.4</v>
      </c>
      <c r="G3" t="s">
        <v>20</v>
      </c>
      <c r="H3">
        <v>158</v>
      </c>
      <c r="I3">
        <f t="shared" ref="I3:I66" si="1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2">((L3/60/60)/24 + DATE(1970,1,1))</f>
        <v>41870.208333333336</v>
      </c>
      <c r="O3" s="7">
        <f t="shared" ref="O3:O66" si="3">((M3/60/60)/24 + DATE(1970,1,1))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LEFT(R3,SEARCH("/",R3, 1)-1)</f>
        <v>music</v>
      </c>
      <c r="T3" t="str">
        <f t="shared" ref="T3:T66" si="5">RIGHT(R3, LEN(R3)-SEARCH("/",R3,1))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6">E66/D66</f>
        <v>0.97642857142857142</v>
      </c>
      <c r="G66" t="s">
        <v>14</v>
      </c>
      <c r="H66">
        <v>38</v>
      </c>
      <c r="I6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6"/>
        <v>2.3614754098360655</v>
      </c>
      <c r="G67" t="s">
        <v>20</v>
      </c>
      <c r="H67">
        <v>236</v>
      </c>
      <c r="I67">
        <f t="shared" ref="I67:I130" si="7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8">((L67/60/60)/24 + DATE(1970,1,1))</f>
        <v>40570.25</v>
      </c>
      <c r="O67" s="7">
        <f t="shared" ref="O67:O130" si="9">((M67/60/60)/24 + DATE(1970,1,1))</f>
        <v>40577.25</v>
      </c>
      <c r="P67" t="b">
        <v>0</v>
      </c>
      <c r="Q67" t="b">
        <v>0</v>
      </c>
      <c r="R67" t="s">
        <v>33</v>
      </c>
      <c r="S67" t="str">
        <f t="shared" ref="S67:S130" si="10">LEFT(R67,SEARCH("/",R67, 1)-1)</f>
        <v>theater</v>
      </c>
      <c r="T67" t="str">
        <f t="shared" ref="T67:T130" si="11">RIGHT(R67, LEN(R67)-SEARCH("/",R67,1))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0.45068965517241377</v>
      </c>
      <c r="G68" t="s">
        <v>14</v>
      </c>
      <c r="H68">
        <v>12</v>
      </c>
      <c r="I68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8"/>
        <v>42102.208333333328</v>
      </c>
      <c r="O68" s="7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1.6238567493112948</v>
      </c>
      <c r="G69" t="s">
        <v>20</v>
      </c>
      <c r="H69">
        <v>4065</v>
      </c>
      <c r="I69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8"/>
        <v>40203.25</v>
      </c>
      <c r="O69" s="7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2.5452631578947367</v>
      </c>
      <c r="G70" t="s">
        <v>20</v>
      </c>
      <c r="H70">
        <v>246</v>
      </c>
      <c r="I70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8"/>
        <v>42943.208333333328</v>
      </c>
      <c r="O70" s="7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0.24063291139240506</v>
      </c>
      <c r="G71" t="s">
        <v>74</v>
      </c>
      <c r="H71">
        <v>17</v>
      </c>
      <c r="I71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8"/>
        <v>40531.25</v>
      </c>
      <c r="O71" s="7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1.2374140625000001</v>
      </c>
      <c r="G72" t="s">
        <v>20</v>
      </c>
      <c r="H72">
        <v>2475</v>
      </c>
      <c r="I72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8"/>
        <v>40484.208333333336</v>
      </c>
      <c r="O72" s="7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1.0806666666666667</v>
      </c>
      <c r="G73" t="s">
        <v>20</v>
      </c>
      <c r="H73">
        <v>76</v>
      </c>
      <c r="I73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8"/>
        <v>43799.25</v>
      </c>
      <c r="O73" s="7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6.7033333333333331</v>
      </c>
      <c r="G74" t="s">
        <v>20</v>
      </c>
      <c r="H74">
        <v>54</v>
      </c>
      <c r="I7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8"/>
        <v>42186.208333333328</v>
      </c>
      <c r="O74" s="7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6.609285714285714</v>
      </c>
      <c r="G75" t="s">
        <v>20</v>
      </c>
      <c r="H75">
        <v>88</v>
      </c>
      <c r="I7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8"/>
        <v>42701.25</v>
      </c>
      <c r="O75" s="7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1.2246153846153847</v>
      </c>
      <c r="G76" t="s">
        <v>20</v>
      </c>
      <c r="H76">
        <v>85</v>
      </c>
      <c r="I7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8"/>
        <v>42456.208333333328</v>
      </c>
      <c r="O76" s="7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1.5057731958762886</v>
      </c>
      <c r="G77" t="s">
        <v>20</v>
      </c>
      <c r="H77">
        <v>170</v>
      </c>
      <c r="I77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8"/>
        <v>43296.208333333328</v>
      </c>
      <c r="O77" s="7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0.78106590724165992</v>
      </c>
      <c r="G78" t="s">
        <v>14</v>
      </c>
      <c r="H78">
        <v>1684</v>
      </c>
      <c r="I78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8"/>
        <v>42027.25</v>
      </c>
      <c r="O78" s="7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0.46947368421052632</v>
      </c>
      <c r="G79" t="s">
        <v>14</v>
      </c>
      <c r="H79">
        <v>56</v>
      </c>
      <c r="I79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8"/>
        <v>40448.208333333336</v>
      </c>
      <c r="O79" s="7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3.008</v>
      </c>
      <c r="G80" t="s">
        <v>20</v>
      </c>
      <c r="H80">
        <v>330</v>
      </c>
      <c r="I80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8"/>
        <v>43206.208333333328</v>
      </c>
      <c r="O80" s="7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0.6959861591695502</v>
      </c>
      <c r="G81" t="s">
        <v>14</v>
      </c>
      <c r="H81">
        <v>838</v>
      </c>
      <c r="I81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8"/>
        <v>43267.208333333328</v>
      </c>
      <c r="O81" s="7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6.374545454545455</v>
      </c>
      <c r="G82" t="s">
        <v>20</v>
      </c>
      <c r="H82">
        <v>127</v>
      </c>
      <c r="I82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8"/>
        <v>42976.208333333328</v>
      </c>
      <c r="O82" s="7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2.253392857142857</v>
      </c>
      <c r="G83" t="s">
        <v>20</v>
      </c>
      <c r="H83">
        <v>411</v>
      </c>
      <c r="I83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8"/>
        <v>43062.25</v>
      </c>
      <c r="O83" s="7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14.973000000000001</v>
      </c>
      <c r="G84" t="s">
        <v>20</v>
      </c>
      <c r="H84">
        <v>180</v>
      </c>
      <c r="I8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8"/>
        <v>43482.25</v>
      </c>
      <c r="O84" s="7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0.37590225563909774</v>
      </c>
      <c r="G85" t="s">
        <v>14</v>
      </c>
      <c r="H85">
        <v>1000</v>
      </c>
      <c r="I8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8"/>
        <v>42579.208333333328</v>
      </c>
      <c r="O85" s="7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1.3236942675159236</v>
      </c>
      <c r="G86" t="s">
        <v>20</v>
      </c>
      <c r="H86">
        <v>374</v>
      </c>
      <c r="I8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8"/>
        <v>41118.208333333336</v>
      </c>
      <c r="O86" s="7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1.3122448979591836</v>
      </c>
      <c r="G87" t="s">
        <v>20</v>
      </c>
      <c r="H87">
        <v>71</v>
      </c>
      <c r="I87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8"/>
        <v>40797.208333333336</v>
      </c>
      <c r="O87" s="7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1.6763513513513513</v>
      </c>
      <c r="G88" t="s">
        <v>20</v>
      </c>
      <c r="H88">
        <v>203</v>
      </c>
      <c r="I88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8"/>
        <v>42128.208333333328</v>
      </c>
      <c r="O88" s="7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0.6198488664987406</v>
      </c>
      <c r="G89" t="s">
        <v>14</v>
      </c>
      <c r="H89">
        <v>1482</v>
      </c>
      <c r="I89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8"/>
        <v>40610.25</v>
      </c>
      <c r="O89" s="7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2.6074999999999999</v>
      </c>
      <c r="G90" t="s">
        <v>20</v>
      </c>
      <c r="H90">
        <v>113</v>
      </c>
      <c r="I90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8"/>
        <v>42110.208333333328</v>
      </c>
      <c r="O90" s="7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2.5258823529411765</v>
      </c>
      <c r="G91" t="s">
        <v>20</v>
      </c>
      <c r="H91">
        <v>96</v>
      </c>
      <c r="I91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8"/>
        <v>40283.208333333336</v>
      </c>
      <c r="O91" s="7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0.7861538461538462</v>
      </c>
      <c r="G92" t="s">
        <v>14</v>
      </c>
      <c r="H92">
        <v>106</v>
      </c>
      <c r="I92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8"/>
        <v>42425.25</v>
      </c>
      <c r="O92" s="7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0.48404406999351912</v>
      </c>
      <c r="G93" t="s">
        <v>14</v>
      </c>
      <c r="H93">
        <v>679</v>
      </c>
      <c r="I93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8"/>
        <v>42588.208333333328</v>
      </c>
      <c r="O93" s="7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2.5887500000000001</v>
      </c>
      <c r="G94" t="s">
        <v>20</v>
      </c>
      <c r="H94">
        <v>498</v>
      </c>
      <c r="I9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8"/>
        <v>40352.208333333336</v>
      </c>
      <c r="O94" s="7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0.60548713235294116</v>
      </c>
      <c r="G95" t="s">
        <v>74</v>
      </c>
      <c r="H95">
        <v>610</v>
      </c>
      <c r="I9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8"/>
        <v>41202.208333333336</v>
      </c>
      <c r="O95" s="7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3.036896551724138</v>
      </c>
      <c r="G96" t="s">
        <v>20</v>
      </c>
      <c r="H96">
        <v>180</v>
      </c>
      <c r="I9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8"/>
        <v>43562.208333333328</v>
      </c>
      <c r="O96" s="7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1.1299999999999999</v>
      </c>
      <c r="G97" t="s">
        <v>20</v>
      </c>
      <c r="H97">
        <v>27</v>
      </c>
      <c r="I97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8"/>
        <v>43752.208333333328</v>
      </c>
      <c r="O97" s="7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2.1737876614060259</v>
      </c>
      <c r="G98" t="s">
        <v>20</v>
      </c>
      <c r="H98">
        <v>2331</v>
      </c>
      <c r="I98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8"/>
        <v>40612.25</v>
      </c>
      <c r="O98" s="7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9.2669230769230762</v>
      </c>
      <c r="G99" t="s">
        <v>20</v>
      </c>
      <c r="H99">
        <v>113</v>
      </c>
      <c r="I99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8"/>
        <v>42180.208333333328</v>
      </c>
      <c r="O99" s="7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0.33692229038854804</v>
      </c>
      <c r="G100" t="s">
        <v>14</v>
      </c>
      <c r="H100">
        <v>1220</v>
      </c>
      <c r="I100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8"/>
        <v>42212.208333333328</v>
      </c>
      <c r="O100" s="7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1.9672368421052631</v>
      </c>
      <c r="G101" t="s">
        <v>20</v>
      </c>
      <c r="H101">
        <v>164</v>
      </c>
      <c r="I101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8"/>
        <v>41968.25</v>
      </c>
      <c r="O101" s="7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0.01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8"/>
        <v>40835.208333333336</v>
      </c>
      <c r="O102" s="7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10.214444444444444</v>
      </c>
      <c r="G103" t="s">
        <v>20</v>
      </c>
      <c r="H103">
        <v>164</v>
      </c>
      <c r="I103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8"/>
        <v>42056.25</v>
      </c>
      <c r="O103" s="7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2.8167567567567566</v>
      </c>
      <c r="G104" t="s">
        <v>20</v>
      </c>
      <c r="H104">
        <v>336</v>
      </c>
      <c r="I10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8"/>
        <v>43234.208333333328</v>
      </c>
      <c r="O104" s="7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0.24610000000000001</v>
      </c>
      <c r="G105" t="s">
        <v>14</v>
      </c>
      <c r="H105">
        <v>37</v>
      </c>
      <c r="I10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8"/>
        <v>40475.208333333336</v>
      </c>
      <c r="O105" s="7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1.4314010067114094</v>
      </c>
      <c r="G106" t="s">
        <v>20</v>
      </c>
      <c r="H106">
        <v>1917</v>
      </c>
      <c r="I10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8"/>
        <v>42878.208333333328</v>
      </c>
      <c r="O106" s="7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1.4454411764705883</v>
      </c>
      <c r="G107" t="s">
        <v>20</v>
      </c>
      <c r="H107">
        <v>95</v>
      </c>
      <c r="I107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8"/>
        <v>41366.208333333336</v>
      </c>
      <c r="O107" s="7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3.5912820512820511</v>
      </c>
      <c r="G108" t="s">
        <v>20</v>
      </c>
      <c r="H108">
        <v>147</v>
      </c>
      <c r="I108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8"/>
        <v>43716.208333333328</v>
      </c>
      <c r="O108" s="7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1.8648571428571428</v>
      </c>
      <c r="G109" t="s">
        <v>20</v>
      </c>
      <c r="H109">
        <v>86</v>
      </c>
      <c r="I109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8"/>
        <v>43213.208333333328</v>
      </c>
      <c r="O109" s="7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5.9526666666666666</v>
      </c>
      <c r="G110" t="s">
        <v>20</v>
      </c>
      <c r="H110">
        <v>83</v>
      </c>
      <c r="I110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8"/>
        <v>41005.208333333336</v>
      </c>
      <c r="O110" s="7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0.5921153846153846</v>
      </c>
      <c r="G111" t="s">
        <v>14</v>
      </c>
      <c r="H111">
        <v>60</v>
      </c>
      <c r="I111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8"/>
        <v>41651.25</v>
      </c>
      <c r="O111" s="7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0.14962780898876404</v>
      </c>
      <c r="G112" t="s">
        <v>14</v>
      </c>
      <c r="H112">
        <v>296</v>
      </c>
      <c r="I112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8"/>
        <v>43354.208333333328</v>
      </c>
      <c r="O112" s="7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1.1995602605863191</v>
      </c>
      <c r="G113" t="s">
        <v>20</v>
      </c>
      <c r="H113">
        <v>676</v>
      </c>
      <c r="I113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8"/>
        <v>41174.208333333336</v>
      </c>
      <c r="O113" s="7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2.6882978723404256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8"/>
        <v>41875.208333333336</v>
      </c>
      <c r="O114" s="7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3.7687878787878786</v>
      </c>
      <c r="G115" t="s">
        <v>20</v>
      </c>
      <c r="H115">
        <v>131</v>
      </c>
      <c r="I11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8"/>
        <v>42990.208333333328</v>
      </c>
      <c r="O115" s="7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7.2715789473684209</v>
      </c>
      <c r="G116" t="s">
        <v>20</v>
      </c>
      <c r="H116">
        <v>126</v>
      </c>
      <c r="I11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8"/>
        <v>43564.208333333328</v>
      </c>
      <c r="O116" s="7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0.87211757648470301</v>
      </c>
      <c r="G117" t="s">
        <v>14</v>
      </c>
      <c r="H117">
        <v>3304</v>
      </c>
      <c r="I117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8"/>
        <v>43056.25</v>
      </c>
      <c r="O117" s="7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0.88</v>
      </c>
      <c r="G118" t="s">
        <v>14</v>
      </c>
      <c r="H118">
        <v>73</v>
      </c>
      <c r="I118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8"/>
        <v>42265.208333333328</v>
      </c>
      <c r="O118" s="7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1.7393877551020409</v>
      </c>
      <c r="G119" t="s">
        <v>20</v>
      </c>
      <c r="H119">
        <v>275</v>
      </c>
      <c r="I119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8"/>
        <v>40808.208333333336</v>
      </c>
      <c r="O119" s="7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1.1761111111111111</v>
      </c>
      <c r="G120" t="s">
        <v>20</v>
      </c>
      <c r="H120">
        <v>67</v>
      </c>
      <c r="I120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8"/>
        <v>41665.25</v>
      </c>
      <c r="O120" s="7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2.1496</v>
      </c>
      <c r="G121" t="s">
        <v>20</v>
      </c>
      <c r="H121">
        <v>154</v>
      </c>
      <c r="I121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8"/>
        <v>41806.208333333336</v>
      </c>
      <c r="O121" s="7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1.4949667110519307</v>
      </c>
      <c r="G122" t="s">
        <v>20</v>
      </c>
      <c r="H122">
        <v>1782</v>
      </c>
      <c r="I122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8"/>
        <v>42111.208333333328</v>
      </c>
      <c r="O122" s="7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2.1933995584988963</v>
      </c>
      <c r="G123" t="s">
        <v>20</v>
      </c>
      <c r="H123">
        <v>903</v>
      </c>
      <c r="I123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8"/>
        <v>41917.208333333336</v>
      </c>
      <c r="O123" s="7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0.64367690058479532</v>
      </c>
      <c r="G124" t="s">
        <v>14</v>
      </c>
      <c r="H124">
        <v>3387</v>
      </c>
      <c r="I12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8"/>
        <v>41970.25</v>
      </c>
      <c r="O124" s="7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0.18622397298818233</v>
      </c>
      <c r="G125" t="s">
        <v>14</v>
      </c>
      <c r="H125">
        <v>662</v>
      </c>
      <c r="I12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8"/>
        <v>42332.25</v>
      </c>
      <c r="O125" s="7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3.6776923076923076</v>
      </c>
      <c r="G126" t="s">
        <v>20</v>
      </c>
      <c r="H126">
        <v>94</v>
      </c>
      <c r="I12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8"/>
        <v>43598.208333333328</v>
      </c>
      <c r="O126" s="7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1.5990566037735849</v>
      </c>
      <c r="G127" t="s">
        <v>20</v>
      </c>
      <c r="H127">
        <v>180</v>
      </c>
      <c r="I127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8"/>
        <v>43362.208333333328</v>
      </c>
      <c r="O127" s="7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0.38633185349611543</v>
      </c>
      <c r="G128" t="s">
        <v>14</v>
      </c>
      <c r="H128">
        <v>774</v>
      </c>
      <c r="I128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8"/>
        <v>42596.208333333328</v>
      </c>
      <c r="O128" s="7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0.51421511627906979</v>
      </c>
      <c r="G129" t="s">
        <v>14</v>
      </c>
      <c r="H129">
        <v>672</v>
      </c>
      <c r="I129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8"/>
        <v>40310.208333333336</v>
      </c>
      <c r="O129" s="7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12">E130/D130</f>
        <v>0.60334277620396604</v>
      </c>
      <c r="G130" t="s">
        <v>74</v>
      </c>
      <c r="H130">
        <v>532</v>
      </c>
      <c r="I130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8"/>
        <v>40417.208333333336</v>
      </c>
      <c r="O130" s="7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12"/>
        <v>3.2026936026936029E-2</v>
      </c>
      <c r="G131" t="s">
        <v>74</v>
      </c>
      <c r="H131">
        <v>55</v>
      </c>
      <c r="I131">
        <f t="shared" ref="I131:I194" si="13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4">((L131/60/60)/24 + DATE(1970,1,1))</f>
        <v>42038.25</v>
      </c>
      <c r="O131" s="7">
        <f t="shared" ref="O131:O194" si="15">((M131/60/60)/24 + DATE(1970,1,1))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LEFT(R131,SEARCH("/",R131, 1)-1)</f>
        <v>food</v>
      </c>
      <c r="T131" t="str">
        <f t="shared" ref="T131:T194" si="17">RIGHT(R131, LEN(R131)-SEARCH("/",R131,1))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1.5546875</v>
      </c>
      <c r="G132" t="s">
        <v>20</v>
      </c>
      <c r="H132">
        <v>533</v>
      </c>
      <c r="I132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4"/>
        <v>40842.208333333336</v>
      </c>
      <c r="O132" s="7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1.0085974499089254</v>
      </c>
      <c r="G133" t="s">
        <v>20</v>
      </c>
      <c r="H133">
        <v>2443</v>
      </c>
      <c r="I133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4"/>
        <v>41607.25</v>
      </c>
      <c r="O133" s="7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1.1618181818181819</v>
      </c>
      <c r="G134" t="s">
        <v>20</v>
      </c>
      <c r="H134">
        <v>89</v>
      </c>
      <c r="I134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4"/>
        <v>43112.25</v>
      </c>
      <c r="O134" s="7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3.1077777777777778</v>
      </c>
      <c r="G135" t="s">
        <v>20</v>
      </c>
      <c r="H135">
        <v>159</v>
      </c>
      <c r="I135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4"/>
        <v>40767.208333333336</v>
      </c>
      <c r="O135" s="7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0.89736683417085428</v>
      </c>
      <c r="G136" t="s">
        <v>14</v>
      </c>
      <c r="H136">
        <v>940</v>
      </c>
      <c r="I136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4"/>
        <v>40713.208333333336</v>
      </c>
      <c r="O136" s="7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0.71272727272727276</v>
      </c>
      <c r="G137" t="s">
        <v>14</v>
      </c>
      <c r="H137">
        <v>117</v>
      </c>
      <c r="I137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4"/>
        <v>41340.25</v>
      </c>
      <c r="O137" s="7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3.2862318840579711E-2</v>
      </c>
      <c r="G138" t="s">
        <v>74</v>
      </c>
      <c r="H138">
        <v>58</v>
      </c>
      <c r="I138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4"/>
        <v>41797.208333333336</v>
      </c>
      <c r="O138" s="7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2.617777777777778</v>
      </c>
      <c r="G139" t="s">
        <v>20</v>
      </c>
      <c r="H139">
        <v>50</v>
      </c>
      <c r="I139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4"/>
        <v>40457.208333333336</v>
      </c>
      <c r="O139" s="7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0.96</v>
      </c>
      <c r="G140" t="s">
        <v>14</v>
      </c>
      <c r="H140">
        <v>115</v>
      </c>
      <c r="I140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4"/>
        <v>41180.208333333336</v>
      </c>
      <c r="O140" s="7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0.20896851248642778</v>
      </c>
      <c r="G141" t="s">
        <v>14</v>
      </c>
      <c r="H141">
        <v>326</v>
      </c>
      <c r="I141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4"/>
        <v>42115.208333333328</v>
      </c>
      <c r="O141" s="7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2.2316363636363636</v>
      </c>
      <c r="G142" t="s">
        <v>20</v>
      </c>
      <c r="H142">
        <v>186</v>
      </c>
      <c r="I142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4"/>
        <v>43156.25</v>
      </c>
      <c r="O142" s="7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1.0159097978227061</v>
      </c>
      <c r="G143" t="s">
        <v>20</v>
      </c>
      <c r="H143">
        <v>1071</v>
      </c>
      <c r="I143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4"/>
        <v>42167.208333333328</v>
      </c>
      <c r="O143" s="7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2.3003999999999998</v>
      </c>
      <c r="G144" t="s">
        <v>20</v>
      </c>
      <c r="H144">
        <v>117</v>
      </c>
      <c r="I144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4"/>
        <v>41005.208333333336</v>
      </c>
      <c r="O144" s="7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1.355925925925926</v>
      </c>
      <c r="G145" t="s">
        <v>20</v>
      </c>
      <c r="H145">
        <v>70</v>
      </c>
      <c r="I14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4"/>
        <v>40357.208333333336</v>
      </c>
      <c r="O145" s="7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1.2909999999999999</v>
      </c>
      <c r="G146" t="s">
        <v>20</v>
      </c>
      <c r="H146">
        <v>135</v>
      </c>
      <c r="I146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4"/>
        <v>43633.208333333328</v>
      </c>
      <c r="O146" s="7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2.3651200000000001</v>
      </c>
      <c r="G147" t="s">
        <v>20</v>
      </c>
      <c r="H147">
        <v>768</v>
      </c>
      <c r="I147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4"/>
        <v>41889.208333333336</v>
      </c>
      <c r="O147" s="7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0.17249999999999999</v>
      </c>
      <c r="G148" t="s">
        <v>74</v>
      </c>
      <c r="H148">
        <v>51</v>
      </c>
      <c r="I148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4"/>
        <v>40855.25</v>
      </c>
      <c r="O148" s="7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1.1249397590361445</v>
      </c>
      <c r="G149" t="s">
        <v>20</v>
      </c>
      <c r="H149">
        <v>199</v>
      </c>
      <c r="I149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4"/>
        <v>42534.208333333328</v>
      </c>
      <c r="O149" s="7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1.2102150537634409</v>
      </c>
      <c r="G150" t="s">
        <v>20</v>
      </c>
      <c r="H150">
        <v>107</v>
      </c>
      <c r="I150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4"/>
        <v>42941.208333333328</v>
      </c>
      <c r="O150" s="7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2.1987096774193549</v>
      </c>
      <c r="G151" t="s">
        <v>20</v>
      </c>
      <c r="H151">
        <v>195</v>
      </c>
      <c r="I151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4"/>
        <v>41275.25</v>
      </c>
      <c r="O151" s="7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0.01</v>
      </c>
      <c r="G152" t="s">
        <v>14</v>
      </c>
      <c r="H152">
        <v>1</v>
      </c>
      <c r="I152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4"/>
        <v>43450.25</v>
      </c>
      <c r="O152" s="7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0.64166909620991253</v>
      </c>
      <c r="G153" t="s">
        <v>14</v>
      </c>
      <c r="H153">
        <v>1467</v>
      </c>
      <c r="I153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4"/>
        <v>41799.208333333336</v>
      </c>
      <c r="O153" s="7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4.2306746987951804</v>
      </c>
      <c r="G154" t="s">
        <v>20</v>
      </c>
      <c r="H154">
        <v>3376</v>
      </c>
      <c r="I154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4"/>
        <v>42783.25</v>
      </c>
      <c r="O154" s="7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0.92984160506863778</v>
      </c>
      <c r="G155" t="s">
        <v>14</v>
      </c>
      <c r="H155">
        <v>5681</v>
      </c>
      <c r="I155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4"/>
        <v>41201.208333333336</v>
      </c>
      <c r="O155" s="7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0.58756567425569173</v>
      </c>
      <c r="G156" t="s">
        <v>14</v>
      </c>
      <c r="H156">
        <v>1059</v>
      </c>
      <c r="I156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4"/>
        <v>42502.208333333328</v>
      </c>
      <c r="O156" s="7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0.65022222222222226</v>
      </c>
      <c r="G157" t="s">
        <v>14</v>
      </c>
      <c r="H157">
        <v>1194</v>
      </c>
      <c r="I157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4"/>
        <v>40262.208333333336</v>
      </c>
      <c r="O157" s="7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0.73939560439560437</v>
      </c>
      <c r="G158" t="s">
        <v>74</v>
      </c>
      <c r="H158">
        <v>379</v>
      </c>
      <c r="I158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4"/>
        <v>43743.208333333328</v>
      </c>
      <c r="O158" s="7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0.52666666666666662</v>
      </c>
      <c r="G159" t="s">
        <v>14</v>
      </c>
      <c r="H159">
        <v>30</v>
      </c>
      <c r="I159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4"/>
        <v>41638.25</v>
      </c>
      <c r="O159" s="7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2.2095238095238097</v>
      </c>
      <c r="G160" t="s">
        <v>20</v>
      </c>
      <c r="H160">
        <v>41</v>
      </c>
      <c r="I160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4"/>
        <v>42346.25</v>
      </c>
      <c r="O160" s="7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1.0001150627615063</v>
      </c>
      <c r="G161" t="s">
        <v>20</v>
      </c>
      <c r="H161">
        <v>1821</v>
      </c>
      <c r="I161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4"/>
        <v>43551.208333333328</v>
      </c>
      <c r="O161" s="7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1.6231249999999999</v>
      </c>
      <c r="G162" t="s">
        <v>20</v>
      </c>
      <c r="H162">
        <v>164</v>
      </c>
      <c r="I162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4"/>
        <v>43582.208333333328</v>
      </c>
      <c r="O162" s="7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0.78181818181818186</v>
      </c>
      <c r="G163" t="s">
        <v>14</v>
      </c>
      <c r="H163">
        <v>75</v>
      </c>
      <c r="I163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4"/>
        <v>42270.208333333328</v>
      </c>
      <c r="O163" s="7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1.4973770491803278</v>
      </c>
      <c r="G164" t="s">
        <v>20</v>
      </c>
      <c r="H164">
        <v>157</v>
      </c>
      <c r="I164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4"/>
        <v>43442.25</v>
      </c>
      <c r="O164" s="7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2.5325714285714285</v>
      </c>
      <c r="G165" t="s">
        <v>20</v>
      </c>
      <c r="H165">
        <v>246</v>
      </c>
      <c r="I165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4"/>
        <v>43028.208333333328</v>
      </c>
      <c r="O165" s="7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1.0016943521594683</v>
      </c>
      <c r="G166" t="s">
        <v>20</v>
      </c>
      <c r="H166">
        <v>1396</v>
      </c>
      <c r="I166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4"/>
        <v>43016.208333333328</v>
      </c>
      <c r="O166" s="7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1.2199004424778761</v>
      </c>
      <c r="G167" t="s">
        <v>20</v>
      </c>
      <c r="H167">
        <v>2506</v>
      </c>
      <c r="I167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4"/>
        <v>42948.208333333328</v>
      </c>
      <c r="O167" s="7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1.3713265306122449</v>
      </c>
      <c r="G168" t="s">
        <v>20</v>
      </c>
      <c r="H168">
        <v>244</v>
      </c>
      <c r="I168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4"/>
        <v>40534.25</v>
      </c>
      <c r="O168" s="7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4.155384615384615</v>
      </c>
      <c r="G169" t="s">
        <v>20</v>
      </c>
      <c r="H169">
        <v>146</v>
      </c>
      <c r="I169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4"/>
        <v>41435.208333333336</v>
      </c>
      <c r="O169" s="7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0.3130913348946136</v>
      </c>
      <c r="G170" t="s">
        <v>14</v>
      </c>
      <c r="H170">
        <v>955</v>
      </c>
      <c r="I170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4"/>
        <v>43518.25</v>
      </c>
      <c r="O170" s="7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4.240815450643777</v>
      </c>
      <c r="G171" t="s">
        <v>20</v>
      </c>
      <c r="H171">
        <v>1267</v>
      </c>
      <c r="I171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4"/>
        <v>41077.208333333336</v>
      </c>
      <c r="O171" s="7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2.9388623072833599E-2</v>
      </c>
      <c r="G172" t="s">
        <v>14</v>
      </c>
      <c r="H172">
        <v>67</v>
      </c>
      <c r="I172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4"/>
        <v>42950.208333333328</v>
      </c>
      <c r="O172" s="7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0.1063265306122449</v>
      </c>
      <c r="G173" t="s">
        <v>14</v>
      </c>
      <c r="H173">
        <v>5</v>
      </c>
      <c r="I173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4"/>
        <v>41718.208333333336</v>
      </c>
      <c r="O173" s="7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0.82874999999999999</v>
      </c>
      <c r="G174" t="s">
        <v>14</v>
      </c>
      <c r="H174">
        <v>26</v>
      </c>
      <c r="I17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4"/>
        <v>41839.208333333336</v>
      </c>
      <c r="O174" s="7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1.6301447776628748</v>
      </c>
      <c r="G175" t="s">
        <v>20</v>
      </c>
      <c r="H175">
        <v>1561</v>
      </c>
      <c r="I175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4"/>
        <v>41412.208333333336</v>
      </c>
      <c r="O175" s="7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8.9466666666666672</v>
      </c>
      <c r="G176" t="s">
        <v>20</v>
      </c>
      <c r="H176">
        <v>48</v>
      </c>
      <c r="I176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4"/>
        <v>42282.208333333328</v>
      </c>
      <c r="O176" s="7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0.26191501103752757</v>
      </c>
      <c r="G177" t="s">
        <v>14</v>
      </c>
      <c r="H177">
        <v>1130</v>
      </c>
      <c r="I177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4"/>
        <v>42613.208333333328</v>
      </c>
      <c r="O177" s="7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0.74834782608695649</v>
      </c>
      <c r="G178" t="s">
        <v>14</v>
      </c>
      <c r="H178">
        <v>782</v>
      </c>
      <c r="I178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4"/>
        <v>42616.208333333328</v>
      </c>
      <c r="O178" s="7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4.1647680412371137</v>
      </c>
      <c r="G179" t="s">
        <v>20</v>
      </c>
      <c r="H179">
        <v>2739</v>
      </c>
      <c r="I179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4"/>
        <v>40497.25</v>
      </c>
      <c r="O179" s="7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0.96208333333333329</v>
      </c>
      <c r="G180" t="s">
        <v>14</v>
      </c>
      <c r="H180">
        <v>210</v>
      </c>
      <c r="I180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4"/>
        <v>42999.208333333328</v>
      </c>
      <c r="O180" s="7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3.5771910112359548</v>
      </c>
      <c r="G181" t="s">
        <v>20</v>
      </c>
      <c r="H181">
        <v>3537</v>
      </c>
      <c r="I181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4"/>
        <v>41350.208333333336</v>
      </c>
      <c r="O181" s="7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3.0845714285714285</v>
      </c>
      <c r="G182" t="s">
        <v>20</v>
      </c>
      <c r="H182">
        <v>2107</v>
      </c>
      <c r="I182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4"/>
        <v>40259.208333333336</v>
      </c>
      <c r="O182" s="7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0.61802325581395345</v>
      </c>
      <c r="G183" t="s">
        <v>14</v>
      </c>
      <c r="H183">
        <v>136</v>
      </c>
      <c r="I183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4"/>
        <v>43012.208333333328</v>
      </c>
      <c r="O183" s="7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7.2232472324723247</v>
      </c>
      <c r="G184" t="s">
        <v>20</v>
      </c>
      <c r="H184">
        <v>3318</v>
      </c>
      <c r="I184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4"/>
        <v>43631.208333333328</v>
      </c>
      <c r="O184" s="7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0.69117647058823528</v>
      </c>
      <c r="G185" t="s">
        <v>14</v>
      </c>
      <c r="H185">
        <v>86</v>
      </c>
      <c r="I185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4"/>
        <v>40430.208333333336</v>
      </c>
      <c r="O185" s="7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2.9305555555555554</v>
      </c>
      <c r="G186" t="s">
        <v>20</v>
      </c>
      <c r="H186">
        <v>340</v>
      </c>
      <c r="I186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4"/>
        <v>43588.208333333328</v>
      </c>
      <c r="O186" s="7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0.71799999999999997</v>
      </c>
      <c r="G187" t="s">
        <v>14</v>
      </c>
      <c r="H187">
        <v>19</v>
      </c>
      <c r="I187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4"/>
        <v>43233.208333333328</v>
      </c>
      <c r="O187" s="7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0.31934684684684683</v>
      </c>
      <c r="G188" t="s">
        <v>14</v>
      </c>
      <c r="H188">
        <v>886</v>
      </c>
      <c r="I188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4"/>
        <v>41782.208333333336</v>
      </c>
      <c r="O188" s="7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2.2987375415282392</v>
      </c>
      <c r="G189" t="s">
        <v>20</v>
      </c>
      <c r="H189">
        <v>1442</v>
      </c>
      <c r="I189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4"/>
        <v>41328.25</v>
      </c>
      <c r="O189" s="7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0.3201219512195122</v>
      </c>
      <c r="G190" t="s">
        <v>14</v>
      </c>
      <c r="H190">
        <v>35</v>
      </c>
      <c r="I190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4"/>
        <v>41975.25</v>
      </c>
      <c r="O190" s="7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0.23525352848928385</v>
      </c>
      <c r="G191" t="s">
        <v>74</v>
      </c>
      <c r="H191">
        <v>441</v>
      </c>
      <c r="I191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4"/>
        <v>42433.25</v>
      </c>
      <c r="O191" s="7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0.68594594594594593</v>
      </c>
      <c r="G192" t="s">
        <v>14</v>
      </c>
      <c r="H192">
        <v>24</v>
      </c>
      <c r="I192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4"/>
        <v>41429.208333333336</v>
      </c>
      <c r="O192" s="7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0.37952380952380954</v>
      </c>
      <c r="G193" t="s">
        <v>14</v>
      </c>
      <c r="H193">
        <v>86</v>
      </c>
      <c r="I193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4"/>
        <v>43536.208333333328</v>
      </c>
      <c r="O193" s="7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8">E194/D194</f>
        <v>0.19992957746478873</v>
      </c>
      <c r="G194" t="s">
        <v>14</v>
      </c>
      <c r="H194">
        <v>243</v>
      </c>
      <c r="I194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4"/>
        <v>41817.208333333336</v>
      </c>
      <c r="O194" s="7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8"/>
        <v>0.45636363636363636</v>
      </c>
      <c r="G195" t="s">
        <v>14</v>
      </c>
      <c r="H195">
        <v>65</v>
      </c>
      <c r="I195">
        <f t="shared" ref="I195:I258" si="19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20">((L195/60/60)/24 + DATE(1970,1,1))</f>
        <v>43198.208333333328</v>
      </c>
      <c r="O195" s="7">
        <f t="shared" ref="O195:O258" si="21">((M195/60/60)/24 + DATE(1970,1,1))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LEFT(R195,SEARCH("/",R195, 1)-1)</f>
        <v>music</v>
      </c>
      <c r="T195" t="str">
        <f t="shared" ref="T195:T258" si="23">RIGHT(R195, LEN(R195)-SEARCH("/",R195,1))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1.227605633802817</v>
      </c>
      <c r="G196" t="s">
        <v>20</v>
      </c>
      <c r="H196">
        <v>126</v>
      </c>
      <c r="I196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20"/>
        <v>42261.208333333328</v>
      </c>
      <c r="O196" s="7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3.61753164556962</v>
      </c>
      <c r="G197" t="s">
        <v>20</v>
      </c>
      <c r="H197">
        <v>524</v>
      </c>
      <c r="I197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20"/>
        <v>43310.208333333328</v>
      </c>
      <c r="O197" s="7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0.63146341463414635</v>
      </c>
      <c r="G198" t="s">
        <v>14</v>
      </c>
      <c r="H198">
        <v>100</v>
      </c>
      <c r="I198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20"/>
        <v>42616.208333333328</v>
      </c>
      <c r="O198" s="7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2.9820475319926874</v>
      </c>
      <c r="G199" t="s">
        <v>20</v>
      </c>
      <c r="H199">
        <v>1989</v>
      </c>
      <c r="I199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20"/>
        <v>42909.208333333328</v>
      </c>
      <c r="O199" s="7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9.5585443037974685E-2</v>
      </c>
      <c r="G200" t="s">
        <v>14</v>
      </c>
      <c r="H200">
        <v>168</v>
      </c>
      <c r="I200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20"/>
        <v>40396.208333333336</v>
      </c>
      <c r="O200" s="7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0.5377777777777778</v>
      </c>
      <c r="G201" t="s">
        <v>14</v>
      </c>
      <c r="H201">
        <v>13</v>
      </c>
      <c r="I201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20"/>
        <v>42192.208333333328</v>
      </c>
      <c r="O201" s="7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0.02</v>
      </c>
      <c r="G202" t="s">
        <v>14</v>
      </c>
      <c r="H202">
        <v>1</v>
      </c>
      <c r="I202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20"/>
        <v>40262.208333333336</v>
      </c>
      <c r="O202" s="7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6.8119047619047617</v>
      </c>
      <c r="G203" t="s">
        <v>20</v>
      </c>
      <c r="H203">
        <v>157</v>
      </c>
      <c r="I203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20"/>
        <v>41845.208333333336</v>
      </c>
      <c r="O203" s="7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0.78831325301204824</v>
      </c>
      <c r="G204" t="s">
        <v>74</v>
      </c>
      <c r="H204">
        <v>82</v>
      </c>
      <c r="I204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20"/>
        <v>40818.208333333336</v>
      </c>
      <c r="O204" s="7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1.3440792216817234</v>
      </c>
      <c r="G205" t="s">
        <v>20</v>
      </c>
      <c r="H205">
        <v>4498</v>
      </c>
      <c r="I205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20"/>
        <v>42752.25</v>
      </c>
      <c r="O205" s="7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3.372E-2</v>
      </c>
      <c r="G206" t="s">
        <v>14</v>
      </c>
      <c r="H206">
        <v>40</v>
      </c>
      <c r="I206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20"/>
        <v>40636.208333333336</v>
      </c>
      <c r="O206" s="7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4.3184615384615386</v>
      </c>
      <c r="G207" t="s">
        <v>20</v>
      </c>
      <c r="H207">
        <v>80</v>
      </c>
      <c r="I207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20"/>
        <v>43390.208333333328</v>
      </c>
      <c r="O207" s="7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0.38844444444444443</v>
      </c>
      <c r="G208" t="s">
        <v>74</v>
      </c>
      <c r="H208">
        <v>57</v>
      </c>
      <c r="I208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20"/>
        <v>40236.25</v>
      </c>
      <c r="O208" s="7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4.2569999999999997</v>
      </c>
      <c r="G209" t="s">
        <v>20</v>
      </c>
      <c r="H209">
        <v>43</v>
      </c>
      <c r="I20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20"/>
        <v>43340.208333333328</v>
      </c>
      <c r="O209" s="7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1.0112239715591671</v>
      </c>
      <c r="G210" t="s">
        <v>20</v>
      </c>
      <c r="H210">
        <v>2053</v>
      </c>
      <c r="I210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20"/>
        <v>43048.25</v>
      </c>
      <c r="O210" s="7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0.21188688946015424</v>
      </c>
      <c r="G211" t="s">
        <v>47</v>
      </c>
      <c r="H211">
        <v>808</v>
      </c>
      <c r="I211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20"/>
        <v>42496.208333333328</v>
      </c>
      <c r="O211" s="7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0.67425531914893622</v>
      </c>
      <c r="G212" t="s">
        <v>14</v>
      </c>
      <c r="H212">
        <v>226</v>
      </c>
      <c r="I212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20"/>
        <v>42797.25</v>
      </c>
      <c r="O212" s="7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0.9492337164750958</v>
      </c>
      <c r="G213" t="s">
        <v>14</v>
      </c>
      <c r="H213">
        <v>1625</v>
      </c>
      <c r="I213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20"/>
        <v>41513.208333333336</v>
      </c>
      <c r="O213" s="7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1.5185185185185186</v>
      </c>
      <c r="G214" t="s">
        <v>20</v>
      </c>
      <c r="H214">
        <v>168</v>
      </c>
      <c r="I214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20"/>
        <v>43814.25</v>
      </c>
      <c r="O214" s="7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1.9516382252559727</v>
      </c>
      <c r="G215" t="s">
        <v>20</v>
      </c>
      <c r="H215">
        <v>4289</v>
      </c>
      <c r="I215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20"/>
        <v>40488.208333333336</v>
      </c>
      <c r="O215" s="7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10.231428571428571</v>
      </c>
      <c r="G216" t="s">
        <v>20</v>
      </c>
      <c r="H216">
        <v>165</v>
      </c>
      <c r="I216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20"/>
        <v>40409.208333333336</v>
      </c>
      <c r="O216" s="7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3.8418367346938778E-2</v>
      </c>
      <c r="G217" t="s">
        <v>14</v>
      </c>
      <c r="H217">
        <v>143</v>
      </c>
      <c r="I217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20"/>
        <v>43509.25</v>
      </c>
      <c r="O217" s="7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1.5507066557107643</v>
      </c>
      <c r="G218" t="s">
        <v>20</v>
      </c>
      <c r="H218">
        <v>1815</v>
      </c>
      <c r="I218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20"/>
        <v>40869.25</v>
      </c>
      <c r="O218" s="7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0.44753477588871715</v>
      </c>
      <c r="G219" t="s">
        <v>14</v>
      </c>
      <c r="H219">
        <v>934</v>
      </c>
      <c r="I219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20"/>
        <v>43583.208333333328</v>
      </c>
      <c r="O219" s="7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2.1594736842105262</v>
      </c>
      <c r="G220" t="s">
        <v>20</v>
      </c>
      <c r="H220">
        <v>397</v>
      </c>
      <c r="I220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20"/>
        <v>40858.25</v>
      </c>
      <c r="O220" s="7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3.3212709832134291</v>
      </c>
      <c r="G221" t="s">
        <v>20</v>
      </c>
      <c r="H221">
        <v>1539</v>
      </c>
      <c r="I221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20"/>
        <v>41137.208333333336</v>
      </c>
      <c r="O221" s="7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8.4430379746835441E-2</v>
      </c>
      <c r="G222" t="s">
        <v>14</v>
      </c>
      <c r="H222">
        <v>17</v>
      </c>
      <c r="I222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20"/>
        <v>40725.208333333336</v>
      </c>
      <c r="O222" s="7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0.9862551440329218</v>
      </c>
      <c r="G223" t="s">
        <v>14</v>
      </c>
      <c r="H223">
        <v>2179</v>
      </c>
      <c r="I223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20"/>
        <v>41081.208333333336</v>
      </c>
      <c r="O223" s="7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1.3797916666666667</v>
      </c>
      <c r="G224" t="s">
        <v>20</v>
      </c>
      <c r="H224">
        <v>138</v>
      </c>
      <c r="I224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20"/>
        <v>41914.208333333336</v>
      </c>
      <c r="O224" s="7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0.93810996563573879</v>
      </c>
      <c r="G225" t="s">
        <v>14</v>
      </c>
      <c r="H225">
        <v>931</v>
      </c>
      <c r="I225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20"/>
        <v>42445.208333333328</v>
      </c>
      <c r="O225" s="7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4.0363930885529156</v>
      </c>
      <c r="G226" t="s">
        <v>20</v>
      </c>
      <c r="H226">
        <v>3594</v>
      </c>
      <c r="I226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20"/>
        <v>41906.208333333336</v>
      </c>
      <c r="O226" s="7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2.6017404129793511</v>
      </c>
      <c r="G227" t="s">
        <v>20</v>
      </c>
      <c r="H227">
        <v>5880</v>
      </c>
      <c r="I227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20"/>
        <v>41762.208333333336</v>
      </c>
      <c r="O227" s="7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3.6663333333333332</v>
      </c>
      <c r="G228" t="s">
        <v>20</v>
      </c>
      <c r="H228">
        <v>112</v>
      </c>
      <c r="I228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20"/>
        <v>40276.208333333336</v>
      </c>
      <c r="O228" s="7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1.687208538587849</v>
      </c>
      <c r="G229" t="s">
        <v>20</v>
      </c>
      <c r="H229">
        <v>943</v>
      </c>
      <c r="I229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20"/>
        <v>42139.208333333328</v>
      </c>
      <c r="O229" s="7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1.1990717911530093</v>
      </c>
      <c r="G230" t="s">
        <v>20</v>
      </c>
      <c r="H230">
        <v>2468</v>
      </c>
      <c r="I230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20"/>
        <v>42613.208333333328</v>
      </c>
      <c r="O230" s="7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1.936892523364486</v>
      </c>
      <c r="G231" t="s">
        <v>20</v>
      </c>
      <c r="H231">
        <v>2551</v>
      </c>
      <c r="I231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20"/>
        <v>42887.208333333328</v>
      </c>
      <c r="O231" s="7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4.2016666666666671</v>
      </c>
      <c r="G232" t="s">
        <v>20</v>
      </c>
      <c r="H232">
        <v>101</v>
      </c>
      <c r="I232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20"/>
        <v>43805.25</v>
      </c>
      <c r="O232" s="7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0.76708333333333334</v>
      </c>
      <c r="G233" t="s">
        <v>74</v>
      </c>
      <c r="H233">
        <v>67</v>
      </c>
      <c r="I233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20"/>
        <v>41415.208333333336</v>
      </c>
      <c r="O233" s="7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1.7126470588235294</v>
      </c>
      <c r="G234" t="s">
        <v>20</v>
      </c>
      <c r="H234">
        <v>92</v>
      </c>
      <c r="I234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20"/>
        <v>42576.208333333328</v>
      </c>
      <c r="O234" s="7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1.5789473684210527</v>
      </c>
      <c r="G235" t="s">
        <v>20</v>
      </c>
      <c r="H235">
        <v>62</v>
      </c>
      <c r="I235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20"/>
        <v>40706.208333333336</v>
      </c>
      <c r="O235" s="7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1.0908</v>
      </c>
      <c r="G236" t="s">
        <v>20</v>
      </c>
      <c r="H236">
        <v>149</v>
      </c>
      <c r="I236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20"/>
        <v>42969.208333333328</v>
      </c>
      <c r="O236" s="7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0.41732558139534881</v>
      </c>
      <c r="G237" t="s">
        <v>14</v>
      </c>
      <c r="H237">
        <v>92</v>
      </c>
      <c r="I237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20"/>
        <v>42779.25</v>
      </c>
      <c r="O237" s="7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0.10944303797468355</v>
      </c>
      <c r="G238" t="s">
        <v>14</v>
      </c>
      <c r="H238">
        <v>57</v>
      </c>
      <c r="I238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20"/>
        <v>43641.208333333328</v>
      </c>
      <c r="O238" s="7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1.593763440860215</v>
      </c>
      <c r="G239" t="s">
        <v>20</v>
      </c>
      <c r="H239">
        <v>329</v>
      </c>
      <c r="I239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20"/>
        <v>41754.208333333336</v>
      </c>
      <c r="O239" s="7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4.2241666666666671</v>
      </c>
      <c r="G240" t="s">
        <v>20</v>
      </c>
      <c r="H240">
        <v>97</v>
      </c>
      <c r="I240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20"/>
        <v>43083.25</v>
      </c>
      <c r="O240" s="7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0.97718749999999999</v>
      </c>
      <c r="G241" t="s">
        <v>14</v>
      </c>
      <c r="H241">
        <v>41</v>
      </c>
      <c r="I241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20"/>
        <v>42245.208333333328</v>
      </c>
      <c r="O241" s="7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4.1878911564625847</v>
      </c>
      <c r="G242" t="s">
        <v>20</v>
      </c>
      <c r="H242">
        <v>1784</v>
      </c>
      <c r="I242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20"/>
        <v>40396.208333333336</v>
      </c>
      <c r="O242" s="7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1.0191632047477746</v>
      </c>
      <c r="G243" t="s">
        <v>20</v>
      </c>
      <c r="H243">
        <v>1684</v>
      </c>
      <c r="I243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20"/>
        <v>41742.208333333336</v>
      </c>
      <c r="O243" s="7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1.2772619047619047</v>
      </c>
      <c r="G244" t="s">
        <v>20</v>
      </c>
      <c r="H244">
        <v>250</v>
      </c>
      <c r="I244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20"/>
        <v>42865.208333333328</v>
      </c>
      <c r="O244" s="7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4.4521739130434783</v>
      </c>
      <c r="G245" t="s">
        <v>20</v>
      </c>
      <c r="H245">
        <v>238</v>
      </c>
      <c r="I245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20"/>
        <v>43163.25</v>
      </c>
      <c r="O245" s="7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5.6971428571428575</v>
      </c>
      <c r="G246" t="s">
        <v>20</v>
      </c>
      <c r="H246">
        <v>53</v>
      </c>
      <c r="I246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20"/>
        <v>41834.208333333336</v>
      </c>
      <c r="O246" s="7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5.0934482758620687</v>
      </c>
      <c r="G247" t="s">
        <v>20</v>
      </c>
      <c r="H247">
        <v>214</v>
      </c>
      <c r="I247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20"/>
        <v>41736.208333333336</v>
      </c>
      <c r="O247" s="7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3.2553333333333332</v>
      </c>
      <c r="G248" t="s">
        <v>20</v>
      </c>
      <c r="H248">
        <v>222</v>
      </c>
      <c r="I248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20"/>
        <v>41491.208333333336</v>
      </c>
      <c r="O248" s="7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9.3261616161616168</v>
      </c>
      <c r="G249" t="s">
        <v>20</v>
      </c>
      <c r="H249">
        <v>1884</v>
      </c>
      <c r="I249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20"/>
        <v>42726.25</v>
      </c>
      <c r="O249" s="7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2.1133870967741935</v>
      </c>
      <c r="G250" t="s">
        <v>20</v>
      </c>
      <c r="H250">
        <v>218</v>
      </c>
      <c r="I250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20"/>
        <v>42004.25</v>
      </c>
      <c r="O250" s="7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2.7332520325203253</v>
      </c>
      <c r="G251" t="s">
        <v>20</v>
      </c>
      <c r="H251">
        <v>6465</v>
      </c>
      <c r="I251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20"/>
        <v>42006.25</v>
      </c>
      <c r="O251" s="7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0.03</v>
      </c>
      <c r="G252" t="s">
        <v>14</v>
      </c>
      <c r="H252">
        <v>1</v>
      </c>
      <c r="I252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20"/>
        <v>40203.25</v>
      </c>
      <c r="O252" s="7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0.54084507042253516</v>
      </c>
      <c r="G253" t="s">
        <v>14</v>
      </c>
      <c r="H253">
        <v>101</v>
      </c>
      <c r="I253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20"/>
        <v>41252.25</v>
      </c>
      <c r="O253" s="7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6.2629999999999999</v>
      </c>
      <c r="G254" t="s">
        <v>20</v>
      </c>
      <c r="H254">
        <v>59</v>
      </c>
      <c r="I254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20"/>
        <v>41572.208333333336</v>
      </c>
      <c r="O254" s="7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0.8902139917695473</v>
      </c>
      <c r="G255" t="s">
        <v>14</v>
      </c>
      <c r="H255">
        <v>1335</v>
      </c>
      <c r="I255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20"/>
        <v>40641.208333333336</v>
      </c>
      <c r="O255" s="7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1.8489130434782608</v>
      </c>
      <c r="G256" t="s">
        <v>20</v>
      </c>
      <c r="H256">
        <v>88</v>
      </c>
      <c r="I256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20"/>
        <v>42787.25</v>
      </c>
      <c r="O256" s="7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1.2016770186335404</v>
      </c>
      <c r="G257" t="s">
        <v>20</v>
      </c>
      <c r="H257">
        <v>1697</v>
      </c>
      <c r="I257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20"/>
        <v>40590.25</v>
      </c>
      <c r="O257" s="7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24">E258/D258</f>
        <v>0.23390243902439026</v>
      </c>
      <c r="G258" t="s">
        <v>14</v>
      </c>
      <c r="H258">
        <v>15</v>
      </c>
      <c r="I258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20"/>
        <v>42393.25</v>
      </c>
      <c r="O258" s="7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24"/>
        <v>1.46</v>
      </c>
      <c r="G259" t="s">
        <v>20</v>
      </c>
      <c r="H259">
        <v>92</v>
      </c>
      <c r="I259">
        <f t="shared" ref="I259:I322" si="25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26">((L259/60/60)/24 + DATE(1970,1,1))</f>
        <v>41338.25</v>
      </c>
      <c r="O259" s="7">
        <f t="shared" ref="O259:O322" si="27">((M259/60/60)/24 + DATE(1970,1,1))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LEFT(R259,SEARCH("/",R259, 1)-1)</f>
        <v>theater</v>
      </c>
      <c r="T259" t="str">
        <f t="shared" ref="T259:T322" si="29">RIGHT(R259, LEN(R259)-SEARCH("/",R259,1))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2.6848000000000001</v>
      </c>
      <c r="G260" t="s">
        <v>20</v>
      </c>
      <c r="H260">
        <v>186</v>
      </c>
      <c r="I260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26"/>
        <v>42712.25</v>
      </c>
      <c r="O260" s="7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5.9749999999999996</v>
      </c>
      <c r="G261" t="s">
        <v>20</v>
      </c>
      <c r="H261">
        <v>138</v>
      </c>
      <c r="I261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26"/>
        <v>41251.25</v>
      </c>
      <c r="O261" s="7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1.5769841269841269</v>
      </c>
      <c r="G262" t="s">
        <v>20</v>
      </c>
      <c r="H262">
        <v>261</v>
      </c>
      <c r="I262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26"/>
        <v>41180.208333333336</v>
      </c>
      <c r="O262" s="7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0.31201660735468567</v>
      </c>
      <c r="G263" t="s">
        <v>14</v>
      </c>
      <c r="H263">
        <v>454</v>
      </c>
      <c r="I263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26"/>
        <v>40415.208333333336</v>
      </c>
      <c r="O263" s="7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3.1341176470588237</v>
      </c>
      <c r="G264" t="s">
        <v>20</v>
      </c>
      <c r="H264">
        <v>107</v>
      </c>
      <c r="I264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26"/>
        <v>40638.208333333336</v>
      </c>
      <c r="O264" s="7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3.7089655172413791</v>
      </c>
      <c r="G265" t="s">
        <v>20</v>
      </c>
      <c r="H265">
        <v>199</v>
      </c>
      <c r="I265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26"/>
        <v>40187.25</v>
      </c>
      <c r="O265" s="7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3.6266447368421053</v>
      </c>
      <c r="G266" t="s">
        <v>20</v>
      </c>
      <c r="H266">
        <v>5512</v>
      </c>
      <c r="I266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26"/>
        <v>41317.25</v>
      </c>
      <c r="O266" s="7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1.2308163265306122</v>
      </c>
      <c r="G267" t="s">
        <v>20</v>
      </c>
      <c r="H267">
        <v>86</v>
      </c>
      <c r="I267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26"/>
        <v>42372.25</v>
      </c>
      <c r="O267" s="7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0.76766756032171579</v>
      </c>
      <c r="G268" t="s">
        <v>14</v>
      </c>
      <c r="H268">
        <v>3182</v>
      </c>
      <c r="I268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26"/>
        <v>41950.25</v>
      </c>
      <c r="O268" s="7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2.3362012987012988</v>
      </c>
      <c r="G269" t="s">
        <v>20</v>
      </c>
      <c r="H269">
        <v>2768</v>
      </c>
      <c r="I269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26"/>
        <v>41206.208333333336</v>
      </c>
      <c r="O269" s="7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1.8053333333333332</v>
      </c>
      <c r="G270" t="s">
        <v>20</v>
      </c>
      <c r="H270">
        <v>48</v>
      </c>
      <c r="I270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26"/>
        <v>41186.208333333336</v>
      </c>
      <c r="O270" s="7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2.5262857142857142</v>
      </c>
      <c r="G271" t="s">
        <v>20</v>
      </c>
      <c r="H271">
        <v>87</v>
      </c>
      <c r="I271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26"/>
        <v>43496.25</v>
      </c>
      <c r="O271" s="7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0.27176538240368026</v>
      </c>
      <c r="G272" t="s">
        <v>74</v>
      </c>
      <c r="H272">
        <v>1890</v>
      </c>
      <c r="I272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26"/>
        <v>40514.25</v>
      </c>
      <c r="O272" s="7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1.2706571242680547E-2</v>
      </c>
      <c r="G273" t="s">
        <v>47</v>
      </c>
      <c r="H273">
        <v>61</v>
      </c>
      <c r="I273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26"/>
        <v>42345.25</v>
      </c>
      <c r="O273" s="7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3.0400978473581213</v>
      </c>
      <c r="G274" t="s">
        <v>20</v>
      </c>
      <c r="H274">
        <v>1894</v>
      </c>
      <c r="I274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26"/>
        <v>43656.208333333328</v>
      </c>
      <c r="O274" s="7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1.3723076923076922</v>
      </c>
      <c r="G275" t="s">
        <v>20</v>
      </c>
      <c r="H275">
        <v>282</v>
      </c>
      <c r="I275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26"/>
        <v>42995.208333333328</v>
      </c>
      <c r="O275" s="7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0.32208333333333333</v>
      </c>
      <c r="G276" t="s">
        <v>14</v>
      </c>
      <c r="H276">
        <v>15</v>
      </c>
      <c r="I276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26"/>
        <v>43045.25</v>
      </c>
      <c r="O276" s="7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2.4151282051282053</v>
      </c>
      <c r="G277" t="s">
        <v>20</v>
      </c>
      <c r="H277">
        <v>116</v>
      </c>
      <c r="I277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26"/>
        <v>43561.208333333328</v>
      </c>
      <c r="O277" s="7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0.96799999999999997</v>
      </c>
      <c r="G278" t="s">
        <v>14</v>
      </c>
      <c r="H278">
        <v>133</v>
      </c>
      <c r="I278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26"/>
        <v>41018.208333333336</v>
      </c>
      <c r="O278" s="7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10.664285714285715</v>
      </c>
      <c r="G279" t="s">
        <v>20</v>
      </c>
      <c r="H279">
        <v>83</v>
      </c>
      <c r="I279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26"/>
        <v>40378.208333333336</v>
      </c>
      <c r="O279" s="7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3.2588888888888889</v>
      </c>
      <c r="G280" t="s">
        <v>20</v>
      </c>
      <c r="H280">
        <v>91</v>
      </c>
      <c r="I280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26"/>
        <v>41239.25</v>
      </c>
      <c r="O280" s="7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1.7070000000000001</v>
      </c>
      <c r="G281" t="s">
        <v>20</v>
      </c>
      <c r="H281">
        <v>546</v>
      </c>
      <c r="I281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26"/>
        <v>43346.208333333328</v>
      </c>
      <c r="O281" s="7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5.8144</v>
      </c>
      <c r="G282" t="s">
        <v>20</v>
      </c>
      <c r="H282">
        <v>393</v>
      </c>
      <c r="I282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26"/>
        <v>43060.25</v>
      </c>
      <c r="O282" s="7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0.91520972644376897</v>
      </c>
      <c r="G283" t="s">
        <v>14</v>
      </c>
      <c r="H283">
        <v>2062</v>
      </c>
      <c r="I283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26"/>
        <v>40979.25</v>
      </c>
      <c r="O283" s="7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1.0804761904761904</v>
      </c>
      <c r="G284" t="s">
        <v>20</v>
      </c>
      <c r="H284">
        <v>133</v>
      </c>
      <c r="I284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26"/>
        <v>42701.25</v>
      </c>
      <c r="O284" s="7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0.18728395061728395</v>
      </c>
      <c r="G285" t="s">
        <v>14</v>
      </c>
      <c r="H285">
        <v>29</v>
      </c>
      <c r="I285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26"/>
        <v>42520.208333333328</v>
      </c>
      <c r="O285" s="7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0.83193877551020412</v>
      </c>
      <c r="G286" t="s">
        <v>14</v>
      </c>
      <c r="H286">
        <v>132</v>
      </c>
      <c r="I286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26"/>
        <v>41030.208333333336</v>
      </c>
      <c r="O286" s="7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7.0633333333333335</v>
      </c>
      <c r="G287" t="s">
        <v>20</v>
      </c>
      <c r="H287">
        <v>254</v>
      </c>
      <c r="I287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26"/>
        <v>42623.208333333328</v>
      </c>
      <c r="O287" s="7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0.17446030330062445</v>
      </c>
      <c r="G288" t="s">
        <v>74</v>
      </c>
      <c r="H288">
        <v>184</v>
      </c>
      <c r="I288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26"/>
        <v>42697.25</v>
      </c>
      <c r="O288" s="7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2.0973015873015872</v>
      </c>
      <c r="G289" t="s">
        <v>20</v>
      </c>
      <c r="H289">
        <v>176</v>
      </c>
      <c r="I289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26"/>
        <v>42122.208333333328</v>
      </c>
      <c r="O289" s="7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0.97785714285714287</v>
      </c>
      <c r="G290" t="s">
        <v>14</v>
      </c>
      <c r="H290">
        <v>137</v>
      </c>
      <c r="I290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26"/>
        <v>40982.208333333336</v>
      </c>
      <c r="O290" s="7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16.842500000000001</v>
      </c>
      <c r="G291" t="s">
        <v>20</v>
      </c>
      <c r="H291">
        <v>337</v>
      </c>
      <c r="I291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26"/>
        <v>42219.208333333328</v>
      </c>
      <c r="O291" s="7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0.54402135231316728</v>
      </c>
      <c r="G292" t="s">
        <v>14</v>
      </c>
      <c r="H292">
        <v>908</v>
      </c>
      <c r="I292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26"/>
        <v>41404.208333333336</v>
      </c>
      <c r="O292" s="7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4.5661111111111108</v>
      </c>
      <c r="G293" t="s">
        <v>20</v>
      </c>
      <c r="H293">
        <v>107</v>
      </c>
      <c r="I293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26"/>
        <v>40831.208333333336</v>
      </c>
      <c r="O293" s="7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9.8219178082191785E-2</v>
      </c>
      <c r="G294" t="s">
        <v>14</v>
      </c>
      <c r="H294">
        <v>10</v>
      </c>
      <c r="I29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26"/>
        <v>40984.208333333336</v>
      </c>
      <c r="O294" s="7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0.16384615384615384</v>
      </c>
      <c r="G295" t="s">
        <v>74</v>
      </c>
      <c r="H295">
        <v>32</v>
      </c>
      <c r="I295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26"/>
        <v>40456.208333333336</v>
      </c>
      <c r="O295" s="7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13.396666666666667</v>
      </c>
      <c r="G296" t="s">
        <v>20</v>
      </c>
      <c r="H296">
        <v>183</v>
      </c>
      <c r="I296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26"/>
        <v>43399.208333333328</v>
      </c>
      <c r="O296" s="7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0.35650077760497667</v>
      </c>
      <c r="G297" t="s">
        <v>14</v>
      </c>
      <c r="H297">
        <v>1910</v>
      </c>
      <c r="I297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26"/>
        <v>41562.208333333336</v>
      </c>
      <c r="O297" s="7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0.54950819672131146</v>
      </c>
      <c r="G298" t="s">
        <v>14</v>
      </c>
      <c r="H298">
        <v>38</v>
      </c>
      <c r="I298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26"/>
        <v>43493.25</v>
      </c>
      <c r="O298" s="7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0.94236111111111109</v>
      </c>
      <c r="G299" t="s">
        <v>14</v>
      </c>
      <c r="H299">
        <v>104</v>
      </c>
      <c r="I299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26"/>
        <v>41653.25</v>
      </c>
      <c r="O299" s="7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1.4391428571428571</v>
      </c>
      <c r="G300" t="s">
        <v>20</v>
      </c>
      <c r="H300">
        <v>72</v>
      </c>
      <c r="I300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26"/>
        <v>42426.25</v>
      </c>
      <c r="O300" s="7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0.51421052631578945</v>
      </c>
      <c r="G301" t="s">
        <v>14</v>
      </c>
      <c r="H301">
        <v>49</v>
      </c>
      <c r="I301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26"/>
        <v>42432.25</v>
      </c>
      <c r="O301" s="7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0.05</v>
      </c>
      <c r="G302" t="s">
        <v>14</v>
      </c>
      <c r="H302">
        <v>1</v>
      </c>
      <c r="I302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26"/>
        <v>42977.208333333328</v>
      </c>
      <c r="O302" s="7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13.446666666666667</v>
      </c>
      <c r="G303" t="s">
        <v>20</v>
      </c>
      <c r="H303">
        <v>295</v>
      </c>
      <c r="I303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26"/>
        <v>42061.25</v>
      </c>
      <c r="O303" s="7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0.31844940867279897</v>
      </c>
      <c r="G304" t="s">
        <v>14</v>
      </c>
      <c r="H304">
        <v>245</v>
      </c>
      <c r="I304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26"/>
        <v>43345.208333333328</v>
      </c>
      <c r="O304" s="7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0.82617647058823529</v>
      </c>
      <c r="G305" t="s">
        <v>14</v>
      </c>
      <c r="H305">
        <v>32</v>
      </c>
      <c r="I305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26"/>
        <v>42376.25</v>
      </c>
      <c r="O305" s="7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5.4614285714285717</v>
      </c>
      <c r="G306" t="s">
        <v>20</v>
      </c>
      <c r="H306">
        <v>142</v>
      </c>
      <c r="I306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26"/>
        <v>42589.208333333328</v>
      </c>
      <c r="O306" s="7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2.8621428571428571</v>
      </c>
      <c r="G307" t="s">
        <v>20</v>
      </c>
      <c r="H307">
        <v>85</v>
      </c>
      <c r="I307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26"/>
        <v>42448.208333333328</v>
      </c>
      <c r="O307" s="7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7.9076923076923072E-2</v>
      </c>
      <c r="G308" t="s">
        <v>14</v>
      </c>
      <c r="H308">
        <v>7</v>
      </c>
      <c r="I308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26"/>
        <v>42930.208333333328</v>
      </c>
      <c r="O308" s="7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1.3213677811550153</v>
      </c>
      <c r="G309" t="s">
        <v>20</v>
      </c>
      <c r="H309">
        <v>659</v>
      </c>
      <c r="I309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26"/>
        <v>41066.208333333336</v>
      </c>
      <c r="O309" s="7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0.74077834179357027</v>
      </c>
      <c r="G310" t="s">
        <v>14</v>
      </c>
      <c r="H310">
        <v>803</v>
      </c>
      <c r="I310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26"/>
        <v>40651.208333333336</v>
      </c>
      <c r="O310" s="7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0.75292682926829269</v>
      </c>
      <c r="G311" t="s">
        <v>74</v>
      </c>
      <c r="H311">
        <v>75</v>
      </c>
      <c r="I311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26"/>
        <v>40807.208333333336</v>
      </c>
      <c r="O311" s="7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0.20333333333333334</v>
      </c>
      <c r="G312" t="s">
        <v>14</v>
      </c>
      <c r="H312">
        <v>16</v>
      </c>
      <c r="I312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26"/>
        <v>40277.208333333336</v>
      </c>
      <c r="O312" s="7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2.0336507936507937</v>
      </c>
      <c r="G313" t="s">
        <v>20</v>
      </c>
      <c r="H313">
        <v>121</v>
      </c>
      <c r="I313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26"/>
        <v>40590.25</v>
      </c>
      <c r="O313" s="7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3.1022842639593908</v>
      </c>
      <c r="G314" t="s">
        <v>20</v>
      </c>
      <c r="H314">
        <v>3742</v>
      </c>
      <c r="I314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26"/>
        <v>41572.208333333336</v>
      </c>
      <c r="O314" s="7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3.9531818181818181</v>
      </c>
      <c r="G315" t="s">
        <v>20</v>
      </c>
      <c r="H315">
        <v>223</v>
      </c>
      <c r="I31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26"/>
        <v>40966.25</v>
      </c>
      <c r="O315" s="7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2.9471428571428571</v>
      </c>
      <c r="G316" t="s">
        <v>20</v>
      </c>
      <c r="H316">
        <v>133</v>
      </c>
      <c r="I316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26"/>
        <v>43536.208333333328</v>
      </c>
      <c r="O316" s="7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0.33894736842105261</v>
      </c>
      <c r="G317" t="s">
        <v>14</v>
      </c>
      <c r="H317">
        <v>31</v>
      </c>
      <c r="I317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26"/>
        <v>41783.208333333336</v>
      </c>
      <c r="O317" s="7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0.66677083333333331</v>
      </c>
      <c r="G318" t="s">
        <v>14</v>
      </c>
      <c r="H318">
        <v>108</v>
      </c>
      <c r="I318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26"/>
        <v>43788.25</v>
      </c>
      <c r="O318" s="7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0.19227272727272726</v>
      </c>
      <c r="G319" t="s">
        <v>14</v>
      </c>
      <c r="H319">
        <v>30</v>
      </c>
      <c r="I319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26"/>
        <v>42869.208333333328</v>
      </c>
      <c r="O319" s="7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0.15842105263157893</v>
      </c>
      <c r="G320" t="s">
        <v>14</v>
      </c>
      <c r="H320">
        <v>17</v>
      </c>
      <c r="I320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26"/>
        <v>41684.25</v>
      </c>
      <c r="O320" s="7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0.38702380952380955</v>
      </c>
      <c r="G321" t="s">
        <v>74</v>
      </c>
      <c r="H321">
        <v>64</v>
      </c>
      <c r="I321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26"/>
        <v>40402.208333333336</v>
      </c>
      <c r="O321" s="7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30">E322/D322</f>
        <v>9.5876777251184833E-2</v>
      </c>
      <c r="G322" t="s">
        <v>14</v>
      </c>
      <c r="H322">
        <v>80</v>
      </c>
      <c r="I322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26"/>
        <v>40673.208333333336</v>
      </c>
      <c r="O322" s="7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30"/>
        <v>0.94144366197183094</v>
      </c>
      <c r="G323" t="s">
        <v>14</v>
      </c>
      <c r="H323">
        <v>2468</v>
      </c>
      <c r="I323">
        <f t="shared" ref="I323:I386" si="31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32">((L323/60/60)/24 + DATE(1970,1,1))</f>
        <v>40634.208333333336</v>
      </c>
      <c r="O323" s="7">
        <f t="shared" ref="O323:O386" si="33">((M323/60/60)/24 + DATE(1970,1,1))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LEFT(R323,SEARCH("/",R323, 1)-1)</f>
        <v>film &amp; video</v>
      </c>
      <c r="T323" t="str">
        <f t="shared" ref="T323:T386" si="35">RIGHT(R323, LEN(R323)-SEARCH("/",R323,1))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1.6656234096692113</v>
      </c>
      <c r="G324" t="s">
        <v>20</v>
      </c>
      <c r="H324">
        <v>5168</v>
      </c>
      <c r="I324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32"/>
        <v>40507.25</v>
      </c>
      <c r="O324" s="7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0.24134831460674158</v>
      </c>
      <c r="G325" t="s">
        <v>14</v>
      </c>
      <c r="H325">
        <v>26</v>
      </c>
      <c r="I325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32"/>
        <v>41725.208333333336</v>
      </c>
      <c r="O325" s="7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1.6405633802816901</v>
      </c>
      <c r="G326" t="s">
        <v>20</v>
      </c>
      <c r="H326">
        <v>307</v>
      </c>
      <c r="I326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32"/>
        <v>42176.208333333328</v>
      </c>
      <c r="O326" s="7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0.90723076923076929</v>
      </c>
      <c r="G327" t="s">
        <v>14</v>
      </c>
      <c r="H327">
        <v>73</v>
      </c>
      <c r="I327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32"/>
        <v>43267.208333333328</v>
      </c>
      <c r="O327" s="7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0.46194444444444444</v>
      </c>
      <c r="G328" t="s">
        <v>14</v>
      </c>
      <c r="H328">
        <v>128</v>
      </c>
      <c r="I328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32"/>
        <v>42364.25</v>
      </c>
      <c r="O328" s="7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0.38538461538461538</v>
      </c>
      <c r="G329" t="s">
        <v>14</v>
      </c>
      <c r="H329">
        <v>33</v>
      </c>
      <c r="I329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32"/>
        <v>43705.208333333328</v>
      </c>
      <c r="O329" s="7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1.3356231003039514</v>
      </c>
      <c r="G330" t="s">
        <v>20</v>
      </c>
      <c r="H330">
        <v>2441</v>
      </c>
      <c r="I330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32"/>
        <v>43434.25</v>
      </c>
      <c r="O330" s="7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0.22896588486140726</v>
      </c>
      <c r="G331" t="s">
        <v>47</v>
      </c>
      <c r="H331">
        <v>211</v>
      </c>
      <c r="I331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32"/>
        <v>42716.25</v>
      </c>
      <c r="O331" s="7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1.8495548961424333</v>
      </c>
      <c r="G332" t="s">
        <v>20</v>
      </c>
      <c r="H332">
        <v>1385</v>
      </c>
      <c r="I332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32"/>
        <v>43077.25</v>
      </c>
      <c r="O332" s="7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4.4372727272727275</v>
      </c>
      <c r="G333" t="s">
        <v>20</v>
      </c>
      <c r="H333">
        <v>190</v>
      </c>
      <c r="I333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32"/>
        <v>40896.25</v>
      </c>
      <c r="O333" s="7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1.999806763285024</v>
      </c>
      <c r="G334" t="s">
        <v>20</v>
      </c>
      <c r="H334">
        <v>470</v>
      </c>
      <c r="I334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32"/>
        <v>41361.208333333336</v>
      </c>
      <c r="O334" s="7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1.2395833333333333</v>
      </c>
      <c r="G335" t="s">
        <v>20</v>
      </c>
      <c r="H335">
        <v>253</v>
      </c>
      <c r="I335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32"/>
        <v>43424.25</v>
      </c>
      <c r="O335" s="7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1.8661329305135952</v>
      </c>
      <c r="G336" t="s">
        <v>20</v>
      </c>
      <c r="H336">
        <v>1113</v>
      </c>
      <c r="I336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32"/>
        <v>43110.25</v>
      </c>
      <c r="O336" s="7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1.1428538550057536</v>
      </c>
      <c r="G337" t="s">
        <v>20</v>
      </c>
      <c r="H337">
        <v>2283</v>
      </c>
      <c r="I337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32"/>
        <v>43784.25</v>
      </c>
      <c r="O337" s="7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0.97032531824611035</v>
      </c>
      <c r="G338" t="s">
        <v>14</v>
      </c>
      <c r="H338">
        <v>1072</v>
      </c>
      <c r="I338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32"/>
        <v>40527.25</v>
      </c>
      <c r="O338" s="7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1.2281904761904763</v>
      </c>
      <c r="G339" t="s">
        <v>20</v>
      </c>
      <c r="H339">
        <v>1095</v>
      </c>
      <c r="I339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32"/>
        <v>43780.25</v>
      </c>
      <c r="O339" s="7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1.7914326647564469</v>
      </c>
      <c r="G340" t="s">
        <v>20</v>
      </c>
      <c r="H340">
        <v>1690</v>
      </c>
      <c r="I340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32"/>
        <v>40821.208333333336</v>
      </c>
      <c r="O340" s="7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0.79951577402787966</v>
      </c>
      <c r="G341" t="s">
        <v>74</v>
      </c>
      <c r="H341">
        <v>1297</v>
      </c>
      <c r="I341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32"/>
        <v>42949.208333333328</v>
      </c>
      <c r="O341" s="7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0.94242587601078165</v>
      </c>
      <c r="G342" t="s">
        <v>14</v>
      </c>
      <c r="H342">
        <v>393</v>
      </c>
      <c r="I342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32"/>
        <v>40889.25</v>
      </c>
      <c r="O342" s="7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0.84669291338582675</v>
      </c>
      <c r="G343" t="s">
        <v>14</v>
      </c>
      <c r="H343">
        <v>1257</v>
      </c>
      <c r="I343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32"/>
        <v>42244.208333333328</v>
      </c>
      <c r="O343" s="7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0.66521920668058454</v>
      </c>
      <c r="G344" t="s">
        <v>14</v>
      </c>
      <c r="H344">
        <v>328</v>
      </c>
      <c r="I344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32"/>
        <v>41475.208333333336</v>
      </c>
      <c r="O344" s="7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0.53922222222222227</v>
      </c>
      <c r="G345" t="s">
        <v>14</v>
      </c>
      <c r="H345">
        <v>147</v>
      </c>
      <c r="I345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32"/>
        <v>41597.25</v>
      </c>
      <c r="O345" s="7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0.41983299595141699</v>
      </c>
      <c r="G346" t="s">
        <v>14</v>
      </c>
      <c r="H346">
        <v>830</v>
      </c>
      <c r="I346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32"/>
        <v>43122.25</v>
      </c>
      <c r="O346" s="7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0.14694796954314721</v>
      </c>
      <c r="G347" t="s">
        <v>14</v>
      </c>
      <c r="H347">
        <v>331</v>
      </c>
      <c r="I347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32"/>
        <v>42194.208333333328</v>
      </c>
      <c r="O347" s="7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0.34475</v>
      </c>
      <c r="G348" t="s">
        <v>14</v>
      </c>
      <c r="H348">
        <v>25</v>
      </c>
      <c r="I348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32"/>
        <v>42971.208333333328</v>
      </c>
      <c r="O348" s="7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14.007777777777777</v>
      </c>
      <c r="G349" t="s">
        <v>20</v>
      </c>
      <c r="H349">
        <v>191</v>
      </c>
      <c r="I349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32"/>
        <v>42046.25</v>
      </c>
      <c r="O349" s="7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0.71770351758793971</v>
      </c>
      <c r="G350" t="s">
        <v>14</v>
      </c>
      <c r="H350">
        <v>3483</v>
      </c>
      <c r="I350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32"/>
        <v>42782.25</v>
      </c>
      <c r="O350" s="7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0.53074115044247783</v>
      </c>
      <c r="G351" t="s">
        <v>14</v>
      </c>
      <c r="H351">
        <v>923</v>
      </c>
      <c r="I351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32"/>
        <v>42930.208333333328</v>
      </c>
      <c r="O351" s="7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0.05</v>
      </c>
      <c r="G352" t="s">
        <v>14</v>
      </c>
      <c r="H352">
        <v>1</v>
      </c>
      <c r="I352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32"/>
        <v>42144.208333333328</v>
      </c>
      <c r="O352" s="7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1.2770715249662619</v>
      </c>
      <c r="G353" t="s">
        <v>20</v>
      </c>
      <c r="H353">
        <v>2013</v>
      </c>
      <c r="I353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32"/>
        <v>42240.208333333328</v>
      </c>
      <c r="O353" s="7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0.34892857142857142</v>
      </c>
      <c r="G354" t="s">
        <v>14</v>
      </c>
      <c r="H354">
        <v>33</v>
      </c>
      <c r="I354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32"/>
        <v>42315.25</v>
      </c>
      <c r="O354" s="7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4.105982142857143</v>
      </c>
      <c r="G355" t="s">
        <v>20</v>
      </c>
      <c r="H355">
        <v>1703</v>
      </c>
      <c r="I355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32"/>
        <v>43651.208333333328</v>
      </c>
      <c r="O355" s="7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1.2373770491803278</v>
      </c>
      <c r="G356" t="s">
        <v>20</v>
      </c>
      <c r="H356">
        <v>80</v>
      </c>
      <c r="I35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32"/>
        <v>41520.208333333336</v>
      </c>
      <c r="O356" s="7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0.58973684210526311</v>
      </c>
      <c r="G357" t="s">
        <v>47</v>
      </c>
      <c r="H357">
        <v>86</v>
      </c>
      <c r="I357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32"/>
        <v>42757.25</v>
      </c>
      <c r="O357" s="7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0.36892473118279567</v>
      </c>
      <c r="G358" t="s">
        <v>14</v>
      </c>
      <c r="H358">
        <v>40</v>
      </c>
      <c r="I358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32"/>
        <v>40922.25</v>
      </c>
      <c r="O358" s="7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1.8491304347826087</v>
      </c>
      <c r="G359" t="s">
        <v>20</v>
      </c>
      <c r="H359">
        <v>41</v>
      </c>
      <c r="I359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32"/>
        <v>42250.208333333328</v>
      </c>
      <c r="O359" s="7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0.11814432989690722</v>
      </c>
      <c r="G360" t="s">
        <v>14</v>
      </c>
      <c r="H360">
        <v>23</v>
      </c>
      <c r="I360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32"/>
        <v>43322.208333333328</v>
      </c>
      <c r="O360" s="7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2.9870000000000001</v>
      </c>
      <c r="G361" t="s">
        <v>20</v>
      </c>
      <c r="H361">
        <v>187</v>
      </c>
      <c r="I361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32"/>
        <v>40782.208333333336</v>
      </c>
      <c r="O361" s="7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2.2635175879396985</v>
      </c>
      <c r="G362" t="s">
        <v>20</v>
      </c>
      <c r="H362">
        <v>2875</v>
      </c>
      <c r="I362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32"/>
        <v>40544.25</v>
      </c>
      <c r="O362" s="7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1.7356363636363636</v>
      </c>
      <c r="G363" t="s">
        <v>20</v>
      </c>
      <c r="H363">
        <v>88</v>
      </c>
      <c r="I363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32"/>
        <v>43015.208333333328</v>
      </c>
      <c r="O363" s="7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3.7175675675675675</v>
      </c>
      <c r="G364" t="s">
        <v>20</v>
      </c>
      <c r="H364">
        <v>191</v>
      </c>
      <c r="I364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32"/>
        <v>40570.25</v>
      </c>
      <c r="O364" s="7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1.601923076923077</v>
      </c>
      <c r="G365" t="s">
        <v>20</v>
      </c>
      <c r="H365">
        <v>139</v>
      </c>
      <c r="I365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32"/>
        <v>40904.25</v>
      </c>
      <c r="O365" s="7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16.163333333333334</v>
      </c>
      <c r="G366" t="s">
        <v>20</v>
      </c>
      <c r="H366">
        <v>186</v>
      </c>
      <c r="I366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32"/>
        <v>43164.25</v>
      </c>
      <c r="O366" s="7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7.3343749999999996</v>
      </c>
      <c r="G367" t="s">
        <v>20</v>
      </c>
      <c r="H367">
        <v>112</v>
      </c>
      <c r="I367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32"/>
        <v>42733.25</v>
      </c>
      <c r="O367" s="7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5.9211111111111112</v>
      </c>
      <c r="G368" t="s">
        <v>20</v>
      </c>
      <c r="H368">
        <v>101</v>
      </c>
      <c r="I368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32"/>
        <v>40546.25</v>
      </c>
      <c r="O368" s="7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0.18888888888888888</v>
      </c>
      <c r="G369" t="s">
        <v>14</v>
      </c>
      <c r="H369">
        <v>75</v>
      </c>
      <c r="I369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32"/>
        <v>41930.208333333336</v>
      </c>
      <c r="O369" s="7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2.7680769230769231</v>
      </c>
      <c r="G370" t="s">
        <v>20</v>
      </c>
      <c r="H370">
        <v>206</v>
      </c>
      <c r="I370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32"/>
        <v>40464.208333333336</v>
      </c>
      <c r="O370" s="7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2.730185185185185</v>
      </c>
      <c r="G371" t="s">
        <v>20</v>
      </c>
      <c r="H371">
        <v>154</v>
      </c>
      <c r="I371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32"/>
        <v>41308.25</v>
      </c>
      <c r="O371" s="7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1.593633125556545</v>
      </c>
      <c r="G372" t="s">
        <v>20</v>
      </c>
      <c r="H372">
        <v>5966</v>
      </c>
      <c r="I372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32"/>
        <v>43570.208333333328</v>
      </c>
      <c r="O372" s="7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0.67869978858350954</v>
      </c>
      <c r="G373" t="s">
        <v>14</v>
      </c>
      <c r="H373">
        <v>2176</v>
      </c>
      <c r="I373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32"/>
        <v>42043.25</v>
      </c>
      <c r="O373" s="7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15.915555555555555</v>
      </c>
      <c r="G374" t="s">
        <v>20</v>
      </c>
      <c r="H374">
        <v>169</v>
      </c>
      <c r="I374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32"/>
        <v>42012.25</v>
      </c>
      <c r="O374" s="7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7.3018222222222224</v>
      </c>
      <c r="G375" t="s">
        <v>20</v>
      </c>
      <c r="H375">
        <v>2106</v>
      </c>
      <c r="I375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32"/>
        <v>42964.208333333328</v>
      </c>
      <c r="O375" s="7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0.13185782556750297</v>
      </c>
      <c r="G376" t="s">
        <v>14</v>
      </c>
      <c r="H376">
        <v>441</v>
      </c>
      <c r="I376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32"/>
        <v>43476.25</v>
      </c>
      <c r="O376" s="7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0.54777777777777781</v>
      </c>
      <c r="G377" t="s">
        <v>14</v>
      </c>
      <c r="H377">
        <v>25</v>
      </c>
      <c r="I377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32"/>
        <v>42293.208333333328</v>
      </c>
      <c r="O377" s="7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3.6102941176470589</v>
      </c>
      <c r="G378" t="s">
        <v>20</v>
      </c>
      <c r="H378">
        <v>131</v>
      </c>
      <c r="I378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32"/>
        <v>41826.208333333336</v>
      </c>
      <c r="O378" s="7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0.10257545271629778</v>
      </c>
      <c r="G379" t="s">
        <v>14</v>
      </c>
      <c r="H379">
        <v>127</v>
      </c>
      <c r="I379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32"/>
        <v>43760.208333333328</v>
      </c>
      <c r="O379" s="7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0.13962962962962963</v>
      </c>
      <c r="G380" t="s">
        <v>14</v>
      </c>
      <c r="H380">
        <v>355</v>
      </c>
      <c r="I380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32"/>
        <v>43241.208333333328</v>
      </c>
      <c r="O380" s="7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0.40444444444444444</v>
      </c>
      <c r="G381" t="s">
        <v>14</v>
      </c>
      <c r="H381">
        <v>44</v>
      </c>
      <c r="I381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32"/>
        <v>40843.208333333336</v>
      </c>
      <c r="O381" s="7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1.6032</v>
      </c>
      <c r="G382" t="s">
        <v>20</v>
      </c>
      <c r="H382">
        <v>84</v>
      </c>
      <c r="I382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32"/>
        <v>41448.208333333336</v>
      </c>
      <c r="O382" s="7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1.8394339622641509</v>
      </c>
      <c r="G383" t="s">
        <v>20</v>
      </c>
      <c r="H383">
        <v>155</v>
      </c>
      <c r="I383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32"/>
        <v>42163.208333333328</v>
      </c>
      <c r="O383" s="7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0.63769230769230767</v>
      </c>
      <c r="G384" t="s">
        <v>14</v>
      </c>
      <c r="H384">
        <v>67</v>
      </c>
      <c r="I384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32"/>
        <v>43024.208333333328</v>
      </c>
      <c r="O384" s="7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2.2538095238095237</v>
      </c>
      <c r="G385" t="s">
        <v>20</v>
      </c>
      <c r="H385">
        <v>189</v>
      </c>
      <c r="I385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32"/>
        <v>43509.25</v>
      </c>
      <c r="O385" s="7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36">E386/D386</f>
        <v>1.7200961538461539</v>
      </c>
      <c r="G386" t="s">
        <v>20</v>
      </c>
      <c r="H386">
        <v>4799</v>
      </c>
      <c r="I386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32"/>
        <v>42776.25</v>
      </c>
      <c r="O386" s="7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36"/>
        <v>1.4616709511568124</v>
      </c>
      <c r="G387" t="s">
        <v>20</v>
      </c>
      <c r="H387">
        <v>1137</v>
      </c>
      <c r="I387">
        <f t="shared" ref="I387:I450" si="37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38">((L387/60/60)/24 + DATE(1970,1,1))</f>
        <v>43553.208333333328</v>
      </c>
      <c r="O387" s="7">
        <f t="shared" ref="O387:O450" si="39">((M387/60/60)/24 + DATE(1970,1,1))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LEFT(R387,SEARCH("/",R387, 1)-1)</f>
        <v>publishing</v>
      </c>
      <c r="T387" t="str">
        <f t="shared" ref="T387:T450" si="41">RIGHT(R387, LEN(R387)-SEARCH("/",R387,1))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0.76423616236162362</v>
      </c>
      <c r="G388" t="s">
        <v>14</v>
      </c>
      <c r="H388">
        <v>1068</v>
      </c>
      <c r="I388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38"/>
        <v>40355.208333333336</v>
      </c>
      <c r="O388" s="7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0.39261467889908258</v>
      </c>
      <c r="G389" t="s">
        <v>14</v>
      </c>
      <c r="H389">
        <v>424</v>
      </c>
      <c r="I389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38"/>
        <v>41072.208333333336</v>
      </c>
      <c r="O389" s="7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0.11270034843205574</v>
      </c>
      <c r="G390" t="s">
        <v>74</v>
      </c>
      <c r="H390">
        <v>145</v>
      </c>
      <c r="I390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38"/>
        <v>40912.25</v>
      </c>
      <c r="O390" s="7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1.2211084337349398</v>
      </c>
      <c r="G391" t="s">
        <v>20</v>
      </c>
      <c r="H391">
        <v>1152</v>
      </c>
      <c r="I391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38"/>
        <v>40479.208333333336</v>
      </c>
      <c r="O391" s="7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1.8654166666666667</v>
      </c>
      <c r="G392" t="s">
        <v>20</v>
      </c>
      <c r="H392">
        <v>50</v>
      </c>
      <c r="I392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38"/>
        <v>41530.208333333336</v>
      </c>
      <c r="O392" s="7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7.27317880794702E-2</v>
      </c>
      <c r="G393" t="s">
        <v>14</v>
      </c>
      <c r="H393">
        <v>151</v>
      </c>
      <c r="I393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38"/>
        <v>41653.25</v>
      </c>
      <c r="O393" s="7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0.65642371234207963</v>
      </c>
      <c r="G394" t="s">
        <v>14</v>
      </c>
      <c r="H394">
        <v>1608</v>
      </c>
      <c r="I394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38"/>
        <v>40549.25</v>
      </c>
      <c r="O394" s="7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2.2896178343949045</v>
      </c>
      <c r="G395" t="s">
        <v>20</v>
      </c>
      <c r="H395">
        <v>3059</v>
      </c>
      <c r="I395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38"/>
        <v>42933.208333333328</v>
      </c>
      <c r="O395" s="7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4.6937499999999996</v>
      </c>
      <c r="G396" t="s">
        <v>20</v>
      </c>
      <c r="H396">
        <v>34</v>
      </c>
      <c r="I396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38"/>
        <v>41484.208333333336</v>
      </c>
      <c r="O396" s="7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1.3011267605633803</v>
      </c>
      <c r="G397" t="s">
        <v>20</v>
      </c>
      <c r="H397">
        <v>220</v>
      </c>
      <c r="I397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38"/>
        <v>40885.25</v>
      </c>
      <c r="O397" s="7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1.6705422993492407</v>
      </c>
      <c r="G398" t="s">
        <v>20</v>
      </c>
      <c r="H398">
        <v>1604</v>
      </c>
      <c r="I398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38"/>
        <v>43378.208333333328</v>
      </c>
      <c r="O398" s="7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1.738641975308642</v>
      </c>
      <c r="G399" t="s">
        <v>20</v>
      </c>
      <c r="H399">
        <v>454</v>
      </c>
      <c r="I399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38"/>
        <v>41417.208333333336</v>
      </c>
      <c r="O399" s="7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7.1776470588235295</v>
      </c>
      <c r="G400" t="s">
        <v>20</v>
      </c>
      <c r="H400">
        <v>123</v>
      </c>
      <c r="I400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38"/>
        <v>43228.208333333328</v>
      </c>
      <c r="O400" s="7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0.63850976361767731</v>
      </c>
      <c r="G401" t="s">
        <v>14</v>
      </c>
      <c r="H401">
        <v>941</v>
      </c>
      <c r="I401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38"/>
        <v>40576.25</v>
      </c>
      <c r="O401" s="7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0.02</v>
      </c>
      <c r="G402" t="s">
        <v>14</v>
      </c>
      <c r="H402">
        <v>1</v>
      </c>
      <c r="I402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38"/>
        <v>41502.208333333336</v>
      </c>
      <c r="O402" s="7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15.302222222222222</v>
      </c>
      <c r="G403" t="s">
        <v>20</v>
      </c>
      <c r="H403">
        <v>299</v>
      </c>
      <c r="I403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38"/>
        <v>43765.208333333328</v>
      </c>
      <c r="O403" s="7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0.40356164383561643</v>
      </c>
      <c r="G404" t="s">
        <v>14</v>
      </c>
      <c r="H404">
        <v>40</v>
      </c>
      <c r="I40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38"/>
        <v>40914.25</v>
      </c>
      <c r="O404" s="7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0.86220633299284988</v>
      </c>
      <c r="G405" t="s">
        <v>14</v>
      </c>
      <c r="H405">
        <v>3015</v>
      </c>
      <c r="I405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38"/>
        <v>40310.208333333336</v>
      </c>
      <c r="O405" s="7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3.1558486707566464</v>
      </c>
      <c r="G406" t="s">
        <v>20</v>
      </c>
      <c r="H406">
        <v>2237</v>
      </c>
      <c r="I406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38"/>
        <v>43053.25</v>
      </c>
      <c r="O406" s="7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0.89618243243243245</v>
      </c>
      <c r="G407" t="s">
        <v>14</v>
      </c>
      <c r="H407">
        <v>435</v>
      </c>
      <c r="I407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38"/>
        <v>43255.208333333328</v>
      </c>
      <c r="O407" s="7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1.8214503816793892</v>
      </c>
      <c r="G408" t="s">
        <v>20</v>
      </c>
      <c r="H408">
        <v>645</v>
      </c>
      <c r="I408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38"/>
        <v>41304.25</v>
      </c>
      <c r="O408" s="7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3.5588235294117645</v>
      </c>
      <c r="G409" t="s">
        <v>20</v>
      </c>
      <c r="H409">
        <v>484</v>
      </c>
      <c r="I409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38"/>
        <v>43751.208333333328</v>
      </c>
      <c r="O409" s="7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1.3183695652173912</v>
      </c>
      <c r="G410" t="s">
        <v>20</v>
      </c>
      <c r="H410">
        <v>154</v>
      </c>
      <c r="I410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38"/>
        <v>42541.208333333328</v>
      </c>
      <c r="O410" s="7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0.46315634218289087</v>
      </c>
      <c r="G411" t="s">
        <v>14</v>
      </c>
      <c r="H411">
        <v>714</v>
      </c>
      <c r="I411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38"/>
        <v>42843.208333333328</v>
      </c>
      <c r="O411" s="7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0.36132726089785294</v>
      </c>
      <c r="G412" t="s">
        <v>47</v>
      </c>
      <c r="H412">
        <v>1111</v>
      </c>
      <c r="I412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38"/>
        <v>42122.208333333328</v>
      </c>
      <c r="O412" s="7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1.0462820512820512</v>
      </c>
      <c r="G413" t="s">
        <v>20</v>
      </c>
      <c r="H413">
        <v>82</v>
      </c>
      <c r="I413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38"/>
        <v>42884.208333333328</v>
      </c>
      <c r="O413" s="7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6.6885714285714286</v>
      </c>
      <c r="G414" t="s">
        <v>20</v>
      </c>
      <c r="H414">
        <v>134</v>
      </c>
      <c r="I414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38"/>
        <v>41642.25</v>
      </c>
      <c r="O414" s="7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0.62072823218997364</v>
      </c>
      <c r="G415" t="s">
        <v>47</v>
      </c>
      <c r="H415">
        <v>1089</v>
      </c>
      <c r="I415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38"/>
        <v>43431.25</v>
      </c>
      <c r="O415" s="7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0.84699787460148779</v>
      </c>
      <c r="G416" t="s">
        <v>14</v>
      </c>
      <c r="H416">
        <v>5497</v>
      </c>
      <c r="I416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38"/>
        <v>40288.208333333336</v>
      </c>
      <c r="O416" s="7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0.11059030837004405</v>
      </c>
      <c r="G417" t="s">
        <v>14</v>
      </c>
      <c r="H417">
        <v>418</v>
      </c>
      <c r="I417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38"/>
        <v>40921.25</v>
      </c>
      <c r="O417" s="7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0.43838781575037145</v>
      </c>
      <c r="G418" t="s">
        <v>14</v>
      </c>
      <c r="H418">
        <v>1439</v>
      </c>
      <c r="I418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38"/>
        <v>40560.25</v>
      </c>
      <c r="O418" s="7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0.55470588235294116</v>
      </c>
      <c r="G419" t="s">
        <v>14</v>
      </c>
      <c r="H419">
        <v>15</v>
      </c>
      <c r="I419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38"/>
        <v>43407.208333333328</v>
      </c>
      <c r="O419" s="7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0.57399511301160655</v>
      </c>
      <c r="G420" t="s">
        <v>14</v>
      </c>
      <c r="H420">
        <v>1999</v>
      </c>
      <c r="I420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38"/>
        <v>41035.208333333336</v>
      </c>
      <c r="O420" s="7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1.2343497363796134</v>
      </c>
      <c r="G421" t="s">
        <v>20</v>
      </c>
      <c r="H421">
        <v>5203</v>
      </c>
      <c r="I421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38"/>
        <v>40899.25</v>
      </c>
      <c r="O421" s="7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1.2846</v>
      </c>
      <c r="G422" t="s">
        <v>20</v>
      </c>
      <c r="H422">
        <v>94</v>
      </c>
      <c r="I422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38"/>
        <v>42911.208333333328</v>
      </c>
      <c r="O422" s="7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0.63989361702127656</v>
      </c>
      <c r="G423" t="s">
        <v>14</v>
      </c>
      <c r="H423">
        <v>118</v>
      </c>
      <c r="I423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38"/>
        <v>42915.208333333328</v>
      </c>
      <c r="O423" s="7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1.2729885057471264</v>
      </c>
      <c r="G424" t="s">
        <v>20</v>
      </c>
      <c r="H424">
        <v>205</v>
      </c>
      <c r="I424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38"/>
        <v>40285.208333333336</v>
      </c>
      <c r="O424" s="7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0.10638024357239513</v>
      </c>
      <c r="G425" t="s">
        <v>14</v>
      </c>
      <c r="H425">
        <v>162</v>
      </c>
      <c r="I425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38"/>
        <v>40808.208333333336</v>
      </c>
      <c r="O425" s="7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0.40470588235294119</v>
      </c>
      <c r="G426" t="s">
        <v>14</v>
      </c>
      <c r="H426">
        <v>83</v>
      </c>
      <c r="I426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38"/>
        <v>43208.208333333328</v>
      </c>
      <c r="O426" s="7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2.8766666666666665</v>
      </c>
      <c r="G427" t="s">
        <v>20</v>
      </c>
      <c r="H427">
        <v>92</v>
      </c>
      <c r="I427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38"/>
        <v>42213.208333333328</v>
      </c>
      <c r="O427" s="7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5.7294444444444448</v>
      </c>
      <c r="G428" t="s">
        <v>20</v>
      </c>
      <c r="H428">
        <v>219</v>
      </c>
      <c r="I428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38"/>
        <v>41332.25</v>
      </c>
      <c r="O428" s="7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1.1290429799426933</v>
      </c>
      <c r="G429" t="s">
        <v>20</v>
      </c>
      <c r="H429">
        <v>2526</v>
      </c>
      <c r="I429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38"/>
        <v>41895.208333333336</v>
      </c>
      <c r="O429" s="7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0.46387573964497042</v>
      </c>
      <c r="G430" t="s">
        <v>14</v>
      </c>
      <c r="H430">
        <v>747</v>
      </c>
      <c r="I430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38"/>
        <v>40585.25</v>
      </c>
      <c r="O430" s="7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0.90675916230366493</v>
      </c>
      <c r="G431" t="s">
        <v>74</v>
      </c>
      <c r="H431">
        <v>2138</v>
      </c>
      <c r="I431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38"/>
        <v>41680.25</v>
      </c>
      <c r="O431" s="7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0.67740740740740746</v>
      </c>
      <c r="G432" t="s">
        <v>14</v>
      </c>
      <c r="H432">
        <v>84</v>
      </c>
      <c r="I432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38"/>
        <v>43737.208333333328</v>
      </c>
      <c r="O432" s="7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1.9249019607843136</v>
      </c>
      <c r="G433" t="s">
        <v>20</v>
      </c>
      <c r="H433">
        <v>94</v>
      </c>
      <c r="I433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38"/>
        <v>43273.208333333328</v>
      </c>
      <c r="O433" s="7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0.82714285714285718</v>
      </c>
      <c r="G434" t="s">
        <v>14</v>
      </c>
      <c r="H434">
        <v>91</v>
      </c>
      <c r="I434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38"/>
        <v>41761.208333333336</v>
      </c>
      <c r="O434" s="7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0.54163920922570019</v>
      </c>
      <c r="G435" t="s">
        <v>14</v>
      </c>
      <c r="H435">
        <v>792</v>
      </c>
      <c r="I435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38"/>
        <v>41603.25</v>
      </c>
      <c r="O435" s="7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0.16722222222222222</v>
      </c>
      <c r="G436" t="s">
        <v>74</v>
      </c>
      <c r="H436">
        <v>10</v>
      </c>
      <c r="I43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38"/>
        <v>42705.25</v>
      </c>
      <c r="O436" s="7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1.168766404199475</v>
      </c>
      <c r="G437" t="s">
        <v>20</v>
      </c>
      <c r="H437">
        <v>1713</v>
      </c>
      <c r="I437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38"/>
        <v>41988.25</v>
      </c>
      <c r="O437" s="7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10.521538461538462</v>
      </c>
      <c r="G438" t="s">
        <v>20</v>
      </c>
      <c r="H438">
        <v>249</v>
      </c>
      <c r="I438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38"/>
        <v>43575.208333333328</v>
      </c>
      <c r="O438" s="7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1.2307407407407407</v>
      </c>
      <c r="G439" t="s">
        <v>20</v>
      </c>
      <c r="H439">
        <v>192</v>
      </c>
      <c r="I439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38"/>
        <v>42260.208333333328</v>
      </c>
      <c r="O439" s="7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1.7863855421686747</v>
      </c>
      <c r="G440" t="s">
        <v>20</v>
      </c>
      <c r="H440">
        <v>247</v>
      </c>
      <c r="I440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38"/>
        <v>41337.25</v>
      </c>
      <c r="O440" s="7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3.5528169014084505</v>
      </c>
      <c r="G441" t="s">
        <v>20</v>
      </c>
      <c r="H441">
        <v>2293</v>
      </c>
      <c r="I441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38"/>
        <v>42680.208333333328</v>
      </c>
      <c r="O441" s="7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1.6190634146341463</v>
      </c>
      <c r="G442" t="s">
        <v>20</v>
      </c>
      <c r="H442">
        <v>3131</v>
      </c>
      <c r="I442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38"/>
        <v>42916.208333333328</v>
      </c>
      <c r="O442" s="7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0.24914285714285714</v>
      </c>
      <c r="G443" t="s">
        <v>14</v>
      </c>
      <c r="H443">
        <v>32</v>
      </c>
      <c r="I443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38"/>
        <v>41025.208333333336</v>
      </c>
      <c r="O443" s="7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1.9872222222222222</v>
      </c>
      <c r="G444" t="s">
        <v>20</v>
      </c>
      <c r="H444">
        <v>143</v>
      </c>
      <c r="I444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38"/>
        <v>42980.208333333328</v>
      </c>
      <c r="O444" s="7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0.34752688172043011</v>
      </c>
      <c r="G445" t="s">
        <v>74</v>
      </c>
      <c r="H445">
        <v>90</v>
      </c>
      <c r="I445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38"/>
        <v>40451.208333333336</v>
      </c>
      <c r="O445" s="7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1.7641935483870967</v>
      </c>
      <c r="G446" t="s">
        <v>20</v>
      </c>
      <c r="H446">
        <v>296</v>
      </c>
      <c r="I446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38"/>
        <v>40748.208333333336</v>
      </c>
      <c r="O446" s="7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5.1138095238095236</v>
      </c>
      <c r="G447" t="s">
        <v>20</v>
      </c>
      <c r="H447">
        <v>170</v>
      </c>
      <c r="I447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38"/>
        <v>40515.25</v>
      </c>
      <c r="O447" s="7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0.82044117647058823</v>
      </c>
      <c r="G448" t="s">
        <v>14</v>
      </c>
      <c r="H448">
        <v>186</v>
      </c>
      <c r="I448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38"/>
        <v>41261.25</v>
      </c>
      <c r="O448" s="7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0.24326030927835052</v>
      </c>
      <c r="G449" t="s">
        <v>74</v>
      </c>
      <c r="H449">
        <v>439</v>
      </c>
      <c r="I449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38"/>
        <v>43088.25</v>
      </c>
      <c r="O449" s="7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42">E450/D450</f>
        <v>0.50482758620689661</v>
      </c>
      <c r="G450" t="s">
        <v>14</v>
      </c>
      <c r="H450">
        <v>605</v>
      </c>
      <c r="I450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38"/>
        <v>41378.208333333336</v>
      </c>
      <c r="O450" s="7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42"/>
        <v>9.67</v>
      </c>
      <c r="G451" t="s">
        <v>20</v>
      </c>
      <c r="H451">
        <v>86</v>
      </c>
      <c r="I451">
        <f t="shared" ref="I451:I514" si="43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44">((L451/60/60)/24 + DATE(1970,1,1))</f>
        <v>43530.25</v>
      </c>
      <c r="O451" s="7">
        <f t="shared" ref="O451:O514" si="45">((M451/60/60)/24 + DATE(1970,1,1))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LEFT(R451,SEARCH("/",R451, 1)-1)</f>
        <v>games</v>
      </c>
      <c r="T451" t="str">
        <f t="shared" ref="T451:T514" si="47">RIGHT(R451, LEN(R451)-SEARCH("/",R451,1))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0.04</v>
      </c>
      <c r="G452" t="s">
        <v>14</v>
      </c>
      <c r="H452">
        <v>1</v>
      </c>
      <c r="I452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44"/>
        <v>43394.208333333328</v>
      </c>
      <c r="O452" s="7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1.2284501347708894</v>
      </c>
      <c r="G453" t="s">
        <v>20</v>
      </c>
      <c r="H453">
        <v>6286</v>
      </c>
      <c r="I453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44"/>
        <v>42935.208333333328</v>
      </c>
      <c r="O453" s="7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0.63437500000000002</v>
      </c>
      <c r="G454" t="s">
        <v>14</v>
      </c>
      <c r="H454">
        <v>31</v>
      </c>
      <c r="I454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44"/>
        <v>40365.208333333336</v>
      </c>
      <c r="O454" s="7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0.56331688596491225</v>
      </c>
      <c r="G455" t="s">
        <v>14</v>
      </c>
      <c r="H455">
        <v>1181</v>
      </c>
      <c r="I455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44"/>
        <v>42705.25</v>
      </c>
      <c r="O455" s="7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0.44074999999999998</v>
      </c>
      <c r="G456" t="s">
        <v>14</v>
      </c>
      <c r="H456">
        <v>39</v>
      </c>
      <c r="I456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44"/>
        <v>41568.208333333336</v>
      </c>
      <c r="O456" s="7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1.1837253218884121</v>
      </c>
      <c r="G457" t="s">
        <v>20</v>
      </c>
      <c r="H457">
        <v>3727</v>
      </c>
      <c r="I457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44"/>
        <v>40809.208333333336</v>
      </c>
      <c r="O457" s="7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1.041243169398907</v>
      </c>
      <c r="G458" t="s">
        <v>20</v>
      </c>
      <c r="H458">
        <v>1605</v>
      </c>
      <c r="I458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44"/>
        <v>43141.25</v>
      </c>
      <c r="O458" s="7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0.26640000000000003</v>
      </c>
      <c r="G459" t="s">
        <v>14</v>
      </c>
      <c r="H459">
        <v>46</v>
      </c>
      <c r="I459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44"/>
        <v>42657.208333333328</v>
      </c>
      <c r="O459" s="7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3.5120118343195266</v>
      </c>
      <c r="G460" t="s">
        <v>20</v>
      </c>
      <c r="H460">
        <v>2120</v>
      </c>
      <c r="I460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44"/>
        <v>40265.208333333336</v>
      </c>
      <c r="O460" s="7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0.90063492063492068</v>
      </c>
      <c r="G461" t="s">
        <v>14</v>
      </c>
      <c r="H461">
        <v>105</v>
      </c>
      <c r="I461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44"/>
        <v>42001.25</v>
      </c>
      <c r="O461" s="7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1.7162500000000001</v>
      </c>
      <c r="G462" t="s">
        <v>20</v>
      </c>
      <c r="H462">
        <v>50</v>
      </c>
      <c r="I462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44"/>
        <v>40399.208333333336</v>
      </c>
      <c r="O462" s="7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1.4104655870445344</v>
      </c>
      <c r="G463" t="s">
        <v>20</v>
      </c>
      <c r="H463">
        <v>2080</v>
      </c>
      <c r="I463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44"/>
        <v>41757.208333333336</v>
      </c>
      <c r="O463" s="7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0.30579449152542371</v>
      </c>
      <c r="G464" t="s">
        <v>14</v>
      </c>
      <c r="H464">
        <v>535</v>
      </c>
      <c r="I464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44"/>
        <v>41304.25</v>
      </c>
      <c r="O464" s="7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1.0816455696202532</v>
      </c>
      <c r="G465" t="s">
        <v>20</v>
      </c>
      <c r="H465">
        <v>2105</v>
      </c>
      <c r="I465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44"/>
        <v>41639.25</v>
      </c>
      <c r="O465" s="7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1.3345505617977529</v>
      </c>
      <c r="G466" t="s">
        <v>20</v>
      </c>
      <c r="H466">
        <v>2436</v>
      </c>
      <c r="I466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44"/>
        <v>43142.25</v>
      </c>
      <c r="O466" s="7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1.8785106382978722</v>
      </c>
      <c r="G467" t="s">
        <v>20</v>
      </c>
      <c r="H467">
        <v>80</v>
      </c>
      <c r="I467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44"/>
        <v>43127.25</v>
      </c>
      <c r="O467" s="7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3.32</v>
      </c>
      <c r="G468" t="s">
        <v>20</v>
      </c>
      <c r="H468">
        <v>42</v>
      </c>
      <c r="I468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44"/>
        <v>41409.208333333336</v>
      </c>
      <c r="O468" s="7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5.7521428571428572</v>
      </c>
      <c r="G469" t="s">
        <v>20</v>
      </c>
      <c r="H469">
        <v>139</v>
      </c>
      <c r="I469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44"/>
        <v>42331.25</v>
      </c>
      <c r="O469" s="7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0.40500000000000003</v>
      </c>
      <c r="G470" t="s">
        <v>14</v>
      </c>
      <c r="H470">
        <v>16</v>
      </c>
      <c r="I470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44"/>
        <v>43569.208333333328</v>
      </c>
      <c r="O470" s="7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1.8442857142857143</v>
      </c>
      <c r="G471" t="s">
        <v>20</v>
      </c>
      <c r="H471">
        <v>159</v>
      </c>
      <c r="I471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44"/>
        <v>42142.208333333328</v>
      </c>
      <c r="O471" s="7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2.8580555555555556</v>
      </c>
      <c r="G472" t="s">
        <v>20</v>
      </c>
      <c r="H472">
        <v>381</v>
      </c>
      <c r="I472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44"/>
        <v>42716.25</v>
      </c>
      <c r="O472" s="7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3.19</v>
      </c>
      <c r="G473" t="s">
        <v>20</v>
      </c>
      <c r="H473">
        <v>194</v>
      </c>
      <c r="I473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44"/>
        <v>41031.208333333336</v>
      </c>
      <c r="O473" s="7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0.39234070221066319</v>
      </c>
      <c r="G474" t="s">
        <v>14</v>
      </c>
      <c r="H474">
        <v>575</v>
      </c>
      <c r="I474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44"/>
        <v>43535.208333333328</v>
      </c>
      <c r="O474" s="7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1.7814000000000001</v>
      </c>
      <c r="G475" t="s">
        <v>20</v>
      </c>
      <c r="H475">
        <v>106</v>
      </c>
      <c r="I475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44"/>
        <v>43277.208333333328</v>
      </c>
      <c r="O475" s="7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3.6515</v>
      </c>
      <c r="G476" t="s">
        <v>20</v>
      </c>
      <c r="H476">
        <v>142</v>
      </c>
      <c r="I476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44"/>
        <v>41989.25</v>
      </c>
      <c r="O476" s="7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1.1394594594594594</v>
      </c>
      <c r="G477" t="s">
        <v>20</v>
      </c>
      <c r="H477">
        <v>211</v>
      </c>
      <c r="I477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44"/>
        <v>41450.208333333336</v>
      </c>
      <c r="O477" s="7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0.29828720626631855</v>
      </c>
      <c r="G478" t="s">
        <v>14</v>
      </c>
      <c r="H478">
        <v>1120</v>
      </c>
      <c r="I478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44"/>
        <v>43322.208333333328</v>
      </c>
      <c r="O478" s="7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0.54270588235294115</v>
      </c>
      <c r="G479" t="s">
        <v>14</v>
      </c>
      <c r="H479">
        <v>113</v>
      </c>
      <c r="I479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44"/>
        <v>40720.208333333336</v>
      </c>
      <c r="O479" s="7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2.3634156976744185</v>
      </c>
      <c r="G480" t="s">
        <v>20</v>
      </c>
      <c r="H480">
        <v>2756</v>
      </c>
      <c r="I480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44"/>
        <v>42072.208333333328</v>
      </c>
      <c r="O480" s="7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5.1291666666666664</v>
      </c>
      <c r="G481" t="s">
        <v>20</v>
      </c>
      <c r="H481">
        <v>173</v>
      </c>
      <c r="I481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44"/>
        <v>42945.208333333328</v>
      </c>
      <c r="O481" s="7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1.0065116279069768</v>
      </c>
      <c r="G482" t="s">
        <v>20</v>
      </c>
      <c r="H482">
        <v>87</v>
      </c>
      <c r="I482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44"/>
        <v>40248.25</v>
      </c>
      <c r="O482" s="7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0.81348423194303154</v>
      </c>
      <c r="G483" t="s">
        <v>14</v>
      </c>
      <c r="H483">
        <v>1538</v>
      </c>
      <c r="I483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44"/>
        <v>41913.208333333336</v>
      </c>
      <c r="O483" s="7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0.16404761904761905</v>
      </c>
      <c r="G484" t="s">
        <v>14</v>
      </c>
      <c r="H484">
        <v>9</v>
      </c>
      <c r="I484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44"/>
        <v>40963.25</v>
      </c>
      <c r="O484" s="7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0.52774617067833696</v>
      </c>
      <c r="G485" t="s">
        <v>14</v>
      </c>
      <c r="H485">
        <v>554</v>
      </c>
      <c r="I485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44"/>
        <v>43811.25</v>
      </c>
      <c r="O485" s="7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2.6020608108108108</v>
      </c>
      <c r="G486" t="s">
        <v>20</v>
      </c>
      <c r="H486">
        <v>1572</v>
      </c>
      <c r="I486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44"/>
        <v>41855.208333333336</v>
      </c>
      <c r="O486" s="7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0.30732891832229581</v>
      </c>
      <c r="G487" t="s">
        <v>14</v>
      </c>
      <c r="H487">
        <v>648</v>
      </c>
      <c r="I487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44"/>
        <v>43626.208333333328</v>
      </c>
      <c r="O487" s="7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0.13500000000000001</v>
      </c>
      <c r="G488" t="s">
        <v>14</v>
      </c>
      <c r="H488">
        <v>21</v>
      </c>
      <c r="I488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44"/>
        <v>43168.25</v>
      </c>
      <c r="O488" s="7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1.7862556663644606</v>
      </c>
      <c r="G489" t="s">
        <v>20</v>
      </c>
      <c r="H489">
        <v>2346</v>
      </c>
      <c r="I489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44"/>
        <v>42845.208333333328</v>
      </c>
      <c r="O489" s="7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2.2005660377358489</v>
      </c>
      <c r="G490" t="s">
        <v>20</v>
      </c>
      <c r="H490">
        <v>115</v>
      </c>
      <c r="I490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44"/>
        <v>42403.25</v>
      </c>
      <c r="O490" s="7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1.015108695652174</v>
      </c>
      <c r="G491" t="s">
        <v>20</v>
      </c>
      <c r="H491">
        <v>85</v>
      </c>
      <c r="I491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44"/>
        <v>40406.208333333336</v>
      </c>
      <c r="O491" s="7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1.915</v>
      </c>
      <c r="G492" t="s">
        <v>20</v>
      </c>
      <c r="H492">
        <v>144</v>
      </c>
      <c r="I492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44"/>
        <v>43786.25</v>
      </c>
      <c r="O492" s="7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3.0534683098591549</v>
      </c>
      <c r="G493" t="s">
        <v>20</v>
      </c>
      <c r="H493">
        <v>2443</v>
      </c>
      <c r="I493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44"/>
        <v>41456.208333333336</v>
      </c>
      <c r="O493" s="7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0.23995287958115183</v>
      </c>
      <c r="G494" t="s">
        <v>74</v>
      </c>
      <c r="H494">
        <v>595</v>
      </c>
      <c r="I494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44"/>
        <v>40336.208333333336</v>
      </c>
      <c r="O494" s="7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7.2377777777777776</v>
      </c>
      <c r="G495" t="s">
        <v>20</v>
      </c>
      <c r="H495">
        <v>64</v>
      </c>
      <c r="I495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44"/>
        <v>43645.208333333328</v>
      </c>
      <c r="O495" s="7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5.4736000000000002</v>
      </c>
      <c r="G496" t="s">
        <v>20</v>
      </c>
      <c r="H496">
        <v>268</v>
      </c>
      <c r="I496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44"/>
        <v>40990.208333333336</v>
      </c>
      <c r="O496" s="7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4.1449999999999996</v>
      </c>
      <c r="G497" t="s">
        <v>20</v>
      </c>
      <c r="H497">
        <v>195</v>
      </c>
      <c r="I497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44"/>
        <v>41800.208333333336</v>
      </c>
      <c r="O497" s="7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9.0696409140369975E-3</v>
      </c>
      <c r="G498" t="s">
        <v>14</v>
      </c>
      <c r="H498">
        <v>54</v>
      </c>
      <c r="I498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44"/>
        <v>42876.208333333328</v>
      </c>
      <c r="O498" s="7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0.34173469387755101</v>
      </c>
      <c r="G499" t="s">
        <v>14</v>
      </c>
      <c r="H499">
        <v>120</v>
      </c>
      <c r="I499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44"/>
        <v>42724.25</v>
      </c>
      <c r="O499" s="7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0.239488107549121</v>
      </c>
      <c r="G500" t="s">
        <v>14</v>
      </c>
      <c r="H500">
        <v>579</v>
      </c>
      <c r="I500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44"/>
        <v>42005.25</v>
      </c>
      <c r="O500" s="7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0.48072649572649573</v>
      </c>
      <c r="G501" t="s">
        <v>14</v>
      </c>
      <c r="H501">
        <v>2072</v>
      </c>
      <c r="I501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44"/>
        <v>42444.208333333328</v>
      </c>
      <c r="O501" s="7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44"/>
        <v>41395.208333333336</v>
      </c>
      <c r="O502" s="7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0.70145182291666663</v>
      </c>
      <c r="G503" t="s">
        <v>14</v>
      </c>
      <c r="H503">
        <v>1796</v>
      </c>
      <c r="I503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44"/>
        <v>41345.208333333336</v>
      </c>
      <c r="O503" s="7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5.2992307692307694</v>
      </c>
      <c r="G504" t="s">
        <v>20</v>
      </c>
      <c r="H504">
        <v>186</v>
      </c>
      <c r="I504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44"/>
        <v>41117.208333333336</v>
      </c>
      <c r="O504" s="7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1.8032549019607844</v>
      </c>
      <c r="G505" t="s">
        <v>20</v>
      </c>
      <c r="H505">
        <v>460</v>
      </c>
      <c r="I505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44"/>
        <v>42186.208333333328</v>
      </c>
      <c r="O505" s="7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0.92320000000000002</v>
      </c>
      <c r="G506" t="s">
        <v>14</v>
      </c>
      <c r="H506">
        <v>62</v>
      </c>
      <c r="I506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44"/>
        <v>42142.208333333328</v>
      </c>
      <c r="O506" s="7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0.13901001112347053</v>
      </c>
      <c r="G507" t="s">
        <v>14</v>
      </c>
      <c r="H507">
        <v>347</v>
      </c>
      <c r="I507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44"/>
        <v>41341.25</v>
      </c>
      <c r="O507" s="7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9.2707777777777771</v>
      </c>
      <c r="G508" t="s">
        <v>20</v>
      </c>
      <c r="H508">
        <v>2528</v>
      </c>
      <c r="I508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44"/>
        <v>43062.25</v>
      </c>
      <c r="O508" s="7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0.39857142857142858</v>
      </c>
      <c r="G509" t="s">
        <v>14</v>
      </c>
      <c r="H509">
        <v>19</v>
      </c>
      <c r="I509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44"/>
        <v>41373.208333333336</v>
      </c>
      <c r="O509" s="7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1.1222929936305732</v>
      </c>
      <c r="G510" t="s">
        <v>20</v>
      </c>
      <c r="H510">
        <v>3657</v>
      </c>
      <c r="I510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44"/>
        <v>43310.208333333328</v>
      </c>
      <c r="O510" s="7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0.70925816023738875</v>
      </c>
      <c r="G511" t="s">
        <v>14</v>
      </c>
      <c r="H511">
        <v>1258</v>
      </c>
      <c r="I511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44"/>
        <v>41034.208333333336</v>
      </c>
      <c r="O511" s="7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1.1908974358974358</v>
      </c>
      <c r="G512" t="s">
        <v>20</v>
      </c>
      <c r="H512">
        <v>131</v>
      </c>
      <c r="I512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44"/>
        <v>43251.208333333328</v>
      </c>
      <c r="O512" s="7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0.24017591339648173</v>
      </c>
      <c r="G513" t="s">
        <v>14</v>
      </c>
      <c r="H513">
        <v>362</v>
      </c>
      <c r="I513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44"/>
        <v>43671.208333333328</v>
      </c>
      <c r="O513" s="7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48">E514/D514</f>
        <v>1.3931868131868133</v>
      </c>
      <c r="G514" t="s">
        <v>20</v>
      </c>
      <c r="H514">
        <v>239</v>
      </c>
      <c r="I514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44"/>
        <v>41825.208333333336</v>
      </c>
      <c r="O514" s="7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48"/>
        <v>0.39277108433734942</v>
      </c>
      <c r="G515" t="s">
        <v>74</v>
      </c>
      <c r="H515">
        <v>35</v>
      </c>
      <c r="I515">
        <f t="shared" ref="I515:I578" si="49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50">((L515/60/60)/24 + DATE(1970,1,1))</f>
        <v>40430.208333333336</v>
      </c>
      <c r="O515" s="7">
        <f t="shared" ref="O515:O578" si="51">((M515/60/60)/24 + DATE(1970,1,1))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LEFT(R515,SEARCH("/",R515, 1)-1)</f>
        <v>film &amp; video</v>
      </c>
      <c r="T515" t="str">
        <f t="shared" ref="T515:T578" si="53">RIGHT(R515, LEN(R515)-SEARCH("/",R515,1))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0.22439077144917088</v>
      </c>
      <c r="G516" t="s">
        <v>74</v>
      </c>
      <c r="H516">
        <v>528</v>
      </c>
      <c r="I516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50"/>
        <v>41614.25</v>
      </c>
      <c r="O516" s="7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0.55779069767441858</v>
      </c>
      <c r="G517" t="s">
        <v>14</v>
      </c>
      <c r="H517">
        <v>133</v>
      </c>
      <c r="I517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50"/>
        <v>40900.25</v>
      </c>
      <c r="O517" s="7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0.42523125996810207</v>
      </c>
      <c r="G518" t="s">
        <v>14</v>
      </c>
      <c r="H518">
        <v>846</v>
      </c>
      <c r="I518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50"/>
        <v>40396.208333333336</v>
      </c>
      <c r="O518" s="7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1.1200000000000001</v>
      </c>
      <c r="G519" t="s">
        <v>20</v>
      </c>
      <c r="H519">
        <v>78</v>
      </c>
      <c r="I519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50"/>
        <v>42860.208333333328</v>
      </c>
      <c r="O519" s="7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7.0681818181818179E-2</v>
      </c>
      <c r="G520" t="s">
        <v>14</v>
      </c>
      <c r="H520">
        <v>10</v>
      </c>
      <c r="I520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50"/>
        <v>43154.25</v>
      </c>
      <c r="O520" s="7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1.0174563871693867</v>
      </c>
      <c r="G521" t="s">
        <v>20</v>
      </c>
      <c r="H521">
        <v>1773</v>
      </c>
      <c r="I521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50"/>
        <v>42012.25</v>
      </c>
      <c r="O521" s="7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4.2575000000000003</v>
      </c>
      <c r="G522" t="s">
        <v>20</v>
      </c>
      <c r="H522">
        <v>32</v>
      </c>
      <c r="I522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50"/>
        <v>43574.208333333328</v>
      </c>
      <c r="O522" s="7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1.4553947368421052</v>
      </c>
      <c r="G523" t="s">
        <v>20</v>
      </c>
      <c r="H523">
        <v>369</v>
      </c>
      <c r="I523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50"/>
        <v>42605.208333333328</v>
      </c>
      <c r="O523" s="7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0.32453465346534655</v>
      </c>
      <c r="G524" t="s">
        <v>14</v>
      </c>
      <c r="H524">
        <v>191</v>
      </c>
      <c r="I524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50"/>
        <v>41093.208333333336</v>
      </c>
      <c r="O524" s="7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7.003333333333333</v>
      </c>
      <c r="G525" t="s">
        <v>20</v>
      </c>
      <c r="H525">
        <v>89</v>
      </c>
      <c r="I525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50"/>
        <v>40241.25</v>
      </c>
      <c r="O525" s="7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0.83904860392967939</v>
      </c>
      <c r="G526" t="s">
        <v>14</v>
      </c>
      <c r="H526">
        <v>1979</v>
      </c>
      <c r="I526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50"/>
        <v>40294.208333333336</v>
      </c>
      <c r="O526" s="7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0.84190476190476193</v>
      </c>
      <c r="G527" t="s">
        <v>14</v>
      </c>
      <c r="H527">
        <v>63</v>
      </c>
      <c r="I527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50"/>
        <v>40505.25</v>
      </c>
      <c r="O527" s="7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1.5595180722891566</v>
      </c>
      <c r="G528" t="s">
        <v>20</v>
      </c>
      <c r="H528">
        <v>147</v>
      </c>
      <c r="I528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50"/>
        <v>42364.25</v>
      </c>
      <c r="O528" s="7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0.99619450317124736</v>
      </c>
      <c r="G529" t="s">
        <v>14</v>
      </c>
      <c r="H529">
        <v>6080</v>
      </c>
      <c r="I529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50"/>
        <v>42405.25</v>
      </c>
      <c r="O529" s="7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0.80300000000000005</v>
      </c>
      <c r="G530" t="s">
        <v>14</v>
      </c>
      <c r="H530">
        <v>80</v>
      </c>
      <c r="I530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50"/>
        <v>41601.25</v>
      </c>
      <c r="O530" s="7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0.11254901960784314</v>
      </c>
      <c r="G531" t="s">
        <v>14</v>
      </c>
      <c r="H531">
        <v>9</v>
      </c>
      <c r="I531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50"/>
        <v>41769.208333333336</v>
      </c>
      <c r="O531" s="7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0.91740952380952379</v>
      </c>
      <c r="G532" t="s">
        <v>14</v>
      </c>
      <c r="H532">
        <v>1784</v>
      </c>
      <c r="I532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50"/>
        <v>40421.208333333336</v>
      </c>
      <c r="O532" s="7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0.95521156936261387</v>
      </c>
      <c r="G533" t="s">
        <v>47</v>
      </c>
      <c r="H533">
        <v>3640</v>
      </c>
      <c r="I533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50"/>
        <v>41589.25</v>
      </c>
      <c r="O533" s="7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5.0287499999999996</v>
      </c>
      <c r="G534" t="s">
        <v>20</v>
      </c>
      <c r="H534">
        <v>126</v>
      </c>
      <c r="I534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50"/>
        <v>43125.25</v>
      </c>
      <c r="O534" s="7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1.5924394463667819</v>
      </c>
      <c r="G535" t="s">
        <v>20</v>
      </c>
      <c r="H535">
        <v>2218</v>
      </c>
      <c r="I535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50"/>
        <v>41479.208333333336</v>
      </c>
      <c r="O535" s="7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0.15022446689113356</v>
      </c>
      <c r="G536" t="s">
        <v>14</v>
      </c>
      <c r="H536">
        <v>243</v>
      </c>
      <c r="I536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50"/>
        <v>43329.208333333328</v>
      </c>
      <c r="O536" s="7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4.820384615384615</v>
      </c>
      <c r="G537" t="s">
        <v>20</v>
      </c>
      <c r="H537">
        <v>202</v>
      </c>
      <c r="I537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50"/>
        <v>43259.208333333328</v>
      </c>
      <c r="O537" s="7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1.4996938775510205</v>
      </c>
      <c r="G538" t="s">
        <v>20</v>
      </c>
      <c r="H538">
        <v>140</v>
      </c>
      <c r="I538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50"/>
        <v>40414.208333333336</v>
      </c>
      <c r="O538" s="7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1.1722156398104266</v>
      </c>
      <c r="G539" t="s">
        <v>20</v>
      </c>
      <c r="H539">
        <v>1052</v>
      </c>
      <c r="I539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50"/>
        <v>43342.208333333328</v>
      </c>
      <c r="O539" s="7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0.37695968274950431</v>
      </c>
      <c r="G540" t="s">
        <v>14</v>
      </c>
      <c r="H540">
        <v>1296</v>
      </c>
      <c r="I540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50"/>
        <v>41539.208333333336</v>
      </c>
      <c r="O540" s="7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0.72653061224489801</v>
      </c>
      <c r="G541" t="s">
        <v>14</v>
      </c>
      <c r="H541">
        <v>77</v>
      </c>
      <c r="I541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50"/>
        <v>43647.208333333328</v>
      </c>
      <c r="O541" s="7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2.6598113207547169</v>
      </c>
      <c r="G542" t="s">
        <v>20</v>
      </c>
      <c r="H542">
        <v>247</v>
      </c>
      <c r="I542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50"/>
        <v>43225.208333333328</v>
      </c>
      <c r="O542" s="7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0.24205617977528091</v>
      </c>
      <c r="G543" t="s">
        <v>14</v>
      </c>
      <c r="H543">
        <v>395</v>
      </c>
      <c r="I543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50"/>
        <v>42165.208333333328</v>
      </c>
      <c r="O543" s="7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2.5064935064935064E-2</v>
      </c>
      <c r="G544" t="s">
        <v>14</v>
      </c>
      <c r="H544">
        <v>49</v>
      </c>
      <c r="I544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50"/>
        <v>42391.25</v>
      </c>
      <c r="O544" s="7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0.1632979976442874</v>
      </c>
      <c r="G545" t="s">
        <v>14</v>
      </c>
      <c r="H545">
        <v>180</v>
      </c>
      <c r="I545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50"/>
        <v>41528.208333333336</v>
      </c>
      <c r="O545" s="7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2.7650000000000001</v>
      </c>
      <c r="G546" t="s">
        <v>20</v>
      </c>
      <c r="H546">
        <v>84</v>
      </c>
      <c r="I546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50"/>
        <v>42377.25</v>
      </c>
      <c r="O546" s="7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0.88803571428571426</v>
      </c>
      <c r="G547" t="s">
        <v>14</v>
      </c>
      <c r="H547">
        <v>2690</v>
      </c>
      <c r="I547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50"/>
        <v>43824.25</v>
      </c>
      <c r="O547" s="7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1.6357142857142857</v>
      </c>
      <c r="G548" t="s">
        <v>20</v>
      </c>
      <c r="H548">
        <v>88</v>
      </c>
      <c r="I548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50"/>
        <v>43360.208333333328</v>
      </c>
      <c r="O548" s="7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9.69</v>
      </c>
      <c r="G549" t="s">
        <v>20</v>
      </c>
      <c r="H549">
        <v>156</v>
      </c>
      <c r="I549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50"/>
        <v>42029.25</v>
      </c>
      <c r="O549" s="7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2.7091376701966716</v>
      </c>
      <c r="G550" t="s">
        <v>20</v>
      </c>
      <c r="H550">
        <v>2985</v>
      </c>
      <c r="I550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50"/>
        <v>42461.208333333328</v>
      </c>
      <c r="O550" s="7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2.8421355932203389</v>
      </c>
      <c r="G551" t="s">
        <v>20</v>
      </c>
      <c r="H551">
        <v>762</v>
      </c>
      <c r="I551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50"/>
        <v>41422.208333333336</v>
      </c>
      <c r="O551" s="7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0.04</v>
      </c>
      <c r="G552" t="s">
        <v>74</v>
      </c>
      <c r="H552">
        <v>1</v>
      </c>
      <c r="I552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50"/>
        <v>40968.25</v>
      </c>
      <c r="O552" s="7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0.58632981676846196</v>
      </c>
      <c r="G553" t="s">
        <v>14</v>
      </c>
      <c r="H553">
        <v>2779</v>
      </c>
      <c r="I553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50"/>
        <v>41993.25</v>
      </c>
      <c r="O553" s="7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0.98511111111111116</v>
      </c>
      <c r="G554" t="s">
        <v>14</v>
      </c>
      <c r="H554">
        <v>92</v>
      </c>
      <c r="I554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50"/>
        <v>42700.25</v>
      </c>
      <c r="O554" s="7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0.43975381008206332</v>
      </c>
      <c r="G555" t="s">
        <v>14</v>
      </c>
      <c r="H555">
        <v>1028</v>
      </c>
      <c r="I555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50"/>
        <v>40545.25</v>
      </c>
      <c r="O555" s="7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1.5166315789473683</v>
      </c>
      <c r="G556" t="s">
        <v>20</v>
      </c>
      <c r="H556">
        <v>554</v>
      </c>
      <c r="I556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50"/>
        <v>42723.25</v>
      </c>
      <c r="O556" s="7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2.2363492063492063</v>
      </c>
      <c r="G557" t="s">
        <v>20</v>
      </c>
      <c r="H557">
        <v>135</v>
      </c>
      <c r="I557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50"/>
        <v>41731.208333333336</v>
      </c>
      <c r="O557" s="7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2.3975</v>
      </c>
      <c r="G558" t="s">
        <v>20</v>
      </c>
      <c r="H558">
        <v>122</v>
      </c>
      <c r="I558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50"/>
        <v>40792.208333333336</v>
      </c>
      <c r="O558" s="7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1.9933333333333334</v>
      </c>
      <c r="G559" t="s">
        <v>20</v>
      </c>
      <c r="H559">
        <v>221</v>
      </c>
      <c r="I559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50"/>
        <v>42279.208333333328</v>
      </c>
      <c r="O559" s="7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1.373448275862069</v>
      </c>
      <c r="G560" t="s">
        <v>20</v>
      </c>
      <c r="H560">
        <v>126</v>
      </c>
      <c r="I560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50"/>
        <v>42424.25</v>
      </c>
      <c r="O560" s="7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1.009696106362773</v>
      </c>
      <c r="G561" t="s">
        <v>20</v>
      </c>
      <c r="H561">
        <v>1022</v>
      </c>
      <c r="I561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50"/>
        <v>42584.208333333328</v>
      </c>
      <c r="O561" s="7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7.9416000000000002</v>
      </c>
      <c r="G562" t="s">
        <v>20</v>
      </c>
      <c r="H562">
        <v>3177</v>
      </c>
      <c r="I562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50"/>
        <v>40865.25</v>
      </c>
      <c r="O562" s="7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3.6970000000000001</v>
      </c>
      <c r="G563" t="s">
        <v>20</v>
      </c>
      <c r="H563">
        <v>198</v>
      </c>
      <c r="I563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50"/>
        <v>40833.208333333336</v>
      </c>
      <c r="O563" s="7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0.12818181818181817</v>
      </c>
      <c r="G564" t="s">
        <v>14</v>
      </c>
      <c r="H564">
        <v>26</v>
      </c>
      <c r="I564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50"/>
        <v>43536.208333333328</v>
      </c>
      <c r="O564" s="7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1.3802702702702703</v>
      </c>
      <c r="G565" t="s">
        <v>20</v>
      </c>
      <c r="H565">
        <v>85</v>
      </c>
      <c r="I565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50"/>
        <v>43417.25</v>
      </c>
      <c r="O565" s="7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0.83813278008298753</v>
      </c>
      <c r="G566" t="s">
        <v>14</v>
      </c>
      <c r="H566">
        <v>1790</v>
      </c>
      <c r="I566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50"/>
        <v>42078.208333333328</v>
      </c>
      <c r="O566" s="7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2.0460063224446787</v>
      </c>
      <c r="G567" t="s">
        <v>20</v>
      </c>
      <c r="H567">
        <v>3596</v>
      </c>
      <c r="I567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50"/>
        <v>40862.25</v>
      </c>
      <c r="O567" s="7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0.44344086021505374</v>
      </c>
      <c r="G568" t="s">
        <v>14</v>
      </c>
      <c r="H568">
        <v>37</v>
      </c>
      <c r="I568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50"/>
        <v>42424.25</v>
      </c>
      <c r="O568" s="7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2.1860294117647059</v>
      </c>
      <c r="G569" t="s">
        <v>20</v>
      </c>
      <c r="H569">
        <v>244</v>
      </c>
      <c r="I569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50"/>
        <v>41830.208333333336</v>
      </c>
      <c r="O569" s="7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1.8603314917127072</v>
      </c>
      <c r="G570" t="s">
        <v>20</v>
      </c>
      <c r="H570">
        <v>5180</v>
      </c>
      <c r="I570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50"/>
        <v>40374.208333333336</v>
      </c>
      <c r="O570" s="7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2.3733830845771142</v>
      </c>
      <c r="G571" t="s">
        <v>20</v>
      </c>
      <c r="H571">
        <v>589</v>
      </c>
      <c r="I571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50"/>
        <v>40554.25</v>
      </c>
      <c r="O571" s="7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3.0565384615384614</v>
      </c>
      <c r="G572" t="s">
        <v>20</v>
      </c>
      <c r="H572">
        <v>2725</v>
      </c>
      <c r="I572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50"/>
        <v>41993.25</v>
      </c>
      <c r="O572" s="7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0.94142857142857139</v>
      </c>
      <c r="G573" t="s">
        <v>14</v>
      </c>
      <c r="H573">
        <v>35</v>
      </c>
      <c r="I573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50"/>
        <v>42174.208333333328</v>
      </c>
      <c r="O573" s="7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0.54400000000000004</v>
      </c>
      <c r="G574" t="s">
        <v>74</v>
      </c>
      <c r="H574">
        <v>94</v>
      </c>
      <c r="I574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50"/>
        <v>42275.208333333328</v>
      </c>
      <c r="O574" s="7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1.1188059701492536</v>
      </c>
      <c r="G575" t="s">
        <v>20</v>
      </c>
      <c r="H575">
        <v>300</v>
      </c>
      <c r="I575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50"/>
        <v>41761.208333333336</v>
      </c>
      <c r="O575" s="7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3.6914814814814814</v>
      </c>
      <c r="G576" t="s">
        <v>20</v>
      </c>
      <c r="H576">
        <v>144</v>
      </c>
      <c r="I576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50"/>
        <v>43806.25</v>
      </c>
      <c r="O576" s="7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0.62930372148859548</v>
      </c>
      <c r="G577" t="s">
        <v>14</v>
      </c>
      <c r="H577">
        <v>558</v>
      </c>
      <c r="I577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50"/>
        <v>41779.208333333336</v>
      </c>
      <c r="O577" s="7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54">E578/D578</f>
        <v>0.6492783505154639</v>
      </c>
      <c r="G578" t="s">
        <v>14</v>
      </c>
      <c r="H578">
        <v>64</v>
      </c>
      <c r="I578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50"/>
        <v>43040.208333333328</v>
      </c>
      <c r="O578" s="7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54"/>
        <v>0.18853658536585366</v>
      </c>
      <c r="G579" t="s">
        <v>74</v>
      </c>
      <c r="H579">
        <v>37</v>
      </c>
      <c r="I579">
        <f t="shared" ref="I579:I642" si="55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56">((L579/60/60)/24 + DATE(1970,1,1))</f>
        <v>40613.25</v>
      </c>
      <c r="O579" s="7">
        <f t="shared" ref="O579:O642" si="57">((M579/60/60)/24 + DATE(1970,1,1))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LEFT(R579,SEARCH("/",R579, 1)-1)</f>
        <v>music</v>
      </c>
      <c r="T579" t="str">
        <f t="shared" ref="T579:T642" si="59">RIGHT(R579, LEN(R579)-SEARCH("/",R579,1))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0.1675440414507772</v>
      </c>
      <c r="G580" t="s">
        <v>14</v>
      </c>
      <c r="H580">
        <v>245</v>
      </c>
      <c r="I580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56"/>
        <v>40878.25</v>
      </c>
      <c r="O580" s="7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1.0111290322580646</v>
      </c>
      <c r="G581" t="s">
        <v>20</v>
      </c>
      <c r="H581">
        <v>87</v>
      </c>
      <c r="I581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56"/>
        <v>40762.208333333336</v>
      </c>
      <c r="O581" s="7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3.4150228310502282</v>
      </c>
      <c r="G582" t="s">
        <v>20</v>
      </c>
      <c r="H582">
        <v>3116</v>
      </c>
      <c r="I582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56"/>
        <v>41696.25</v>
      </c>
      <c r="O582" s="7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0.64016666666666666</v>
      </c>
      <c r="G583" t="s">
        <v>14</v>
      </c>
      <c r="H583">
        <v>71</v>
      </c>
      <c r="I583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56"/>
        <v>40662.208333333336</v>
      </c>
      <c r="O583" s="7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0.5208045977011494</v>
      </c>
      <c r="G584" t="s">
        <v>14</v>
      </c>
      <c r="H584">
        <v>42</v>
      </c>
      <c r="I584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56"/>
        <v>42165.208333333328</v>
      </c>
      <c r="O584" s="7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3.2240211640211642</v>
      </c>
      <c r="G585" t="s">
        <v>20</v>
      </c>
      <c r="H585">
        <v>909</v>
      </c>
      <c r="I585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56"/>
        <v>40959.25</v>
      </c>
      <c r="O585" s="7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1.1950810185185186</v>
      </c>
      <c r="G586" t="s">
        <v>20</v>
      </c>
      <c r="H586">
        <v>1613</v>
      </c>
      <c r="I586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56"/>
        <v>41024.208333333336</v>
      </c>
      <c r="O586" s="7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1.4679775280898877</v>
      </c>
      <c r="G587" t="s">
        <v>20</v>
      </c>
      <c r="H587">
        <v>136</v>
      </c>
      <c r="I587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56"/>
        <v>40255.208333333336</v>
      </c>
      <c r="O587" s="7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9.5057142857142853</v>
      </c>
      <c r="G588" t="s">
        <v>20</v>
      </c>
      <c r="H588">
        <v>130</v>
      </c>
      <c r="I588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56"/>
        <v>40499.25</v>
      </c>
      <c r="O588" s="7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0.72893617021276591</v>
      </c>
      <c r="G589" t="s">
        <v>14</v>
      </c>
      <c r="H589">
        <v>156</v>
      </c>
      <c r="I589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56"/>
        <v>43484.25</v>
      </c>
      <c r="O589" s="7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0.7900824873096447</v>
      </c>
      <c r="G590" t="s">
        <v>14</v>
      </c>
      <c r="H590">
        <v>1368</v>
      </c>
      <c r="I590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56"/>
        <v>40262.208333333336</v>
      </c>
      <c r="O590" s="7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0.64721518987341775</v>
      </c>
      <c r="G591" t="s">
        <v>14</v>
      </c>
      <c r="H591">
        <v>102</v>
      </c>
      <c r="I591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56"/>
        <v>42190.208333333328</v>
      </c>
      <c r="O591" s="7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0.82028169014084507</v>
      </c>
      <c r="G592" t="s">
        <v>14</v>
      </c>
      <c r="H592">
        <v>86</v>
      </c>
      <c r="I592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56"/>
        <v>41994.25</v>
      </c>
      <c r="O592" s="7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10.376666666666667</v>
      </c>
      <c r="G593" t="s">
        <v>20</v>
      </c>
      <c r="H593">
        <v>102</v>
      </c>
      <c r="I593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56"/>
        <v>40373.208333333336</v>
      </c>
      <c r="O593" s="7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0.12910076530612244</v>
      </c>
      <c r="G594" t="s">
        <v>14</v>
      </c>
      <c r="H594">
        <v>253</v>
      </c>
      <c r="I594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56"/>
        <v>41789.208333333336</v>
      </c>
      <c r="O594" s="7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1.5484210526315789</v>
      </c>
      <c r="G595" t="s">
        <v>20</v>
      </c>
      <c r="H595">
        <v>4006</v>
      </c>
      <c r="I595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56"/>
        <v>41724.208333333336</v>
      </c>
      <c r="O595" s="7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7.0991735537190084E-2</v>
      </c>
      <c r="G596" t="s">
        <v>14</v>
      </c>
      <c r="H596">
        <v>157</v>
      </c>
      <c r="I596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56"/>
        <v>42548.208333333328</v>
      </c>
      <c r="O596" s="7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2.0852773826458035</v>
      </c>
      <c r="G597" t="s">
        <v>20</v>
      </c>
      <c r="H597">
        <v>1629</v>
      </c>
      <c r="I597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56"/>
        <v>40253.208333333336</v>
      </c>
      <c r="O597" s="7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0.99683544303797467</v>
      </c>
      <c r="G598" t="s">
        <v>14</v>
      </c>
      <c r="H598">
        <v>183</v>
      </c>
      <c r="I598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56"/>
        <v>42434.25</v>
      </c>
      <c r="O598" s="7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2.0159756097560977</v>
      </c>
      <c r="G599" t="s">
        <v>20</v>
      </c>
      <c r="H599">
        <v>2188</v>
      </c>
      <c r="I599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56"/>
        <v>43786.25</v>
      </c>
      <c r="O599" s="7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1.6209032258064515</v>
      </c>
      <c r="G600" t="s">
        <v>20</v>
      </c>
      <c r="H600">
        <v>2409</v>
      </c>
      <c r="I600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56"/>
        <v>40344.208333333336</v>
      </c>
      <c r="O600" s="7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3.6436208125445471E-2</v>
      </c>
      <c r="G601" t="s">
        <v>14</v>
      </c>
      <c r="H601">
        <v>82</v>
      </c>
      <c r="I601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56"/>
        <v>42047.25</v>
      </c>
      <c r="O601" s="7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0.05</v>
      </c>
      <c r="G602" t="s">
        <v>14</v>
      </c>
      <c r="H602">
        <v>1</v>
      </c>
      <c r="I602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56"/>
        <v>41485.208333333336</v>
      </c>
      <c r="O602" s="7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2.0663492063492064</v>
      </c>
      <c r="G603" t="s">
        <v>20</v>
      </c>
      <c r="H603">
        <v>194</v>
      </c>
      <c r="I603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56"/>
        <v>41789.208333333336</v>
      </c>
      <c r="O603" s="7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1.2823628691983122</v>
      </c>
      <c r="G604" t="s">
        <v>20</v>
      </c>
      <c r="H604">
        <v>1140</v>
      </c>
      <c r="I604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56"/>
        <v>42160.208333333328</v>
      </c>
      <c r="O604" s="7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1.1966037735849056</v>
      </c>
      <c r="G605" t="s">
        <v>20</v>
      </c>
      <c r="H605">
        <v>102</v>
      </c>
      <c r="I605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56"/>
        <v>43573.208333333328</v>
      </c>
      <c r="O605" s="7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1.7073055242390078</v>
      </c>
      <c r="G606" t="s">
        <v>20</v>
      </c>
      <c r="H606">
        <v>2857</v>
      </c>
      <c r="I606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56"/>
        <v>40565.25</v>
      </c>
      <c r="O606" s="7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1.8721212121212121</v>
      </c>
      <c r="G607" t="s">
        <v>20</v>
      </c>
      <c r="H607">
        <v>107</v>
      </c>
      <c r="I607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56"/>
        <v>42280.208333333328</v>
      </c>
      <c r="O607" s="7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1.8838235294117647</v>
      </c>
      <c r="G608" t="s">
        <v>20</v>
      </c>
      <c r="H608">
        <v>160</v>
      </c>
      <c r="I608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56"/>
        <v>42436.25</v>
      </c>
      <c r="O608" s="7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1.3129869186046512</v>
      </c>
      <c r="G609" t="s">
        <v>20</v>
      </c>
      <c r="H609">
        <v>2230</v>
      </c>
      <c r="I609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56"/>
        <v>41721.208333333336</v>
      </c>
      <c r="O609" s="7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2.8397435897435899</v>
      </c>
      <c r="G610" t="s">
        <v>20</v>
      </c>
      <c r="H610">
        <v>316</v>
      </c>
      <c r="I610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56"/>
        <v>43530.25</v>
      </c>
      <c r="O610" s="7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1.2041999999999999</v>
      </c>
      <c r="G611" t="s">
        <v>20</v>
      </c>
      <c r="H611">
        <v>117</v>
      </c>
      <c r="I611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56"/>
        <v>43481.25</v>
      </c>
      <c r="O611" s="7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4.1905607476635511</v>
      </c>
      <c r="G612" t="s">
        <v>20</v>
      </c>
      <c r="H612">
        <v>6406</v>
      </c>
      <c r="I612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56"/>
        <v>41259.25</v>
      </c>
      <c r="O612" s="7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0.13853658536585367</v>
      </c>
      <c r="G613" t="s">
        <v>74</v>
      </c>
      <c r="H613">
        <v>15</v>
      </c>
      <c r="I613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56"/>
        <v>41480.208333333336</v>
      </c>
      <c r="O613" s="7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1.3943548387096774</v>
      </c>
      <c r="G614" t="s">
        <v>20</v>
      </c>
      <c r="H614">
        <v>192</v>
      </c>
      <c r="I614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56"/>
        <v>40474.208333333336</v>
      </c>
      <c r="O614" s="7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1.74</v>
      </c>
      <c r="G615" t="s">
        <v>20</v>
      </c>
      <c r="H615">
        <v>26</v>
      </c>
      <c r="I615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56"/>
        <v>42973.208333333328</v>
      </c>
      <c r="O615" s="7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1.5549056603773586</v>
      </c>
      <c r="G616" t="s">
        <v>20</v>
      </c>
      <c r="H616">
        <v>723</v>
      </c>
      <c r="I616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56"/>
        <v>42746.25</v>
      </c>
      <c r="O616" s="7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1.7044705882352942</v>
      </c>
      <c r="G617" t="s">
        <v>20</v>
      </c>
      <c r="H617">
        <v>170</v>
      </c>
      <c r="I617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56"/>
        <v>42489.208333333328</v>
      </c>
      <c r="O617" s="7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1.8951562500000001</v>
      </c>
      <c r="G618" t="s">
        <v>20</v>
      </c>
      <c r="H618">
        <v>238</v>
      </c>
      <c r="I618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56"/>
        <v>41537.208333333336</v>
      </c>
      <c r="O618" s="7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2.4971428571428573</v>
      </c>
      <c r="G619" t="s">
        <v>20</v>
      </c>
      <c r="H619">
        <v>55</v>
      </c>
      <c r="I619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56"/>
        <v>41794.208333333336</v>
      </c>
      <c r="O619" s="7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0.48860523665659616</v>
      </c>
      <c r="G620" t="s">
        <v>14</v>
      </c>
      <c r="H620">
        <v>1198</v>
      </c>
      <c r="I620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56"/>
        <v>41396.208333333336</v>
      </c>
      <c r="O620" s="7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0.28461970393057684</v>
      </c>
      <c r="G621" t="s">
        <v>14</v>
      </c>
      <c r="H621">
        <v>648</v>
      </c>
      <c r="I621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56"/>
        <v>40669.208333333336</v>
      </c>
      <c r="O621" s="7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2.6802325581395348</v>
      </c>
      <c r="G622" t="s">
        <v>20</v>
      </c>
      <c r="H622">
        <v>128</v>
      </c>
      <c r="I622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56"/>
        <v>42559.208333333328</v>
      </c>
      <c r="O622" s="7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6.1980078125000002</v>
      </c>
      <c r="G623" t="s">
        <v>20</v>
      </c>
      <c r="H623">
        <v>2144</v>
      </c>
      <c r="I623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56"/>
        <v>42626.208333333328</v>
      </c>
      <c r="O623" s="7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3.1301587301587303E-2</v>
      </c>
      <c r="G624" t="s">
        <v>14</v>
      </c>
      <c r="H624">
        <v>64</v>
      </c>
      <c r="I624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56"/>
        <v>43205.208333333328</v>
      </c>
      <c r="O624" s="7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1.5992152704135738</v>
      </c>
      <c r="G625" t="s">
        <v>20</v>
      </c>
      <c r="H625">
        <v>2693</v>
      </c>
      <c r="I625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56"/>
        <v>42201.208333333328</v>
      </c>
      <c r="O625" s="7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2.793921568627451</v>
      </c>
      <c r="G626" t="s">
        <v>20</v>
      </c>
      <c r="H626">
        <v>432</v>
      </c>
      <c r="I626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56"/>
        <v>42029.25</v>
      </c>
      <c r="O626" s="7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0.77373333333333338</v>
      </c>
      <c r="G627" t="s">
        <v>14</v>
      </c>
      <c r="H627">
        <v>62</v>
      </c>
      <c r="I627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56"/>
        <v>43857.25</v>
      </c>
      <c r="O627" s="7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2.0632812500000002</v>
      </c>
      <c r="G628" t="s">
        <v>20</v>
      </c>
      <c r="H628">
        <v>189</v>
      </c>
      <c r="I628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56"/>
        <v>40449.208333333336</v>
      </c>
      <c r="O628" s="7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6.9424999999999999</v>
      </c>
      <c r="G629" t="s">
        <v>20</v>
      </c>
      <c r="H629">
        <v>154</v>
      </c>
      <c r="I629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56"/>
        <v>40345.208333333336</v>
      </c>
      <c r="O629" s="7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1.5178947368421052</v>
      </c>
      <c r="G630" t="s">
        <v>20</v>
      </c>
      <c r="H630">
        <v>96</v>
      </c>
      <c r="I630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56"/>
        <v>40455.208333333336</v>
      </c>
      <c r="O630" s="7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0.64582072176949945</v>
      </c>
      <c r="G631" t="s">
        <v>14</v>
      </c>
      <c r="H631">
        <v>750</v>
      </c>
      <c r="I631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56"/>
        <v>42557.208333333328</v>
      </c>
      <c r="O631" s="7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0.62873684210526315</v>
      </c>
      <c r="G632" t="s">
        <v>74</v>
      </c>
      <c r="H632">
        <v>87</v>
      </c>
      <c r="I632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56"/>
        <v>43586.208333333328</v>
      </c>
      <c r="O632" s="7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3.1039864864864866</v>
      </c>
      <c r="G633" t="s">
        <v>20</v>
      </c>
      <c r="H633">
        <v>3063</v>
      </c>
      <c r="I633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56"/>
        <v>43550.208333333328</v>
      </c>
      <c r="O633" s="7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0.42859916782246882</v>
      </c>
      <c r="G634" t="s">
        <v>47</v>
      </c>
      <c r="H634">
        <v>278</v>
      </c>
      <c r="I634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56"/>
        <v>41945.208333333336</v>
      </c>
      <c r="O634" s="7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0.83119402985074631</v>
      </c>
      <c r="G635" t="s">
        <v>14</v>
      </c>
      <c r="H635">
        <v>105</v>
      </c>
      <c r="I635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56"/>
        <v>42315.25</v>
      </c>
      <c r="O635" s="7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0.78531302876480547</v>
      </c>
      <c r="G636" t="s">
        <v>74</v>
      </c>
      <c r="H636">
        <v>1658</v>
      </c>
      <c r="I636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56"/>
        <v>42819.208333333328</v>
      </c>
      <c r="O636" s="7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1.1409352517985611</v>
      </c>
      <c r="G637" t="s">
        <v>20</v>
      </c>
      <c r="H637">
        <v>2266</v>
      </c>
      <c r="I637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56"/>
        <v>41314.25</v>
      </c>
      <c r="O637" s="7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0.64537683358624176</v>
      </c>
      <c r="G638" t="s">
        <v>14</v>
      </c>
      <c r="H638">
        <v>2604</v>
      </c>
      <c r="I638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56"/>
        <v>40926.25</v>
      </c>
      <c r="O638" s="7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0.79411764705882348</v>
      </c>
      <c r="G639" t="s">
        <v>14</v>
      </c>
      <c r="H639">
        <v>65</v>
      </c>
      <c r="I639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56"/>
        <v>42688.25</v>
      </c>
      <c r="O639" s="7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0.11419117647058824</v>
      </c>
      <c r="G640" t="s">
        <v>14</v>
      </c>
      <c r="H640">
        <v>94</v>
      </c>
      <c r="I640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56"/>
        <v>40386.208333333336</v>
      </c>
      <c r="O640" s="7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0.56186046511627907</v>
      </c>
      <c r="G641" t="s">
        <v>47</v>
      </c>
      <c r="H641">
        <v>45</v>
      </c>
      <c r="I641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56"/>
        <v>43309.208333333328</v>
      </c>
      <c r="O641" s="7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60">E642/D642</f>
        <v>0.16501669449081802</v>
      </c>
      <c r="G642" t="s">
        <v>14</v>
      </c>
      <c r="H642">
        <v>257</v>
      </c>
      <c r="I642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56"/>
        <v>42387.25</v>
      </c>
      <c r="O642" s="7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60"/>
        <v>1.1996808510638297</v>
      </c>
      <c r="G643" t="s">
        <v>20</v>
      </c>
      <c r="H643">
        <v>194</v>
      </c>
      <c r="I643">
        <f t="shared" ref="I643:I706" si="61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62">((L643/60/60)/24 + DATE(1970,1,1))</f>
        <v>42786.25</v>
      </c>
      <c r="O643" s="7">
        <f t="shared" ref="O643:O706" si="63">((M643/60/60)/24 + DATE(1970,1,1))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LEFT(R643,SEARCH("/",R643, 1)-1)</f>
        <v>theater</v>
      </c>
      <c r="T643" t="str">
        <f t="shared" ref="T643:T706" si="65">RIGHT(R643, LEN(R643)-SEARCH("/",R643,1))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1.4545652173913044</v>
      </c>
      <c r="G644" t="s">
        <v>20</v>
      </c>
      <c r="H644">
        <v>129</v>
      </c>
      <c r="I644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62"/>
        <v>43451.25</v>
      </c>
      <c r="O644" s="7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2.2138255033557046</v>
      </c>
      <c r="G645" t="s">
        <v>20</v>
      </c>
      <c r="H645">
        <v>375</v>
      </c>
      <c r="I645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62"/>
        <v>42795.25</v>
      </c>
      <c r="O645" s="7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0.48396694214876035</v>
      </c>
      <c r="G646" t="s">
        <v>14</v>
      </c>
      <c r="H646">
        <v>2928</v>
      </c>
      <c r="I64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62"/>
        <v>43452.25</v>
      </c>
      <c r="O646" s="7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0.92911504424778757</v>
      </c>
      <c r="G647" t="s">
        <v>14</v>
      </c>
      <c r="H647">
        <v>4697</v>
      </c>
      <c r="I647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62"/>
        <v>43369.208333333328</v>
      </c>
      <c r="O647" s="7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0.88599797365754818</v>
      </c>
      <c r="G648" t="s">
        <v>14</v>
      </c>
      <c r="H648">
        <v>2915</v>
      </c>
      <c r="I648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62"/>
        <v>41346.208333333336</v>
      </c>
      <c r="O648" s="7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0.41399999999999998</v>
      </c>
      <c r="G649" t="s">
        <v>14</v>
      </c>
      <c r="H649">
        <v>18</v>
      </c>
      <c r="I649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62"/>
        <v>43199.208333333328</v>
      </c>
      <c r="O649" s="7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0.63056795131845844</v>
      </c>
      <c r="G650" t="s">
        <v>74</v>
      </c>
      <c r="H650">
        <v>723</v>
      </c>
      <c r="I650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62"/>
        <v>42922.208333333328</v>
      </c>
      <c r="O650" s="7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0.48482333607230893</v>
      </c>
      <c r="G651" t="s">
        <v>14</v>
      </c>
      <c r="H651">
        <v>602</v>
      </c>
      <c r="I651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62"/>
        <v>40471.208333333336</v>
      </c>
      <c r="O651" s="7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0.02</v>
      </c>
      <c r="G652" t="s">
        <v>14</v>
      </c>
      <c r="H652">
        <v>1</v>
      </c>
      <c r="I652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62"/>
        <v>41828.208333333336</v>
      </c>
      <c r="O652" s="7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0.88479410269445857</v>
      </c>
      <c r="G653" t="s">
        <v>14</v>
      </c>
      <c r="H653">
        <v>3868</v>
      </c>
      <c r="I653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62"/>
        <v>41692.25</v>
      </c>
      <c r="O653" s="7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1.2684</v>
      </c>
      <c r="G654" t="s">
        <v>20</v>
      </c>
      <c r="H654">
        <v>409</v>
      </c>
      <c r="I654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62"/>
        <v>42587.208333333328</v>
      </c>
      <c r="O654" s="7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23.388333333333332</v>
      </c>
      <c r="G655" t="s">
        <v>20</v>
      </c>
      <c r="H655">
        <v>234</v>
      </c>
      <c r="I655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62"/>
        <v>42468.208333333328</v>
      </c>
      <c r="O655" s="7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5.0838857142857146</v>
      </c>
      <c r="G656" t="s">
        <v>20</v>
      </c>
      <c r="H656">
        <v>3016</v>
      </c>
      <c r="I656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62"/>
        <v>42240.208333333328</v>
      </c>
      <c r="O656" s="7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1.9147826086956521</v>
      </c>
      <c r="G657" t="s">
        <v>20</v>
      </c>
      <c r="H657">
        <v>264</v>
      </c>
      <c r="I657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62"/>
        <v>42796.25</v>
      </c>
      <c r="O657" s="7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0.42127533783783783</v>
      </c>
      <c r="G658" t="s">
        <v>14</v>
      </c>
      <c r="H658">
        <v>504</v>
      </c>
      <c r="I658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62"/>
        <v>43097.25</v>
      </c>
      <c r="O658" s="7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8.2400000000000001E-2</v>
      </c>
      <c r="G659" t="s">
        <v>14</v>
      </c>
      <c r="H659">
        <v>14</v>
      </c>
      <c r="I659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62"/>
        <v>43096.25</v>
      </c>
      <c r="O659" s="7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0.60064638783269964</v>
      </c>
      <c r="G660" t="s">
        <v>74</v>
      </c>
      <c r="H660">
        <v>390</v>
      </c>
      <c r="I660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62"/>
        <v>42246.208333333328</v>
      </c>
      <c r="O660" s="7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0.47232808616404309</v>
      </c>
      <c r="G661" t="s">
        <v>14</v>
      </c>
      <c r="H661">
        <v>750</v>
      </c>
      <c r="I661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62"/>
        <v>40570.25</v>
      </c>
      <c r="O661" s="7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0.81736263736263737</v>
      </c>
      <c r="G662" t="s">
        <v>14</v>
      </c>
      <c r="H662">
        <v>77</v>
      </c>
      <c r="I662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62"/>
        <v>42237.208333333328</v>
      </c>
      <c r="O662" s="7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0.54187265917603</v>
      </c>
      <c r="G663" t="s">
        <v>14</v>
      </c>
      <c r="H663">
        <v>752</v>
      </c>
      <c r="I663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62"/>
        <v>40996.208333333336</v>
      </c>
      <c r="O663" s="7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0.97868131868131869</v>
      </c>
      <c r="G664" t="s">
        <v>14</v>
      </c>
      <c r="H664">
        <v>131</v>
      </c>
      <c r="I664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62"/>
        <v>43443.25</v>
      </c>
      <c r="O664" s="7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0.77239999999999998</v>
      </c>
      <c r="G665" t="s">
        <v>14</v>
      </c>
      <c r="H665">
        <v>87</v>
      </c>
      <c r="I665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62"/>
        <v>40458.208333333336</v>
      </c>
      <c r="O665" s="7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0.33464735516372796</v>
      </c>
      <c r="G666" t="s">
        <v>14</v>
      </c>
      <c r="H666">
        <v>1063</v>
      </c>
      <c r="I666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62"/>
        <v>40959.25</v>
      </c>
      <c r="O666" s="7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2.3958823529411766</v>
      </c>
      <c r="G667" t="s">
        <v>20</v>
      </c>
      <c r="H667">
        <v>272</v>
      </c>
      <c r="I667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62"/>
        <v>40733.208333333336</v>
      </c>
      <c r="O667" s="7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0.64032258064516134</v>
      </c>
      <c r="G668" t="s">
        <v>74</v>
      </c>
      <c r="H668">
        <v>25</v>
      </c>
      <c r="I668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62"/>
        <v>41516.208333333336</v>
      </c>
      <c r="O668" s="7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1.7615942028985507</v>
      </c>
      <c r="G669" t="s">
        <v>20</v>
      </c>
      <c r="H669">
        <v>419</v>
      </c>
      <c r="I669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62"/>
        <v>41892.208333333336</v>
      </c>
      <c r="O669" s="7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0.20338181818181819</v>
      </c>
      <c r="G670" t="s">
        <v>14</v>
      </c>
      <c r="H670">
        <v>76</v>
      </c>
      <c r="I670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62"/>
        <v>41122.208333333336</v>
      </c>
      <c r="O670" s="7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3.5864754098360656</v>
      </c>
      <c r="G671" t="s">
        <v>20</v>
      </c>
      <c r="H671">
        <v>1621</v>
      </c>
      <c r="I671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62"/>
        <v>42912.208333333328</v>
      </c>
      <c r="O671" s="7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4.6885802469135802</v>
      </c>
      <c r="G672" t="s">
        <v>20</v>
      </c>
      <c r="H672">
        <v>1101</v>
      </c>
      <c r="I672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62"/>
        <v>42425.25</v>
      </c>
      <c r="O672" s="7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1.220563524590164</v>
      </c>
      <c r="G673" t="s">
        <v>20</v>
      </c>
      <c r="H673">
        <v>1073</v>
      </c>
      <c r="I673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62"/>
        <v>40390.208333333336</v>
      </c>
      <c r="O673" s="7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0.55931783729156137</v>
      </c>
      <c r="G674" t="s">
        <v>14</v>
      </c>
      <c r="H674">
        <v>4428</v>
      </c>
      <c r="I674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62"/>
        <v>43180.208333333328</v>
      </c>
      <c r="O674" s="7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0.43660714285714286</v>
      </c>
      <c r="G675" t="s">
        <v>14</v>
      </c>
      <c r="H675">
        <v>58</v>
      </c>
      <c r="I675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62"/>
        <v>42475.208333333328</v>
      </c>
      <c r="O675" s="7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0.33538371411833628</v>
      </c>
      <c r="G676" t="s">
        <v>74</v>
      </c>
      <c r="H676">
        <v>1218</v>
      </c>
      <c r="I676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62"/>
        <v>40774.208333333336</v>
      </c>
      <c r="O676" s="7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1.2297938144329896</v>
      </c>
      <c r="G677" t="s">
        <v>20</v>
      </c>
      <c r="H677">
        <v>331</v>
      </c>
      <c r="I677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62"/>
        <v>43719.208333333328</v>
      </c>
      <c r="O677" s="7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1.8974959871589085</v>
      </c>
      <c r="G678" t="s">
        <v>20</v>
      </c>
      <c r="H678">
        <v>1170</v>
      </c>
      <c r="I678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62"/>
        <v>41178.208333333336</v>
      </c>
      <c r="O678" s="7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0.83622641509433959</v>
      </c>
      <c r="G679" t="s">
        <v>14</v>
      </c>
      <c r="H679">
        <v>111</v>
      </c>
      <c r="I679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62"/>
        <v>42561.208333333328</v>
      </c>
      <c r="O679" s="7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0.17968844221105529</v>
      </c>
      <c r="G680" t="s">
        <v>74</v>
      </c>
      <c r="H680">
        <v>215</v>
      </c>
      <c r="I680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62"/>
        <v>43484.25</v>
      </c>
      <c r="O680" s="7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10.365</v>
      </c>
      <c r="G681" t="s">
        <v>20</v>
      </c>
      <c r="H681">
        <v>363</v>
      </c>
      <c r="I681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62"/>
        <v>43756.208333333328</v>
      </c>
      <c r="O681" s="7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0.97405219780219776</v>
      </c>
      <c r="G682" t="s">
        <v>14</v>
      </c>
      <c r="H682">
        <v>2955</v>
      </c>
      <c r="I682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62"/>
        <v>43813.25</v>
      </c>
      <c r="O682" s="7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0.86386203150461705</v>
      </c>
      <c r="G683" t="s">
        <v>14</v>
      </c>
      <c r="H683">
        <v>1657</v>
      </c>
      <c r="I683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62"/>
        <v>40898.25</v>
      </c>
      <c r="O683" s="7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1.5016666666666667</v>
      </c>
      <c r="G684" t="s">
        <v>20</v>
      </c>
      <c r="H684">
        <v>103</v>
      </c>
      <c r="I684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62"/>
        <v>41619.25</v>
      </c>
      <c r="O684" s="7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3.5843478260869563</v>
      </c>
      <c r="G685" t="s">
        <v>20</v>
      </c>
      <c r="H685">
        <v>147</v>
      </c>
      <c r="I685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62"/>
        <v>43359.208333333328</v>
      </c>
      <c r="O685" s="7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5.4285714285714288</v>
      </c>
      <c r="G686" t="s">
        <v>20</v>
      </c>
      <c r="H686">
        <v>110</v>
      </c>
      <c r="I686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62"/>
        <v>40358.208333333336</v>
      </c>
      <c r="O686" s="7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0.67500714285714281</v>
      </c>
      <c r="G687" t="s">
        <v>14</v>
      </c>
      <c r="H687">
        <v>926</v>
      </c>
      <c r="I687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62"/>
        <v>42239.208333333328</v>
      </c>
      <c r="O687" s="7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1.9174666666666667</v>
      </c>
      <c r="G688" t="s">
        <v>20</v>
      </c>
      <c r="H688">
        <v>134</v>
      </c>
      <c r="I688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62"/>
        <v>43186.208333333328</v>
      </c>
      <c r="O688" s="7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9.32</v>
      </c>
      <c r="G689" t="s">
        <v>20</v>
      </c>
      <c r="H689">
        <v>269</v>
      </c>
      <c r="I689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62"/>
        <v>42806.25</v>
      </c>
      <c r="O689" s="7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4.2927586206896553</v>
      </c>
      <c r="G690" t="s">
        <v>20</v>
      </c>
      <c r="H690">
        <v>175</v>
      </c>
      <c r="I690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62"/>
        <v>43475.25</v>
      </c>
      <c r="O690" s="7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1.0065753424657535</v>
      </c>
      <c r="G691" t="s">
        <v>20</v>
      </c>
      <c r="H691">
        <v>69</v>
      </c>
      <c r="I691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62"/>
        <v>41576.208333333336</v>
      </c>
      <c r="O691" s="7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2.266111111111111</v>
      </c>
      <c r="G692" t="s">
        <v>20</v>
      </c>
      <c r="H692">
        <v>190</v>
      </c>
      <c r="I692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62"/>
        <v>40874.25</v>
      </c>
      <c r="O692" s="7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1.4238</v>
      </c>
      <c r="G693" t="s">
        <v>20</v>
      </c>
      <c r="H693">
        <v>237</v>
      </c>
      <c r="I693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62"/>
        <v>41185.208333333336</v>
      </c>
      <c r="O693" s="7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0.90633333333333332</v>
      </c>
      <c r="G694" t="s">
        <v>14</v>
      </c>
      <c r="H694">
        <v>77</v>
      </c>
      <c r="I694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62"/>
        <v>43655.208333333328</v>
      </c>
      <c r="O694" s="7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0.63966740576496672</v>
      </c>
      <c r="G695" t="s">
        <v>14</v>
      </c>
      <c r="H695">
        <v>1748</v>
      </c>
      <c r="I695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62"/>
        <v>43025.208333333328</v>
      </c>
      <c r="O695" s="7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0.84131868131868137</v>
      </c>
      <c r="G696" t="s">
        <v>14</v>
      </c>
      <c r="H696">
        <v>79</v>
      </c>
      <c r="I696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62"/>
        <v>43066.25</v>
      </c>
      <c r="O696" s="7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1.3393478260869565</v>
      </c>
      <c r="G697" t="s">
        <v>20</v>
      </c>
      <c r="H697">
        <v>196</v>
      </c>
      <c r="I697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62"/>
        <v>42322.25</v>
      </c>
      <c r="O697" s="7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0.59042047531992692</v>
      </c>
      <c r="G698" t="s">
        <v>14</v>
      </c>
      <c r="H698">
        <v>889</v>
      </c>
      <c r="I698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62"/>
        <v>42114.208333333328</v>
      </c>
      <c r="O698" s="7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1.5280062063615205</v>
      </c>
      <c r="G699" t="s">
        <v>20</v>
      </c>
      <c r="H699">
        <v>7295</v>
      </c>
      <c r="I699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62"/>
        <v>43190.208333333328</v>
      </c>
      <c r="O699" s="7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4.466912114014252</v>
      </c>
      <c r="G700" t="s">
        <v>20</v>
      </c>
      <c r="H700">
        <v>2893</v>
      </c>
      <c r="I700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62"/>
        <v>40871.25</v>
      </c>
      <c r="O700" s="7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0.8439189189189189</v>
      </c>
      <c r="G701" t="s">
        <v>14</v>
      </c>
      <c r="H701">
        <v>56</v>
      </c>
      <c r="I701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62"/>
        <v>43641.208333333328</v>
      </c>
      <c r="O701" s="7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0.03</v>
      </c>
      <c r="G702" t="s">
        <v>14</v>
      </c>
      <c r="H702">
        <v>1</v>
      </c>
      <c r="I702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62"/>
        <v>40203.25</v>
      </c>
      <c r="O702" s="7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1.7502692307692307</v>
      </c>
      <c r="G703" t="s">
        <v>20</v>
      </c>
      <c r="H703">
        <v>820</v>
      </c>
      <c r="I703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62"/>
        <v>40629.208333333336</v>
      </c>
      <c r="O703" s="7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0.54137931034482756</v>
      </c>
      <c r="G704" t="s">
        <v>14</v>
      </c>
      <c r="H704">
        <v>83</v>
      </c>
      <c r="I704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62"/>
        <v>41477.208333333336</v>
      </c>
      <c r="O704" s="7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3.1187381703470032</v>
      </c>
      <c r="G705" t="s">
        <v>20</v>
      </c>
      <c r="H705">
        <v>2038</v>
      </c>
      <c r="I705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62"/>
        <v>41020.208333333336</v>
      </c>
      <c r="O705" s="7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66">E706/D706</f>
        <v>1.2278160919540231</v>
      </c>
      <c r="G706" t="s">
        <v>20</v>
      </c>
      <c r="H706">
        <v>116</v>
      </c>
      <c r="I706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62"/>
        <v>42555.208333333328</v>
      </c>
      <c r="O706" s="7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66"/>
        <v>0.99026517383618151</v>
      </c>
      <c r="G707" t="s">
        <v>14</v>
      </c>
      <c r="H707">
        <v>2025</v>
      </c>
      <c r="I707">
        <f t="shared" ref="I707:I770" si="67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68">((L707/60/60)/24 + DATE(1970,1,1))</f>
        <v>41619.25</v>
      </c>
      <c r="O707" s="7">
        <f t="shared" ref="O707:O770" si="69">((M707/60/60)/24 + DATE(1970,1,1))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LEFT(R707,SEARCH("/",R707, 1)-1)</f>
        <v>publishing</v>
      </c>
      <c r="T707" t="str">
        <f t="shared" ref="T707:T770" si="71">RIGHT(R707, LEN(R707)-SEARCH("/",R707,1))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1.278468634686347</v>
      </c>
      <c r="G708" t="s">
        <v>20</v>
      </c>
      <c r="H708">
        <v>1345</v>
      </c>
      <c r="I708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68"/>
        <v>43471.25</v>
      </c>
      <c r="O708" s="7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1.5861643835616439</v>
      </c>
      <c r="G709" t="s">
        <v>20</v>
      </c>
      <c r="H709">
        <v>168</v>
      </c>
      <c r="I709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68"/>
        <v>43442.25</v>
      </c>
      <c r="O709" s="7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7.0705882352941174</v>
      </c>
      <c r="G710" t="s">
        <v>20</v>
      </c>
      <c r="H710">
        <v>137</v>
      </c>
      <c r="I710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68"/>
        <v>42877.208333333328</v>
      </c>
      <c r="O710" s="7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1.4238775510204082</v>
      </c>
      <c r="G711" t="s">
        <v>20</v>
      </c>
      <c r="H711">
        <v>186</v>
      </c>
      <c r="I711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68"/>
        <v>41018.208333333336</v>
      </c>
      <c r="O711" s="7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1.4786046511627906</v>
      </c>
      <c r="G712" t="s">
        <v>20</v>
      </c>
      <c r="H712">
        <v>125</v>
      </c>
      <c r="I712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68"/>
        <v>43295.208333333328</v>
      </c>
      <c r="O712" s="7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0.20322580645161289</v>
      </c>
      <c r="G713" t="s">
        <v>14</v>
      </c>
      <c r="H713">
        <v>14</v>
      </c>
      <c r="I713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68"/>
        <v>42393.25</v>
      </c>
      <c r="O713" s="7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18.40625</v>
      </c>
      <c r="G714" t="s">
        <v>20</v>
      </c>
      <c r="H714">
        <v>202</v>
      </c>
      <c r="I714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68"/>
        <v>42559.208333333328</v>
      </c>
      <c r="O714" s="7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1.6194202898550725</v>
      </c>
      <c r="G715" t="s">
        <v>20</v>
      </c>
      <c r="H715">
        <v>103</v>
      </c>
      <c r="I715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68"/>
        <v>42604.208333333328</v>
      </c>
      <c r="O715" s="7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4.7282077922077921</v>
      </c>
      <c r="G716" t="s">
        <v>20</v>
      </c>
      <c r="H716">
        <v>1785</v>
      </c>
      <c r="I716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68"/>
        <v>41870.208333333336</v>
      </c>
      <c r="O716" s="7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0.24466101694915254</v>
      </c>
      <c r="G717" t="s">
        <v>14</v>
      </c>
      <c r="H717">
        <v>656</v>
      </c>
      <c r="I717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68"/>
        <v>40397.208333333336</v>
      </c>
      <c r="O717" s="7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5.1764999999999999</v>
      </c>
      <c r="G718" t="s">
        <v>20</v>
      </c>
      <c r="H718">
        <v>157</v>
      </c>
      <c r="I718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68"/>
        <v>41465.208333333336</v>
      </c>
      <c r="O718" s="7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2.4764285714285714</v>
      </c>
      <c r="G719" t="s">
        <v>20</v>
      </c>
      <c r="H719">
        <v>555</v>
      </c>
      <c r="I719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68"/>
        <v>40777.208333333336</v>
      </c>
      <c r="O719" s="7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1.0020481927710843</v>
      </c>
      <c r="G720" t="s">
        <v>20</v>
      </c>
      <c r="H720">
        <v>297</v>
      </c>
      <c r="I720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68"/>
        <v>41442.208333333336</v>
      </c>
      <c r="O720" s="7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1.53</v>
      </c>
      <c r="G721" t="s">
        <v>20</v>
      </c>
      <c r="H721">
        <v>123</v>
      </c>
      <c r="I721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68"/>
        <v>41058.208333333336</v>
      </c>
      <c r="O721" s="7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0.37091954022988505</v>
      </c>
      <c r="G722" t="s">
        <v>74</v>
      </c>
      <c r="H722">
        <v>38</v>
      </c>
      <c r="I722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68"/>
        <v>43152.25</v>
      </c>
      <c r="O722" s="7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4.3923948220064728E-2</v>
      </c>
      <c r="G723" t="s">
        <v>74</v>
      </c>
      <c r="H723">
        <v>60</v>
      </c>
      <c r="I723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68"/>
        <v>43194.208333333328</v>
      </c>
      <c r="O723" s="7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1.5650721649484536</v>
      </c>
      <c r="G724" t="s">
        <v>20</v>
      </c>
      <c r="H724">
        <v>3036</v>
      </c>
      <c r="I724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68"/>
        <v>43045.25</v>
      </c>
      <c r="O724" s="7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2.704081632653061</v>
      </c>
      <c r="G725" t="s">
        <v>20</v>
      </c>
      <c r="H725">
        <v>144</v>
      </c>
      <c r="I725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68"/>
        <v>42431.25</v>
      </c>
      <c r="O725" s="7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1.3405952380952382</v>
      </c>
      <c r="G726" t="s">
        <v>20</v>
      </c>
      <c r="H726">
        <v>121</v>
      </c>
      <c r="I726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68"/>
        <v>41934.208333333336</v>
      </c>
      <c r="O726" s="7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0.50398033126293995</v>
      </c>
      <c r="G727" t="s">
        <v>14</v>
      </c>
      <c r="H727">
        <v>1596</v>
      </c>
      <c r="I727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68"/>
        <v>41958.25</v>
      </c>
      <c r="O727" s="7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0.88815837937384901</v>
      </c>
      <c r="G728" t="s">
        <v>74</v>
      </c>
      <c r="H728">
        <v>524</v>
      </c>
      <c r="I728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68"/>
        <v>40476.208333333336</v>
      </c>
      <c r="O728" s="7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1.65</v>
      </c>
      <c r="G729" t="s">
        <v>20</v>
      </c>
      <c r="H729">
        <v>181</v>
      </c>
      <c r="I729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68"/>
        <v>43485.25</v>
      </c>
      <c r="O729" s="7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0.17499999999999999</v>
      </c>
      <c r="G730" t="s">
        <v>14</v>
      </c>
      <c r="H730">
        <v>10</v>
      </c>
      <c r="I730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68"/>
        <v>42515.208333333328</v>
      </c>
      <c r="O730" s="7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1.8566071428571429</v>
      </c>
      <c r="G731" t="s">
        <v>20</v>
      </c>
      <c r="H731">
        <v>122</v>
      </c>
      <c r="I731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68"/>
        <v>41309.25</v>
      </c>
      <c r="O731" s="7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4.1266319444444441</v>
      </c>
      <c r="G732" t="s">
        <v>20</v>
      </c>
      <c r="H732">
        <v>1071</v>
      </c>
      <c r="I732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68"/>
        <v>42147.208333333328</v>
      </c>
      <c r="O732" s="7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0.90249999999999997</v>
      </c>
      <c r="G733" t="s">
        <v>74</v>
      </c>
      <c r="H733">
        <v>219</v>
      </c>
      <c r="I733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68"/>
        <v>42939.208333333328</v>
      </c>
      <c r="O733" s="7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0.91984615384615387</v>
      </c>
      <c r="G734" t="s">
        <v>14</v>
      </c>
      <c r="H734">
        <v>1121</v>
      </c>
      <c r="I734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68"/>
        <v>42816.208333333328</v>
      </c>
      <c r="O734" s="7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5.2700632911392402</v>
      </c>
      <c r="G735" t="s">
        <v>20</v>
      </c>
      <c r="H735">
        <v>980</v>
      </c>
      <c r="I735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68"/>
        <v>41844.208333333336</v>
      </c>
      <c r="O735" s="7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3.1914285714285713</v>
      </c>
      <c r="G736" t="s">
        <v>20</v>
      </c>
      <c r="H736">
        <v>536</v>
      </c>
      <c r="I736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68"/>
        <v>42763.25</v>
      </c>
      <c r="O736" s="7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3.5418867924528303</v>
      </c>
      <c r="G737" t="s">
        <v>20</v>
      </c>
      <c r="H737">
        <v>1991</v>
      </c>
      <c r="I737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68"/>
        <v>42459.208333333328</v>
      </c>
      <c r="O737" s="7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0.32896103896103895</v>
      </c>
      <c r="G738" t="s">
        <v>74</v>
      </c>
      <c r="H738">
        <v>29</v>
      </c>
      <c r="I738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68"/>
        <v>42055.25</v>
      </c>
      <c r="O738" s="7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1.358918918918919</v>
      </c>
      <c r="G739" t="s">
        <v>20</v>
      </c>
      <c r="H739">
        <v>180</v>
      </c>
      <c r="I739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68"/>
        <v>42685.25</v>
      </c>
      <c r="O739" s="7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2.0843373493975904E-2</v>
      </c>
      <c r="G740" t="s">
        <v>14</v>
      </c>
      <c r="H740">
        <v>15</v>
      </c>
      <c r="I740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68"/>
        <v>41959.25</v>
      </c>
      <c r="O740" s="7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0.61</v>
      </c>
      <c r="G741" t="s">
        <v>14</v>
      </c>
      <c r="H741">
        <v>191</v>
      </c>
      <c r="I741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68"/>
        <v>41089.208333333336</v>
      </c>
      <c r="O741" s="7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0.30037735849056602</v>
      </c>
      <c r="G742" t="s">
        <v>14</v>
      </c>
      <c r="H742">
        <v>16</v>
      </c>
      <c r="I742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68"/>
        <v>42769.25</v>
      </c>
      <c r="O742" s="7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11.791666666666666</v>
      </c>
      <c r="G743" t="s">
        <v>20</v>
      </c>
      <c r="H743">
        <v>130</v>
      </c>
      <c r="I743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68"/>
        <v>40321.208333333336</v>
      </c>
      <c r="O743" s="7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11.260833333333334</v>
      </c>
      <c r="G744" t="s">
        <v>20</v>
      </c>
      <c r="H744">
        <v>122</v>
      </c>
      <c r="I744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68"/>
        <v>40197.25</v>
      </c>
      <c r="O744" s="7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0.12923076923076923</v>
      </c>
      <c r="G745" t="s">
        <v>14</v>
      </c>
      <c r="H745">
        <v>17</v>
      </c>
      <c r="I745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68"/>
        <v>42298.208333333328</v>
      </c>
      <c r="O745" s="7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7.12</v>
      </c>
      <c r="G746" t="s">
        <v>20</v>
      </c>
      <c r="H746">
        <v>140</v>
      </c>
      <c r="I746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68"/>
        <v>43322.208333333328</v>
      </c>
      <c r="O746" s="7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0.30304347826086958</v>
      </c>
      <c r="G747" t="s">
        <v>14</v>
      </c>
      <c r="H747">
        <v>34</v>
      </c>
      <c r="I747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68"/>
        <v>40328.208333333336</v>
      </c>
      <c r="O747" s="7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2.1250896057347672</v>
      </c>
      <c r="G748" t="s">
        <v>20</v>
      </c>
      <c r="H748">
        <v>3388</v>
      </c>
      <c r="I748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68"/>
        <v>40825.208333333336</v>
      </c>
      <c r="O748" s="7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2.2885714285714287</v>
      </c>
      <c r="G749" t="s">
        <v>20</v>
      </c>
      <c r="H749">
        <v>280</v>
      </c>
      <c r="I749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68"/>
        <v>40423.208333333336</v>
      </c>
      <c r="O749" s="7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0.34959979476654696</v>
      </c>
      <c r="G750" t="s">
        <v>74</v>
      </c>
      <c r="H750">
        <v>614</v>
      </c>
      <c r="I750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68"/>
        <v>40238.25</v>
      </c>
      <c r="O750" s="7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1.5729069767441861</v>
      </c>
      <c r="G751" t="s">
        <v>20</v>
      </c>
      <c r="H751">
        <v>366</v>
      </c>
      <c r="I751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68"/>
        <v>41920.208333333336</v>
      </c>
      <c r="O751" s="7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0.01</v>
      </c>
      <c r="G752" t="s">
        <v>14</v>
      </c>
      <c r="H752">
        <v>1</v>
      </c>
      <c r="I752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68"/>
        <v>40360.208333333336</v>
      </c>
      <c r="O752" s="7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2.3230555555555554</v>
      </c>
      <c r="G753" t="s">
        <v>20</v>
      </c>
      <c r="H753">
        <v>270</v>
      </c>
      <c r="I753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68"/>
        <v>42446.208333333328</v>
      </c>
      <c r="O753" s="7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0.92448275862068963</v>
      </c>
      <c r="G754" t="s">
        <v>74</v>
      </c>
      <c r="H754">
        <v>114</v>
      </c>
      <c r="I754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68"/>
        <v>40395.208333333336</v>
      </c>
      <c r="O754" s="7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2.5670212765957445</v>
      </c>
      <c r="G755" t="s">
        <v>20</v>
      </c>
      <c r="H755">
        <v>137</v>
      </c>
      <c r="I755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68"/>
        <v>40321.208333333336</v>
      </c>
      <c r="O755" s="7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1.6847017045454546</v>
      </c>
      <c r="G756" t="s">
        <v>20</v>
      </c>
      <c r="H756">
        <v>3205</v>
      </c>
      <c r="I756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68"/>
        <v>41210.208333333336</v>
      </c>
      <c r="O756" s="7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1.6657777777777778</v>
      </c>
      <c r="G757" t="s">
        <v>20</v>
      </c>
      <c r="H757">
        <v>288</v>
      </c>
      <c r="I757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68"/>
        <v>43096.25</v>
      </c>
      <c r="O757" s="7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7.7207692307692311</v>
      </c>
      <c r="G758" t="s">
        <v>20</v>
      </c>
      <c r="H758">
        <v>148</v>
      </c>
      <c r="I758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68"/>
        <v>42024.25</v>
      </c>
      <c r="O758" s="7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4.0685714285714285</v>
      </c>
      <c r="G759" t="s">
        <v>20</v>
      </c>
      <c r="H759">
        <v>114</v>
      </c>
      <c r="I759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68"/>
        <v>40675.208333333336</v>
      </c>
      <c r="O759" s="7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5.6420608108108112</v>
      </c>
      <c r="G760" t="s">
        <v>20</v>
      </c>
      <c r="H760">
        <v>1518</v>
      </c>
      <c r="I760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68"/>
        <v>41936.208333333336</v>
      </c>
      <c r="O760" s="7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0.6842686567164179</v>
      </c>
      <c r="G761" t="s">
        <v>14</v>
      </c>
      <c r="H761">
        <v>1274</v>
      </c>
      <c r="I761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68"/>
        <v>43136.25</v>
      </c>
      <c r="O761" s="7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0.34351966873706002</v>
      </c>
      <c r="G762" t="s">
        <v>14</v>
      </c>
      <c r="H762">
        <v>210</v>
      </c>
      <c r="I762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68"/>
        <v>43678.208333333328</v>
      </c>
      <c r="O762" s="7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6.5545454545454547</v>
      </c>
      <c r="G763" t="s">
        <v>20</v>
      </c>
      <c r="H763">
        <v>166</v>
      </c>
      <c r="I763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68"/>
        <v>42938.208333333328</v>
      </c>
      <c r="O763" s="7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1.7725714285714285</v>
      </c>
      <c r="G764" t="s">
        <v>20</v>
      </c>
      <c r="H764">
        <v>100</v>
      </c>
      <c r="I76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68"/>
        <v>41241.25</v>
      </c>
      <c r="O764" s="7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1.1317857142857144</v>
      </c>
      <c r="G765" t="s">
        <v>20</v>
      </c>
      <c r="H765">
        <v>235</v>
      </c>
      <c r="I765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68"/>
        <v>41037.208333333336</v>
      </c>
      <c r="O765" s="7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7.2818181818181822</v>
      </c>
      <c r="G766" t="s">
        <v>20</v>
      </c>
      <c r="H766">
        <v>148</v>
      </c>
      <c r="I766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68"/>
        <v>40676.208333333336</v>
      </c>
      <c r="O766" s="7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2.0833333333333335</v>
      </c>
      <c r="G767" t="s">
        <v>20</v>
      </c>
      <c r="H767">
        <v>198</v>
      </c>
      <c r="I767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68"/>
        <v>42840.208333333328</v>
      </c>
      <c r="O767" s="7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0.31171232876712329</v>
      </c>
      <c r="G768" t="s">
        <v>14</v>
      </c>
      <c r="H768">
        <v>248</v>
      </c>
      <c r="I768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68"/>
        <v>43362.208333333328</v>
      </c>
      <c r="O768" s="7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0.56967078189300413</v>
      </c>
      <c r="G769" t="s">
        <v>14</v>
      </c>
      <c r="H769">
        <v>513</v>
      </c>
      <c r="I769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68"/>
        <v>42283.208333333328</v>
      </c>
      <c r="O769" s="7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72">E770/D770</f>
        <v>2.31</v>
      </c>
      <c r="G770" t="s">
        <v>20</v>
      </c>
      <c r="H770">
        <v>150</v>
      </c>
      <c r="I770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68"/>
        <v>41619.25</v>
      </c>
      <c r="O770" s="7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72"/>
        <v>0.86867834394904464</v>
      </c>
      <c r="G771" t="s">
        <v>14</v>
      </c>
      <c r="H771">
        <v>3410</v>
      </c>
      <c r="I771">
        <f t="shared" ref="I771:I834" si="73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74">((L771/60/60)/24 + DATE(1970,1,1))</f>
        <v>41501.208333333336</v>
      </c>
      <c r="O771" s="7">
        <f t="shared" ref="O771:O834" si="75">((M771/60/60)/24 + DATE(1970,1,1))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LEFT(R771,SEARCH("/",R771, 1)-1)</f>
        <v>games</v>
      </c>
      <c r="T771" t="str">
        <f t="shared" ref="T771:T834" si="77">RIGHT(R771, LEN(R771)-SEARCH("/",R771,1))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2.7074418604651163</v>
      </c>
      <c r="G772" t="s">
        <v>20</v>
      </c>
      <c r="H772">
        <v>216</v>
      </c>
      <c r="I772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74"/>
        <v>41743.208333333336</v>
      </c>
      <c r="O772" s="7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0.49446428571428569</v>
      </c>
      <c r="G773" t="s">
        <v>74</v>
      </c>
      <c r="H773">
        <v>26</v>
      </c>
      <c r="I773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74"/>
        <v>43491.25</v>
      </c>
      <c r="O773" s="7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1.1335962566844919</v>
      </c>
      <c r="G774" t="s">
        <v>20</v>
      </c>
      <c r="H774">
        <v>5139</v>
      </c>
      <c r="I774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74"/>
        <v>43505.25</v>
      </c>
      <c r="O774" s="7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1.9055555555555554</v>
      </c>
      <c r="G775" t="s">
        <v>20</v>
      </c>
      <c r="H775">
        <v>2353</v>
      </c>
      <c r="I775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74"/>
        <v>42838.208333333328</v>
      </c>
      <c r="O775" s="7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1.355</v>
      </c>
      <c r="G776" t="s">
        <v>20</v>
      </c>
      <c r="H776">
        <v>78</v>
      </c>
      <c r="I776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74"/>
        <v>42513.208333333328</v>
      </c>
      <c r="O776" s="7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0.10297872340425532</v>
      </c>
      <c r="G777" t="s">
        <v>14</v>
      </c>
      <c r="H777">
        <v>10</v>
      </c>
      <c r="I777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74"/>
        <v>41949.25</v>
      </c>
      <c r="O777" s="7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0.65544223826714798</v>
      </c>
      <c r="G778" t="s">
        <v>14</v>
      </c>
      <c r="H778">
        <v>2201</v>
      </c>
      <c r="I778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74"/>
        <v>43650.208333333328</v>
      </c>
      <c r="O778" s="7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0.49026652452025588</v>
      </c>
      <c r="G779" t="s">
        <v>14</v>
      </c>
      <c r="H779">
        <v>676</v>
      </c>
      <c r="I779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74"/>
        <v>40809.208333333336</v>
      </c>
      <c r="O779" s="7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7.8792307692307695</v>
      </c>
      <c r="G780" t="s">
        <v>20</v>
      </c>
      <c r="H780">
        <v>174</v>
      </c>
      <c r="I780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74"/>
        <v>40768.208333333336</v>
      </c>
      <c r="O780" s="7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0.80306347746090156</v>
      </c>
      <c r="G781" t="s">
        <v>14</v>
      </c>
      <c r="H781">
        <v>831</v>
      </c>
      <c r="I781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74"/>
        <v>42230.208333333328</v>
      </c>
      <c r="O781" s="7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1.0629411764705883</v>
      </c>
      <c r="G782" t="s">
        <v>20</v>
      </c>
      <c r="H782">
        <v>164</v>
      </c>
      <c r="I782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74"/>
        <v>42573.208333333328</v>
      </c>
      <c r="O782" s="7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0.50735632183908042</v>
      </c>
      <c r="G783" t="s">
        <v>74</v>
      </c>
      <c r="H783">
        <v>56</v>
      </c>
      <c r="I783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74"/>
        <v>40482.208333333336</v>
      </c>
      <c r="O783" s="7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2.153137254901961</v>
      </c>
      <c r="G784" t="s">
        <v>20</v>
      </c>
      <c r="H784">
        <v>161</v>
      </c>
      <c r="I784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74"/>
        <v>40603.25</v>
      </c>
      <c r="O784" s="7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1.4122972972972974</v>
      </c>
      <c r="G785" t="s">
        <v>20</v>
      </c>
      <c r="H785">
        <v>138</v>
      </c>
      <c r="I785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74"/>
        <v>41625.25</v>
      </c>
      <c r="O785" s="7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1.1533745781777278</v>
      </c>
      <c r="G786" t="s">
        <v>20</v>
      </c>
      <c r="H786">
        <v>3308</v>
      </c>
      <c r="I786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74"/>
        <v>42435.25</v>
      </c>
      <c r="O786" s="7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1.9311940298507462</v>
      </c>
      <c r="G787" t="s">
        <v>20</v>
      </c>
      <c r="H787">
        <v>127</v>
      </c>
      <c r="I787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74"/>
        <v>43582.208333333328</v>
      </c>
      <c r="O787" s="7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7.2973333333333334</v>
      </c>
      <c r="G788" t="s">
        <v>20</v>
      </c>
      <c r="H788">
        <v>207</v>
      </c>
      <c r="I788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74"/>
        <v>43186.208333333328</v>
      </c>
      <c r="O788" s="7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0.99663398692810456</v>
      </c>
      <c r="G789" t="s">
        <v>14</v>
      </c>
      <c r="H789">
        <v>859</v>
      </c>
      <c r="I789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74"/>
        <v>40684.208333333336</v>
      </c>
      <c r="O789" s="7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0.88166666666666671</v>
      </c>
      <c r="G790" t="s">
        <v>47</v>
      </c>
      <c r="H790">
        <v>31</v>
      </c>
      <c r="I790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74"/>
        <v>41202.208333333336</v>
      </c>
      <c r="O790" s="7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0.37233333333333335</v>
      </c>
      <c r="G791" t="s">
        <v>14</v>
      </c>
      <c r="H791">
        <v>45</v>
      </c>
      <c r="I791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74"/>
        <v>41786.208333333336</v>
      </c>
      <c r="O791" s="7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0.30540075309306081</v>
      </c>
      <c r="G792" t="s">
        <v>74</v>
      </c>
      <c r="H792">
        <v>1113</v>
      </c>
      <c r="I792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74"/>
        <v>40223.25</v>
      </c>
      <c r="O792" s="7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0.25714285714285712</v>
      </c>
      <c r="G793" t="s">
        <v>14</v>
      </c>
      <c r="H793">
        <v>6</v>
      </c>
      <c r="I793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74"/>
        <v>42715.25</v>
      </c>
      <c r="O793" s="7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0.34</v>
      </c>
      <c r="G794" t="s">
        <v>14</v>
      </c>
      <c r="H794">
        <v>7</v>
      </c>
      <c r="I794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74"/>
        <v>41451.208333333336</v>
      </c>
      <c r="O794" s="7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11.859090909090909</v>
      </c>
      <c r="G795" t="s">
        <v>20</v>
      </c>
      <c r="H795">
        <v>181</v>
      </c>
      <c r="I795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74"/>
        <v>41450.208333333336</v>
      </c>
      <c r="O795" s="7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1.2539393939393939</v>
      </c>
      <c r="G796" t="s">
        <v>20</v>
      </c>
      <c r="H796">
        <v>110</v>
      </c>
      <c r="I796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74"/>
        <v>43091.25</v>
      </c>
      <c r="O796" s="7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0.14394366197183098</v>
      </c>
      <c r="G797" t="s">
        <v>14</v>
      </c>
      <c r="H797">
        <v>31</v>
      </c>
      <c r="I797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74"/>
        <v>42675.208333333328</v>
      </c>
      <c r="O797" s="7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0.54807692307692313</v>
      </c>
      <c r="G798" t="s">
        <v>14</v>
      </c>
      <c r="H798">
        <v>78</v>
      </c>
      <c r="I798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74"/>
        <v>41859.208333333336</v>
      </c>
      <c r="O798" s="7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1.0963157894736841</v>
      </c>
      <c r="G799" t="s">
        <v>20</v>
      </c>
      <c r="H799">
        <v>185</v>
      </c>
      <c r="I799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74"/>
        <v>43464.25</v>
      </c>
      <c r="O799" s="7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1.8847058823529412</v>
      </c>
      <c r="G800" t="s">
        <v>20</v>
      </c>
      <c r="H800">
        <v>121</v>
      </c>
      <c r="I800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74"/>
        <v>41060.208333333336</v>
      </c>
      <c r="O800" s="7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0.87008284023668636</v>
      </c>
      <c r="G801" t="s">
        <v>14</v>
      </c>
      <c r="H801">
        <v>1225</v>
      </c>
      <c r="I801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74"/>
        <v>42399.25</v>
      </c>
      <c r="O801" s="7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0.01</v>
      </c>
      <c r="G802" t="s">
        <v>14</v>
      </c>
      <c r="H802">
        <v>1</v>
      </c>
      <c r="I802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74"/>
        <v>42167.208333333328</v>
      </c>
      <c r="O802" s="7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2.0291304347826089</v>
      </c>
      <c r="G803" t="s">
        <v>20</v>
      </c>
      <c r="H803">
        <v>106</v>
      </c>
      <c r="I803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74"/>
        <v>43830.25</v>
      </c>
      <c r="O803" s="7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1.9703225806451612</v>
      </c>
      <c r="G804" t="s">
        <v>20</v>
      </c>
      <c r="H804">
        <v>142</v>
      </c>
      <c r="I804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74"/>
        <v>43650.208333333328</v>
      </c>
      <c r="O804" s="7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1.07</v>
      </c>
      <c r="G805" t="s">
        <v>20</v>
      </c>
      <c r="H805">
        <v>233</v>
      </c>
      <c r="I805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74"/>
        <v>43492.25</v>
      </c>
      <c r="O805" s="7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2.6873076923076922</v>
      </c>
      <c r="G806" t="s">
        <v>20</v>
      </c>
      <c r="H806">
        <v>218</v>
      </c>
      <c r="I806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74"/>
        <v>43102.25</v>
      </c>
      <c r="O806" s="7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0.50845360824742269</v>
      </c>
      <c r="G807" t="s">
        <v>14</v>
      </c>
      <c r="H807">
        <v>67</v>
      </c>
      <c r="I807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74"/>
        <v>41958.25</v>
      </c>
      <c r="O807" s="7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11.802857142857142</v>
      </c>
      <c r="G808" t="s">
        <v>20</v>
      </c>
      <c r="H808">
        <v>76</v>
      </c>
      <c r="I808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74"/>
        <v>40973.25</v>
      </c>
      <c r="O808" s="7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2.64</v>
      </c>
      <c r="G809" t="s">
        <v>20</v>
      </c>
      <c r="H809">
        <v>43</v>
      </c>
      <c r="I809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74"/>
        <v>43753.208333333328</v>
      </c>
      <c r="O809" s="7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0.30442307692307691</v>
      </c>
      <c r="G810" t="s">
        <v>14</v>
      </c>
      <c r="H810">
        <v>19</v>
      </c>
      <c r="I810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74"/>
        <v>42507.208333333328</v>
      </c>
      <c r="O810" s="7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0.62880681818181816</v>
      </c>
      <c r="G811" t="s">
        <v>14</v>
      </c>
      <c r="H811">
        <v>2108</v>
      </c>
      <c r="I811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74"/>
        <v>41135.208333333336</v>
      </c>
      <c r="O811" s="7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1.9312499999999999</v>
      </c>
      <c r="G812" t="s">
        <v>20</v>
      </c>
      <c r="H812">
        <v>221</v>
      </c>
      <c r="I812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74"/>
        <v>43067.25</v>
      </c>
      <c r="O812" s="7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0.77102702702702708</v>
      </c>
      <c r="G813" t="s">
        <v>14</v>
      </c>
      <c r="H813">
        <v>679</v>
      </c>
      <c r="I813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74"/>
        <v>42378.25</v>
      </c>
      <c r="O813" s="7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2.2552763819095478</v>
      </c>
      <c r="G814" t="s">
        <v>20</v>
      </c>
      <c r="H814">
        <v>2805</v>
      </c>
      <c r="I81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74"/>
        <v>43206.208333333328</v>
      </c>
      <c r="O814" s="7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2.3940625</v>
      </c>
      <c r="G815" t="s">
        <v>20</v>
      </c>
      <c r="H815">
        <v>68</v>
      </c>
      <c r="I815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74"/>
        <v>41148.208333333336</v>
      </c>
      <c r="O815" s="7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0.921875</v>
      </c>
      <c r="G816" t="s">
        <v>14</v>
      </c>
      <c r="H816">
        <v>36</v>
      </c>
      <c r="I816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74"/>
        <v>42517.208333333328</v>
      </c>
      <c r="O816" s="7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1.3023333333333333</v>
      </c>
      <c r="G817" t="s">
        <v>20</v>
      </c>
      <c r="H817">
        <v>183</v>
      </c>
      <c r="I817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74"/>
        <v>43068.25</v>
      </c>
      <c r="O817" s="7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6.1521739130434785</v>
      </c>
      <c r="G818" t="s">
        <v>20</v>
      </c>
      <c r="H818">
        <v>133</v>
      </c>
      <c r="I818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74"/>
        <v>41680.25</v>
      </c>
      <c r="O818" s="7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3.687953216374269</v>
      </c>
      <c r="G819" t="s">
        <v>20</v>
      </c>
      <c r="H819">
        <v>2489</v>
      </c>
      <c r="I819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74"/>
        <v>43589.208333333328</v>
      </c>
      <c r="O819" s="7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10.948571428571428</v>
      </c>
      <c r="G820" t="s">
        <v>20</v>
      </c>
      <c r="H820">
        <v>69</v>
      </c>
      <c r="I820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74"/>
        <v>43486.25</v>
      </c>
      <c r="O820" s="7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0.50662921348314605</v>
      </c>
      <c r="G821" t="s">
        <v>14</v>
      </c>
      <c r="H821">
        <v>47</v>
      </c>
      <c r="I821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74"/>
        <v>41237.25</v>
      </c>
      <c r="O821" s="7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8.0060000000000002</v>
      </c>
      <c r="G822" t="s">
        <v>20</v>
      </c>
      <c r="H822">
        <v>279</v>
      </c>
      <c r="I822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74"/>
        <v>43310.208333333328</v>
      </c>
      <c r="O822" s="7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2.9128571428571428</v>
      </c>
      <c r="G823" t="s">
        <v>20</v>
      </c>
      <c r="H823">
        <v>210</v>
      </c>
      <c r="I823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74"/>
        <v>42794.25</v>
      </c>
      <c r="O823" s="7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3.4996666666666667</v>
      </c>
      <c r="G824" t="s">
        <v>20</v>
      </c>
      <c r="H824">
        <v>2100</v>
      </c>
      <c r="I824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74"/>
        <v>41698.25</v>
      </c>
      <c r="O824" s="7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3.5707317073170732</v>
      </c>
      <c r="G825" t="s">
        <v>20</v>
      </c>
      <c r="H825">
        <v>252</v>
      </c>
      <c r="I825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74"/>
        <v>41892.208333333336</v>
      </c>
      <c r="O825" s="7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1.2648941176470587</v>
      </c>
      <c r="G826" t="s">
        <v>20</v>
      </c>
      <c r="H826">
        <v>1280</v>
      </c>
      <c r="I826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74"/>
        <v>40348.208333333336</v>
      </c>
      <c r="O826" s="7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3.875</v>
      </c>
      <c r="G827" t="s">
        <v>20</v>
      </c>
      <c r="H827">
        <v>157</v>
      </c>
      <c r="I827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74"/>
        <v>42941.208333333328</v>
      </c>
      <c r="O827" s="7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4.5703571428571426</v>
      </c>
      <c r="G828" t="s">
        <v>20</v>
      </c>
      <c r="H828">
        <v>194</v>
      </c>
      <c r="I828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74"/>
        <v>40525.25</v>
      </c>
      <c r="O828" s="7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2.6669565217391304</v>
      </c>
      <c r="G829" t="s">
        <v>20</v>
      </c>
      <c r="H829">
        <v>82</v>
      </c>
      <c r="I829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74"/>
        <v>40666.208333333336</v>
      </c>
      <c r="O829" s="7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0.69</v>
      </c>
      <c r="G830" t="s">
        <v>14</v>
      </c>
      <c r="H830">
        <v>70</v>
      </c>
      <c r="I830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74"/>
        <v>43340.208333333328</v>
      </c>
      <c r="O830" s="7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0.51343749999999999</v>
      </c>
      <c r="G831" t="s">
        <v>14</v>
      </c>
      <c r="H831">
        <v>154</v>
      </c>
      <c r="I831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74"/>
        <v>42164.208333333328</v>
      </c>
      <c r="O831" s="7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1.1710526315789473E-2</v>
      </c>
      <c r="G832" t="s">
        <v>14</v>
      </c>
      <c r="H832">
        <v>22</v>
      </c>
      <c r="I832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74"/>
        <v>43103.25</v>
      </c>
      <c r="O832" s="7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1.089773429454171</v>
      </c>
      <c r="G833" t="s">
        <v>20</v>
      </c>
      <c r="H833">
        <v>4233</v>
      </c>
      <c r="I833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74"/>
        <v>40994.208333333336</v>
      </c>
      <c r="O833" s="7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78">E834/D834</f>
        <v>3.1517592592592591</v>
      </c>
      <c r="G834" t="s">
        <v>20</v>
      </c>
      <c r="H834">
        <v>1297</v>
      </c>
      <c r="I834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74"/>
        <v>42299.208333333328</v>
      </c>
      <c r="O834" s="7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78"/>
        <v>1.5769117647058823</v>
      </c>
      <c r="G835" t="s">
        <v>20</v>
      </c>
      <c r="H835">
        <v>165</v>
      </c>
      <c r="I835">
        <f t="shared" ref="I835:I898" si="79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80">((L835/60/60)/24 + DATE(1970,1,1))</f>
        <v>40588.25</v>
      </c>
      <c r="O835" s="7">
        <f t="shared" ref="O835:O898" si="81">((M835/60/60)/24 + DATE(1970,1,1))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LEFT(R835,SEARCH("/",R835, 1)-1)</f>
        <v>publishing</v>
      </c>
      <c r="T835" t="str">
        <f t="shared" ref="T835:T898" si="83">RIGHT(R835, LEN(R835)-SEARCH("/",R835,1))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1.5380821917808218</v>
      </c>
      <c r="G836" t="s">
        <v>20</v>
      </c>
      <c r="H836">
        <v>119</v>
      </c>
      <c r="I836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80"/>
        <v>41448.208333333336</v>
      </c>
      <c r="O836" s="7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0.89738979118329465</v>
      </c>
      <c r="G837" t="s">
        <v>14</v>
      </c>
      <c r="H837">
        <v>1758</v>
      </c>
      <c r="I837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80"/>
        <v>42063.25</v>
      </c>
      <c r="O837" s="7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0.75135802469135804</v>
      </c>
      <c r="G838" t="s">
        <v>14</v>
      </c>
      <c r="H838">
        <v>94</v>
      </c>
      <c r="I838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80"/>
        <v>40214.25</v>
      </c>
      <c r="O838" s="7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8.5288135593220336</v>
      </c>
      <c r="G839" t="s">
        <v>20</v>
      </c>
      <c r="H839">
        <v>1797</v>
      </c>
      <c r="I839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80"/>
        <v>40629.208333333336</v>
      </c>
      <c r="O839" s="7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1.3890625000000001</v>
      </c>
      <c r="G840" t="s">
        <v>20</v>
      </c>
      <c r="H840">
        <v>261</v>
      </c>
      <c r="I840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80"/>
        <v>43370.208333333328</v>
      </c>
      <c r="O840" s="7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1.9018181818181819</v>
      </c>
      <c r="G841" t="s">
        <v>20</v>
      </c>
      <c r="H841">
        <v>157</v>
      </c>
      <c r="I841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80"/>
        <v>41715.208333333336</v>
      </c>
      <c r="O841" s="7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1.0024333619948409</v>
      </c>
      <c r="G842" t="s">
        <v>20</v>
      </c>
      <c r="H842">
        <v>3533</v>
      </c>
      <c r="I842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80"/>
        <v>41836.208333333336</v>
      </c>
      <c r="O842" s="7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1.4275824175824177</v>
      </c>
      <c r="G843" t="s">
        <v>20</v>
      </c>
      <c r="H843">
        <v>155</v>
      </c>
      <c r="I843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80"/>
        <v>42419.25</v>
      </c>
      <c r="O843" s="7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5.6313333333333331</v>
      </c>
      <c r="G844" t="s">
        <v>20</v>
      </c>
      <c r="H844">
        <v>132</v>
      </c>
      <c r="I844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80"/>
        <v>43266.208333333328</v>
      </c>
      <c r="O844" s="7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0.30715909090909088</v>
      </c>
      <c r="G845" t="s">
        <v>14</v>
      </c>
      <c r="H845">
        <v>33</v>
      </c>
      <c r="I845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80"/>
        <v>43338.208333333328</v>
      </c>
      <c r="O845" s="7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0.99397727272727276</v>
      </c>
      <c r="G846" t="s">
        <v>74</v>
      </c>
      <c r="H846">
        <v>94</v>
      </c>
      <c r="I846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80"/>
        <v>40930.25</v>
      </c>
      <c r="O846" s="7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1.9754935622317598</v>
      </c>
      <c r="G847" t="s">
        <v>20</v>
      </c>
      <c r="H847">
        <v>1354</v>
      </c>
      <c r="I847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80"/>
        <v>43235.208333333328</v>
      </c>
      <c r="O847" s="7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5.085</v>
      </c>
      <c r="G848" t="s">
        <v>20</v>
      </c>
      <c r="H848">
        <v>48</v>
      </c>
      <c r="I848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80"/>
        <v>43302.208333333328</v>
      </c>
      <c r="O848" s="7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2.3774468085106384</v>
      </c>
      <c r="G849" t="s">
        <v>20</v>
      </c>
      <c r="H849">
        <v>110</v>
      </c>
      <c r="I849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80"/>
        <v>43107.25</v>
      </c>
      <c r="O849" s="7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3.3846875000000001</v>
      </c>
      <c r="G850" t="s">
        <v>20</v>
      </c>
      <c r="H850">
        <v>172</v>
      </c>
      <c r="I850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80"/>
        <v>40341.208333333336</v>
      </c>
      <c r="O850" s="7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1.3308955223880596</v>
      </c>
      <c r="G851" t="s">
        <v>20</v>
      </c>
      <c r="H851">
        <v>307</v>
      </c>
      <c r="I851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80"/>
        <v>40948.25</v>
      </c>
      <c r="O851" s="7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0.01</v>
      </c>
      <c r="G852" t="s">
        <v>14</v>
      </c>
      <c r="H852">
        <v>1</v>
      </c>
      <c r="I852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80"/>
        <v>40866.25</v>
      </c>
      <c r="O852" s="7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2.0779999999999998</v>
      </c>
      <c r="G853" t="s">
        <v>20</v>
      </c>
      <c r="H853">
        <v>160</v>
      </c>
      <c r="I853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80"/>
        <v>41031.208333333336</v>
      </c>
      <c r="O853" s="7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0.51122448979591839</v>
      </c>
      <c r="G854" t="s">
        <v>14</v>
      </c>
      <c r="H854">
        <v>31</v>
      </c>
      <c r="I854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80"/>
        <v>40740.208333333336</v>
      </c>
      <c r="O854" s="7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6.5205847953216374</v>
      </c>
      <c r="G855" t="s">
        <v>20</v>
      </c>
      <c r="H855">
        <v>1467</v>
      </c>
      <c r="I855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80"/>
        <v>40714.208333333336</v>
      </c>
      <c r="O855" s="7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1.1363099415204678</v>
      </c>
      <c r="G856" t="s">
        <v>20</v>
      </c>
      <c r="H856">
        <v>2662</v>
      </c>
      <c r="I856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80"/>
        <v>43787.25</v>
      </c>
      <c r="O856" s="7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1.0237606837606839</v>
      </c>
      <c r="G857" t="s">
        <v>20</v>
      </c>
      <c r="H857">
        <v>452</v>
      </c>
      <c r="I857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80"/>
        <v>40712.208333333336</v>
      </c>
      <c r="O857" s="7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3.5658333333333334</v>
      </c>
      <c r="G858" t="s">
        <v>20</v>
      </c>
      <c r="H858">
        <v>158</v>
      </c>
      <c r="I858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80"/>
        <v>41023.208333333336</v>
      </c>
      <c r="O858" s="7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1.3986792452830188</v>
      </c>
      <c r="G859" t="s">
        <v>20</v>
      </c>
      <c r="H859">
        <v>225</v>
      </c>
      <c r="I859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80"/>
        <v>40944.25</v>
      </c>
      <c r="O859" s="7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0.69450000000000001</v>
      </c>
      <c r="G860" t="s">
        <v>14</v>
      </c>
      <c r="H860">
        <v>35</v>
      </c>
      <c r="I860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80"/>
        <v>43211.208333333328</v>
      </c>
      <c r="O860" s="7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0.35534246575342465</v>
      </c>
      <c r="G861" t="s">
        <v>14</v>
      </c>
      <c r="H861">
        <v>63</v>
      </c>
      <c r="I861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80"/>
        <v>41334.25</v>
      </c>
      <c r="O861" s="7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2.5165000000000002</v>
      </c>
      <c r="G862" t="s">
        <v>20</v>
      </c>
      <c r="H862">
        <v>65</v>
      </c>
      <c r="I862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80"/>
        <v>43515.25</v>
      </c>
      <c r="O862" s="7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1.0587500000000001</v>
      </c>
      <c r="G863" t="s">
        <v>20</v>
      </c>
      <c r="H863">
        <v>163</v>
      </c>
      <c r="I863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80"/>
        <v>40258.208333333336</v>
      </c>
      <c r="O863" s="7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1.8742857142857143</v>
      </c>
      <c r="G864" t="s">
        <v>20</v>
      </c>
      <c r="H864">
        <v>85</v>
      </c>
      <c r="I864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80"/>
        <v>40756.208333333336</v>
      </c>
      <c r="O864" s="7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3.8678571428571429</v>
      </c>
      <c r="G865" t="s">
        <v>20</v>
      </c>
      <c r="H865">
        <v>217</v>
      </c>
      <c r="I865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80"/>
        <v>42172.208333333328</v>
      </c>
      <c r="O865" s="7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3.4707142857142856</v>
      </c>
      <c r="G866" t="s">
        <v>20</v>
      </c>
      <c r="H866">
        <v>150</v>
      </c>
      <c r="I86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80"/>
        <v>42601.208333333328</v>
      </c>
      <c r="O866" s="7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1.8582098765432098</v>
      </c>
      <c r="G867" t="s">
        <v>20</v>
      </c>
      <c r="H867">
        <v>3272</v>
      </c>
      <c r="I867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80"/>
        <v>41897.208333333336</v>
      </c>
      <c r="O867" s="7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0.43241247264770238</v>
      </c>
      <c r="G868" t="s">
        <v>74</v>
      </c>
      <c r="H868">
        <v>898</v>
      </c>
      <c r="I868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80"/>
        <v>40671.208333333336</v>
      </c>
      <c r="O868" s="7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1.6243749999999999</v>
      </c>
      <c r="G869" t="s">
        <v>20</v>
      </c>
      <c r="H869">
        <v>300</v>
      </c>
      <c r="I869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80"/>
        <v>43382.208333333328</v>
      </c>
      <c r="O869" s="7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1.8484285714285715</v>
      </c>
      <c r="G870" t="s">
        <v>20</v>
      </c>
      <c r="H870">
        <v>126</v>
      </c>
      <c r="I870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80"/>
        <v>41559.208333333336</v>
      </c>
      <c r="O870" s="7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0.23703520691785052</v>
      </c>
      <c r="G871" t="s">
        <v>14</v>
      </c>
      <c r="H871">
        <v>526</v>
      </c>
      <c r="I871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80"/>
        <v>40350.208333333336</v>
      </c>
      <c r="O871" s="7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0.89870129870129867</v>
      </c>
      <c r="G872" t="s">
        <v>14</v>
      </c>
      <c r="H872">
        <v>121</v>
      </c>
      <c r="I872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80"/>
        <v>42240.208333333328</v>
      </c>
      <c r="O872" s="7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2.7260419580419581</v>
      </c>
      <c r="G873" t="s">
        <v>20</v>
      </c>
      <c r="H873">
        <v>2320</v>
      </c>
      <c r="I873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80"/>
        <v>43040.208333333328</v>
      </c>
      <c r="O873" s="7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1.7004255319148935</v>
      </c>
      <c r="G874" t="s">
        <v>20</v>
      </c>
      <c r="H874">
        <v>81</v>
      </c>
      <c r="I874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80"/>
        <v>43346.208333333328</v>
      </c>
      <c r="O874" s="7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1.8828503562945369</v>
      </c>
      <c r="G875" t="s">
        <v>20</v>
      </c>
      <c r="H875">
        <v>1887</v>
      </c>
      <c r="I875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80"/>
        <v>41647.25</v>
      </c>
      <c r="O875" s="7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3.4693532338308457</v>
      </c>
      <c r="G876" t="s">
        <v>20</v>
      </c>
      <c r="H876">
        <v>4358</v>
      </c>
      <c r="I876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80"/>
        <v>40291.208333333336</v>
      </c>
      <c r="O876" s="7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0.6917721518987342</v>
      </c>
      <c r="G877" t="s">
        <v>14</v>
      </c>
      <c r="H877">
        <v>67</v>
      </c>
      <c r="I877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80"/>
        <v>40556.25</v>
      </c>
      <c r="O877" s="7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0.25433734939759034</v>
      </c>
      <c r="G878" t="s">
        <v>14</v>
      </c>
      <c r="H878">
        <v>57</v>
      </c>
      <c r="I878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80"/>
        <v>43624.208333333328</v>
      </c>
      <c r="O878" s="7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0.77400977995110021</v>
      </c>
      <c r="G879" t="s">
        <v>14</v>
      </c>
      <c r="H879">
        <v>1229</v>
      </c>
      <c r="I879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80"/>
        <v>42577.208333333328</v>
      </c>
      <c r="O879" s="7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0.37481481481481482</v>
      </c>
      <c r="G880" t="s">
        <v>14</v>
      </c>
      <c r="H880">
        <v>12</v>
      </c>
      <c r="I880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80"/>
        <v>43845.25</v>
      </c>
      <c r="O880" s="7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5.4379999999999997</v>
      </c>
      <c r="G881" t="s">
        <v>20</v>
      </c>
      <c r="H881">
        <v>53</v>
      </c>
      <c r="I881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80"/>
        <v>42788.25</v>
      </c>
      <c r="O881" s="7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2.2852189349112426</v>
      </c>
      <c r="G882" t="s">
        <v>20</v>
      </c>
      <c r="H882">
        <v>2414</v>
      </c>
      <c r="I882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80"/>
        <v>43667.208333333328</v>
      </c>
      <c r="O882" s="7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0.38948339483394834</v>
      </c>
      <c r="G883" t="s">
        <v>14</v>
      </c>
      <c r="H883">
        <v>452</v>
      </c>
      <c r="I883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80"/>
        <v>42194.208333333328</v>
      </c>
      <c r="O883" s="7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3.7</v>
      </c>
      <c r="G884" t="s">
        <v>20</v>
      </c>
      <c r="H884">
        <v>80</v>
      </c>
      <c r="I88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80"/>
        <v>42025.25</v>
      </c>
      <c r="O884" s="7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2.3791176470588233</v>
      </c>
      <c r="G885" t="s">
        <v>20</v>
      </c>
      <c r="H885">
        <v>193</v>
      </c>
      <c r="I885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80"/>
        <v>40323.208333333336</v>
      </c>
      <c r="O885" s="7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0.64036299765807958</v>
      </c>
      <c r="G886" t="s">
        <v>14</v>
      </c>
      <c r="H886">
        <v>1886</v>
      </c>
      <c r="I886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80"/>
        <v>41763.208333333336</v>
      </c>
      <c r="O886" s="7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1.1827777777777777</v>
      </c>
      <c r="G887" t="s">
        <v>20</v>
      </c>
      <c r="H887">
        <v>52</v>
      </c>
      <c r="I887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80"/>
        <v>40335.208333333336</v>
      </c>
      <c r="O887" s="7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0.84824037184594958</v>
      </c>
      <c r="G888" t="s">
        <v>14</v>
      </c>
      <c r="H888">
        <v>1825</v>
      </c>
      <c r="I888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80"/>
        <v>40416.208333333336</v>
      </c>
      <c r="O888" s="7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0.29346153846153844</v>
      </c>
      <c r="G889" t="s">
        <v>14</v>
      </c>
      <c r="H889">
        <v>31</v>
      </c>
      <c r="I889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80"/>
        <v>42202.208333333328</v>
      </c>
      <c r="O889" s="7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2.0989655172413793</v>
      </c>
      <c r="G890" t="s">
        <v>20</v>
      </c>
      <c r="H890">
        <v>290</v>
      </c>
      <c r="I890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80"/>
        <v>42836.208333333328</v>
      </c>
      <c r="O890" s="7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1.697857142857143</v>
      </c>
      <c r="G891" t="s">
        <v>20</v>
      </c>
      <c r="H891">
        <v>122</v>
      </c>
      <c r="I891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80"/>
        <v>41710.208333333336</v>
      </c>
      <c r="O891" s="7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1.1595907738095239</v>
      </c>
      <c r="G892" t="s">
        <v>20</v>
      </c>
      <c r="H892">
        <v>1470</v>
      </c>
      <c r="I892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80"/>
        <v>43640.208333333328</v>
      </c>
      <c r="O892" s="7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2.5859999999999999</v>
      </c>
      <c r="G893" t="s">
        <v>20</v>
      </c>
      <c r="H893">
        <v>165</v>
      </c>
      <c r="I893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80"/>
        <v>40880.25</v>
      </c>
      <c r="O893" s="7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2.3058333333333332</v>
      </c>
      <c r="G894" t="s">
        <v>20</v>
      </c>
      <c r="H894">
        <v>182</v>
      </c>
      <c r="I894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80"/>
        <v>40319.208333333336</v>
      </c>
      <c r="O894" s="7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1.2821428571428573</v>
      </c>
      <c r="G895" t="s">
        <v>20</v>
      </c>
      <c r="H895">
        <v>199</v>
      </c>
      <c r="I895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80"/>
        <v>42170.208333333328</v>
      </c>
      <c r="O895" s="7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1.8870588235294117</v>
      </c>
      <c r="G896" t="s">
        <v>20</v>
      </c>
      <c r="H896">
        <v>56</v>
      </c>
      <c r="I896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80"/>
        <v>41466.208333333336</v>
      </c>
      <c r="O896" s="7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6.9511889862327911E-2</v>
      </c>
      <c r="G897" t="s">
        <v>14</v>
      </c>
      <c r="H897">
        <v>107</v>
      </c>
      <c r="I897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80"/>
        <v>43134.25</v>
      </c>
      <c r="O897" s="7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84">E898/D898</f>
        <v>7.7443434343434348</v>
      </c>
      <c r="G898" t="s">
        <v>20</v>
      </c>
      <c r="H898">
        <v>1460</v>
      </c>
      <c r="I898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80"/>
        <v>40738.208333333336</v>
      </c>
      <c r="O898" s="7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84"/>
        <v>0.27693181818181817</v>
      </c>
      <c r="G899" t="s">
        <v>14</v>
      </c>
      <c r="H899">
        <v>27</v>
      </c>
      <c r="I899">
        <f t="shared" ref="I899:I962" si="85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86">((L899/60/60)/24 + DATE(1970,1,1))</f>
        <v>43583.208333333328</v>
      </c>
      <c r="O899" s="7">
        <f t="shared" ref="O899:O962" si="87">((M899/60/60)/24 + DATE(1970,1,1))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LEFT(R899,SEARCH("/",R899, 1)-1)</f>
        <v>theater</v>
      </c>
      <c r="T899" t="str">
        <f t="shared" ref="T899:T962" si="89">RIGHT(R899, LEN(R899)-SEARCH("/",R899,1))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0.52479620323841425</v>
      </c>
      <c r="G900" t="s">
        <v>14</v>
      </c>
      <c r="H900">
        <v>1221</v>
      </c>
      <c r="I900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86"/>
        <v>43815.25</v>
      </c>
      <c r="O900" s="7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4.0709677419354842</v>
      </c>
      <c r="G901" t="s">
        <v>20</v>
      </c>
      <c r="H901">
        <v>123</v>
      </c>
      <c r="I901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86"/>
        <v>41554.208333333336</v>
      </c>
      <c r="O901" s="7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0.02</v>
      </c>
      <c r="G902" t="s">
        <v>14</v>
      </c>
      <c r="H902">
        <v>1</v>
      </c>
      <c r="I902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86"/>
        <v>41901.208333333336</v>
      </c>
      <c r="O902" s="7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1.5617857142857143</v>
      </c>
      <c r="G903" t="s">
        <v>20</v>
      </c>
      <c r="H903">
        <v>159</v>
      </c>
      <c r="I903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86"/>
        <v>43298.208333333328</v>
      </c>
      <c r="O903" s="7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2.5242857142857145</v>
      </c>
      <c r="G904" t="s">
        <v>20</v>
      </c>
      <c r="H904">
        <v>110</v>
      </c>
      <c r="I904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86"/>
        <v>42399.25</v>
      </c>
      <c r="O904" s="7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1.729268292682927E-2</v>
      </c>
      <c r="G905" t="s">
        <v>47</v>
      </c>
      <c r="H905">
        <v>14</v>
      </c>
      <c r="I905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86"/>
        <v>41034.208333333336</v>
      </c>
      <c r="O905" s="7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0.12230769230769231</v>
      </c>
      <c r="G906" t="s">
        <v>14</v>
      </c>
      <c r="H906">
        <v>16</v>
      </c>
      <c r="I906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86"/>
        <v>41186.208333333336</v>
      </c>
      <c r="O906" s="7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1.6398734177215191</v>
      </c>
      <c r="G907" t="s">
        <v>20</v>
      </c>
      <c r="H907">
        <v>236</v>
      </c>
      <c r="I907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86"/>
        <v>41536.208333333336</v>
      </c>
      <c r="O907" s="7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1.6298181818181818</v>
      </c>
      <c r="G908" t="s">
        <v>20</v>
      </c>
      <c r="H908">
        <v>191</v>
      </c>
      <c r="I908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86"/>
        <v>42868.208333333328</v>
      </c>
      <c r="O908" s="7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0.20252747252747252</v>
      </c>
      <c r="G909" t="s">
        <v>14</v>
      </c>
      <c r="H909">
        <v>41</v>
      </c>
      <c r="I909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86"/>
        <v>40660.208333333336</v>
      </c>
      <c r="O909" s="7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3.1924083769633507</v>
      </c>
      <c r="G910" t="s">
        <v>20</v>
      </c>
      <c r="H910">
        <v>3934</v>
      </c>
      <c r="I910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86"/>
        <v>41031.208333333336</v>
      </c>
      <c r="O910" s="7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4.7894444444444444</v>
      </c>
      <c r="G911" t="s">
        <v>20</v>
      </c>
      <c r="H911">
        <v>80</v>
      </c>
      <c r="I911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86"/>
        <v>43255.208333333328</v>
      </c>
      <c r="O911" s="7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0.19556634304207121</v>
      </c>
      <c r="G912" t="s">
        <v>74</v>
      </c>
      <c r="H912">
        <v>296</v>
      </c>
      <c r="I912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86"/>
        <v>42026.25</v>
      </c>
      <c r="O912" s="7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1.9894827586206896</v>
      </c>
      <c r="G913" t="s">
        <v>20</v>
      </c>
      <c r="H913">
        <v>462</v>
      </c>
      <c r="I913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86"/>
        <v>43717.208333333328</v>
      </c>
      <c r="O913" s="7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7.95</v>
      </c>
      <c r="G914" t="s">
        <v>20</v>
      </c>
      <c r="H914">
        <v>179</v>
      </c>
      <c r="I914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86"/>
        <v>41157.208333333336</v>
      </c>
      <c r="O914" s="7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0.50621082621082625</v>
      </c>
      <c r="G915" t="s">
        <v>14</v>
      </c>
      <c r="H915">
        <v>523</v>
      </c>
      <c r="I915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86"/>
        <v>43597.208333333328</v>
      </c>
      <c r="O915" s="7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0.57437499999999997</v>
      </c>
      <c r="G916" t="s">
        <v>14</v>
      </c>
      <c r="H916">
        <v>141</v>
      </c>
      <c r="I916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86"/>
        <v>41490.208333333336</v>
      </c>
      <c r="O916" s="7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1.5562827640984909</v>
      </c>
      <c r="G917" t="s">
        <v>20</v>
      </c>
      <c r="H917">
        <v>1866</v>
      </c>
      <c r="I917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86"/>
        <v>42976.208333333328</v>
      </c>
      <c r="O917" s="7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0.36297297297297298</v>
      </c>
      <c r="G918" t="s">
        <v>14</v>
      </c>
      <c r="H918">
        <v>52</v>
      </c>
      <c r="I918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86"/>
        <v>41991.25</v>
      </c>
      <c r="O918" s="7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0.58250000000000002</v>
      </c>
      <c r="G919" t="s">
        <v>47</v>
      </c>
      <c r="H919">
        <v>27</v>
      </c>
      <c r="I919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86"/>
        <v>40722.208333333336</v>
      </c>
      <c r="O919" s="7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2.3739473684210526</v>
      </c>
      <c r="G920" t="s">
        <v>20</v>
      </c>
      <c r="H920">
        <v>156</v>
      </c>
      <c r="I920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86"/>
        <v>41117.208333333336</v>
      </c>
      <c r="O920" s="7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0.58750000000000002</v>
      </c>
      <c r="G921" t="s">
        <v>14</v>
      </c>
      <c r="H921">
        <v>225</v>
      </c>
      <c r="I921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86"/>
        <v>43022.208333333328</v>
      </c>
      <c r="O921" s="7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1.8256603773584905</v>
      </c>
      <c r="G922" t="s">
        <v>20</v>
      </c>
      <c r="H922">
        <v>255</v>
      </c>
      <c r="I922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86"/>
        <v>43503.25</v>
      </c>
      <c r="O922" s="7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7.5436408977556111E-3</v>
      </c>
      <c r="G923" t="s">
        <v>14</v>
      </c>
      <c r="H923">
        <v>38</v>
      </c>
      <c r="I923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86"/>
        <v>40951.25</v>
      </c>
      <c r="O923" s="7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1.7595330739299611</v>
      </c>
      <c r="G924" t="s">
        <v>20</v>
      </c>
      <c r="H924">
        <v>2261</v>
      </c>
      <c r="I92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86"/>
        <v>43443.25</v>
      </c>
      <c r="O924" s="7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2.3788235294117648</v>
      </c>
      <c r="G925" t="s">
        <v>20</v>
      </c>
      <c r="H925">
        <v>40</v>
      </c>
      <c r="I92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86"/>
        <v>40373.208333333336</v>
      </c>
      <c r="O925" s="7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4.8805076142131982</v>
      </c>
      <c r="G926" t="s">
        <v>20</v>
      </c>
      <c r="H926">
        <v>2289</v>
      </c>
      <c r="I926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86"/>
        <v>43769.208333333328</v>
      </c>
      <c r="O926" s="7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2.2406666666666668</v>
      </c>
      <c r="G927" t="s">
        <v>20</v>
      </c>
      <c r="H927">
        <v>65</v>
      </c>
      <c r="I927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86"/>
        <v>43000.208333333328</v>
      </c>
      <c r="O927" s="7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0.18126436781609195</v>
      </c>
      <c r="G928" t="s">
        <v>14</v>
      </c>
      <c r="H928">
        <v>15</v>
      </c>
      <c r="I928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86"/>
        <v>42502.208333333328</v>
      </c>
      <c r="O928" s="7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0.45847222222222223</v>
      </c>
      <c r="G929" t="s">
        <v>14</v>
      </c>
      <c r="H929">
        <v>37</v>
      </c>
      <c r="I929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86"/>
        <v>41102.208333333336</v>
      </c>
      <c r="O929" s="7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1.1731541218637993</v>
      </c>
      <c r="G930" t="s">
        <v>20</v>
      </c>
      <c r="H930">
        <v>3777</v>
      </c>
      <c r="I930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86"/>
        <v>41637.25</v>
      </c>
      <c r="O930" s="7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2.173090909090909</v>
      </c>
      <c r="G931" t="s">
        <v>20</v>
      </c>
      <c r="H931">
        <v>184</v>
      </c>
      <c r="I931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86"/>
        <v>42858.208333333328</v>
      </c>
      <c r="O931" s="7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1.1228571428571428</v>
      </c>
      <c r="G932" t="s">
        <v>20</v>
      </c>
      <c r="H932">
        <v>85</v>
      </c>
      <c r="I932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86"/>
        <v>42060.25</v>
      </c>
      <c r="O932" s="7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0.72518987341772156</v>
      </c>
      <c r="G933" t="s">
        <v>14</v>
      </c>
      <c r="H933">
        <v>112</v>
      </c>
      <c r="I933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86"/>
        <v>41818.208333333336</v>
      </c>
      <c r="O933" s="7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2.1230434782608696</v>
      </c>
      <c r="G934" t="s">
        <v>20</v>
      </c>
      <c r="H934">
        <v>144</v>
      </c>
      <c r="I934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86"/>
        <v>41709.208333333336</v>
      </c>
      <c r="O934" s="7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2.3974657534246577</v>
      </c>
      <c r="G935" t="s">
        <v>20</v>
      </c>
      <c r="H935">
        <v>1902</v>
      </c>
      <c r="I935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86"/>
        <v>41372.208333333336</v>
      </c>
      <c r="O935" s="7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1.8193548387096774</v>
      </c>
      <c r="G936" t="s">
        <v>20</v>
      </c>
      <c r="H936">
        <v>105</v>
      </c>
      <c r="I936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86"/>
        <v>42422.25</v>
      </c>
      <c r="O936" s="7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1.6413114754098361</v>
      </c>
      <c r="G937" t="s">
        <v>20</v>
      </c>
      <c r="H937">
        <v>132</v>
      </c>
      <c r="I937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86"/>
        <v>42209.208333333328</v>
      </c>
      <c r="O937" s="7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1.6375968992248063E-2</v>
      </c>
      <c r="G938" t="s">
        <v>14</v>
      </c>
      <c r="H938">
        <v>21</v>
      </c>
      <c r="I938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86"/>
        <v>43668.208333333328</v>
      </c>
      <c r="O938" s="7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0.49643859649122807</v>
      </c>
      <c r="G939" t="s">
        <v>74</v>
      </c>
      <c r="H939">
        <v>976</v>
      </c>
      <c r="I939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86"/>
        <v>42334.25</v>
      </c>
      <c r="O939" s="7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1.0970652173913042</v>
      </c>
      <c r="G940" t="s">
        <v>20</v>
      </c>
      <c r="H940">
        <v>96</v>
      </c>
      <c r="I940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86"/>
        <v>43263.208333333328</v>
      </c>
      <c r="O940" s="7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0.49217948717948717</v>
      </c>
      <c r="G941" t="s">
        <v>14</v>
      </c>
      <c r="H941">
        <v>67</v>
      </c>
      <c r="I941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86"/>
        <v>40670.208333333336</v>
      </c>
      <c r="O941" s="7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0.62232323232323228</v>
      </c>
      <c r="G942" t="s">
        <v>47</v>
      </c>
      <c r="H942">
        <v>66</v>
      </c>
      <c r="I942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86"/>
        <v>41244.25</v>
      </c>
      <c r="O942" s="7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0.1305813953488372</v>
      </c>
      <c r="G943" t="s">
        <v>14</v>
      </c>
      <c r="H943">
        <v>78</v>
      </c>
      <c r="I943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86"/>
        <v>40552.25</v>
      </c>
      <c r="O943" s="7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0.64635416666666667</v>
      </c>
      <c r="G944" t="s">
        <v>14</v>
      </c>
      <c r="H944">
        <v>67</v>
      </c>
      <c r="I944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86"/>
        <v>40568.25</v>
      </c>
      <c r="O944" s="7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1.5958666666666668</v>
      </c>
      <c r="G945" t="s">
        <v>20</v>
      </c>
      <c r="H945">
        <v>114</v>
      </c>
      <c r="I945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86"/>
        <v>41906.208333333336</v>
      </c>
      <c r="O945" s="7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0.81420000000000003</v>
      </c>
      <c r="G946" t="s">
        <v>14</v>
      </c>
      <c r="H946">
        <v>263</v>
      </c>
      <c r="I946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86"/>
        <v>42776.25</v>
      </c>
      <c r="O946" s="7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0.32444767441860467</v>
      </c>
      <c r="G947" t="s">
        <v>14</v>
      </c>
      <c r="H947">
        <v>1691</v>
      </c>
      <c r="I947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86"/>
        <v>41004.208333333336</v>
      </c>
      <c r="O947" s="7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9.9141184124918666E-2</v>
      </c>
      <c r="G948" t="s">
        <v>14</v>
      </c>
      <c r="H948">
        <v>181</v>
      </c>
      <c r="I948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86"/>
        <v>40710.208333333336</v>
      </c>
      <c r="O948" s="7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0.26694444444444443</v>
      </c>
      <c r="G949" t="s">
        <v>14</v>
      </c>
      <c r="H949">
        <v>13</v>
      </c>
      <c r="I949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86"/>
        <v>41908.208333333336</v>
      </c>
      <c r="O949" s="7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0.62957446808510642</v>
      </c>
      <c r="G950" t="s">
        <v>74</v>
      </c>
      <c r="H950">
        <v>160</v>
      </c>
      <c r="I950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86"/>
        <v>41985.25</v>
      </c>
      <c r="O950" s="7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1.6135593220338984</v>
      </c>
      <c r="G951" t="s">
        <v>20</v>
      </c>
      <c r="H951">
        <v>203</v>
      </c>
      <c r="I951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86"/>
        <v>42112.208333333328</v>
      </c>
      <c r="O951" s="7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0.05</v>
      </c>
      <c r="G952" t="s">
        <v>14</v>
      </c>
      <c r="H952">
        <v>1</v>
      </c>
      <c r="I952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86"/>
        <v>43571.208333333328</v>
      </c>
      <c r="O952" s="7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10.969379310344827</v>
      </c>
      <c r="G953" t="s">
        <v>20</v>
      </c>
      <c r="H953">
        <v>1559</v>
      </c>
      <c r="I953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86"/>
        <v>42730.25</v>
      </c>
      <c r="O953" s="7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0.70094158075601376</v>
      </c>
      <c r="G954" t="s">
        <v>74</v>
      </c>
      <c r="H954">
        <v>2266</v>
      </c>
      <c r="I954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86"/>
        <v>42591.208333333328</v>
      </c>
      <c r="O954" s="7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0.6</v>
      </c>
      <c r="G955" t="s">
        <v>14</v>
      </c>
      <c r="H955">
        <v>21</v>
      </c>
      <c r="I955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86"/>
        <v>42358.25</v>
      </c>
      <c r="O955" s="7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3.6709859154929578</v>
      </c>
      <c r="G956" t="s">
        <v>20</v>
      </c>
      <c r="H956">
        <v>1548</v>
      </c>
      <c r="I956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86"/>
        <v>41174.208333333336</v>
      </c>
      <c r="O956" s="7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11.09</v>
      </c>
      <c r="G957" t="s">
        <v>20</v>
      </c>
      <c r="H957">
        <v>80</v>
      </c>
      <c r="I957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86"/>
        <v>41238.25</v>
      </c>
      <c r="O957" s="7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0.19028784648187633</v>
      </c>
      <c r="G958" t="s">
        <v>14</v>
      </c>
      <c r="H958">
        <v>830</v>
      </c>
      <c r="I958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86"/>
        <v>42360.25</v>
      </c>
      <c r="O958" s="7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1.2687755102040816</v>
      </c>
      <c r="G959" t="s">
        <v>20</v>
      </c>
      <c r="H959">
        <v>131</v>
      </c>
      <c r="I959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86"/>
        <v>40955.25</v>
      </c>
      <c r="O959" s="7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7.3463636363636367</v>
      </c>
      <c r="G960" t="s">
        <v>20</v>
      </c>
      <c r="H960">
        <v>112</v>
      </c>
      <c r="I960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86"/>
        <v>40350.208333333336</v>
      </c>
      <c r="O960" s="7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4.5731034482758622E-2</v>
      </c>
      <c r="G961" t="s">
        <v>14</v>
      </c>
      <c r="H961">
        <v>130</v>
      </c>
      <c r="I961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86"/>
        <v>40357.208333333336</v>
      </c>
      <c r="O961" s="7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90">E962/D962</f>
        <v>0.85054545454545449</v>
      </c>
      <c r="G962" t="s">
        <v>14</v>
      </c>
      <c r="H962">
        <v>55</v>
      </c>
      <c r="I962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86"/>
        <v>42408.25</v>
      </c>
      <c r="O962" s="7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90"/>
        <v>1.1929824561403508</v>
      </c>
      <c r="G963" t="s">
        <v>20</v>
      </c>
      <c r="H963">
        <v>155</v>
      </c>
      <c r="I963">
        <f t="shared" ref="I963:I1001" si="91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92">((L963/60/60)/24 + DATE(1970,1,1))</f>
        <v>40591.25</v>
      </c>
      <c r="O963" s="7">
        <f t="shared" ref="O963:O1001" si="93">((M963/60/60)/24 + DATE(1970,1,1))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LEFT(R963,SEARCH("/",R963, 1)-1)</f>
        <v>publishing</v>
      </c>
      <c r="T963" t="str">
        <f t="shared" ref="T963:T1001" si="95">RIGHT(R963, LEN(R963)-SEARCH("/",R963,1))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2.9602777777777778</v>
      </c>
      <c r="G964" t="s">
        <v>20</v>
      </c>
      <c r="H964">
        <v>266</v>
      </c>
      <c r="I964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92"/>
        <v>41592.25</v>
      </c>
      <c r="O964" s="7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0.84694915254237291</v>
      </c>
      <c r="G965" t="s">
        <v>14</v>
      </c>
      <c r="H965">
        <v>114</v>
      </c>
      <c r="I965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92"/>
        <v>40607.25</v>
      </c>
      <c r="O965" s="7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3.5578378378378379</v>
      </c>
      <c r="G966" t="s">
        <v>20</v>
      </c>
      <c r="H966">
        <v>155</v>
      </c>
      <c r="I966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92"/>
        <v>42135.208333333328</v>
      </c>
      <c r="O966" s="7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3.8640909090909092</v>
      </c>
      <c r="G967" t="s">
        <v>20</v>
      </c>
      <c r="H967">
        <v>207</v>
      </c>
      <c r="I967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92"/>
        <v>40203.25</v>
      </c>
      <c r="O967" s="7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7.9223529411764702</v>
      </c>
      <c r="G968" t="s">
        <v>20</v>
      </c>
      <c r="H968">
        <v>245</v>
      </c>
      <c r="I968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92"/>
        <v>42901.208333333328</v>
      </c>
      <c r="O968" s="7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1.3703393665158372</v>
      </c>
      <c r="G969" t="s">
        <v>20</v>
      </c>
      <c r="H969">
        <v>1573</v>
      </c>
      <c r="I969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92"/>
        <v>41005.208333333336</v>
      </c>
      <c r="O969" s="7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3.3820833333333336</v>
      </c>
      <c r="G970" t="s">
        <v>20</v>
      </c>
      <c r="H970">
        <v>114</v>
      </c>
      <c r="I970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92"/>
        <v>40544.25</v>
      </c>
      <c r="O970" s="7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1.0822784810126582</v>
      </c>
      <c r="G971" t="s">
        <v>20</v>
      </c>
      <c r="H971">
        <v>93</v>
      </c>
      <c r="I971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92"/>
        <v>43821.25</v>
      </c>
      <c r="O971" s="7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0.60757639620653314</v>
      </c>
      <c r="G972" t="s">
        <v>14</v>
      </c>
      <c r="H972">
        <v>594</v>
      </c>
      <c r="I972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92"/>
        <v>40672.208333333336</v>
      </c>
      <c r="O972" s="7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0.27725490196078434</v>
      </c>
      <c r="G973" t="s">
        <v>14</v>
      </c>
      <c r="H973">
        <v>24</v>
      </c>
      <c r="I973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92"/>
        <v>41555.208333333336</v>
      </c>
      <c r="O973" s="7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2.283934426229508</v>
      </c>
      <c r="G974" t="s">
        <v>20</v>
      </c>
      <c r="H974">
        <v>1681</v>
      </c>
      <c r="I974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92"/>
        <v>41792.208333333336</v>
      </c>
      <c r="O974" s="7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0.21615194054500414</v>
      </c>
      <c r="G975" t="s">
        <v>14</v>
      </c>
      <c r="H975">
        <v>252</v>
      </c>
      <c r="I975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92"/>
        <v>40522.25</v>
      </c>
      <c r="O975" s="7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3.73875</v>
      </c>
      <c r="G976" t="s">
        <v>20</v>
      </c>
      <c r="H976">
        <v>32</v>
      </c>
      <c r="I976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92"/>
        <v>41412.208333333336</v>
      </c>
      <c r="O976" s="7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1.5492592592592593</v>
      </c>
      <c r="G977" t="s">
        <v>20</v>
      </c>
      <c r="H977">
        <v>135</v>
      </c>
      <c r="I977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92"/>
        <v>42337.25</v>
      </c>
      <c r="O977" s="7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3.2214999999999998</v>
      </c>
      <c r="G978" t="s">
        <v>20</v>
      </c>
      <c r="H978">
        <v>140</v>
      </c>
      <c r="I978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92"/>
        <v>40571.25</v>
      </c>
      <c r="O978" s="7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0.73957142857142855</v>
      </c>
      <c r="G979" t="s">
        <v>14</v>
      </c>
      <c r="H979">
        <v>67</v>
      </c>
      <c r="I979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92"/>
        <v>43138.25</v>
      </c>
      <c r="O979" s="7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8.641</v>
      </c>
      <c r="G980" t="s">
        <v>20</v>
      </c>
      <c r="H980">
        <v>92</v>
      </c>
      <c r="I980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92"/>
        <v>42686.25</v>
      </c>
      <c r="O980" s="7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1.432624584717608</v>
      </c>
      <c r="G981" t="s">
        <v>20</v>
      </c>
      <c r="H981">
        <v>1015</v>
      </c>
      <c r="I981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92"/>
        <v>42078.208333333328</v>
      </c>
      <c r="O981" s="7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0.40281762295081969</v>
      </c>
      <c r="G982" t="s">
        <v>14</v>
      </c>
      <c r="H982">
        <v>742</v>
      </c>
      <c r="I982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92"/>
        <v>42307.208333333328</v>
      </c>
      <c r="O982" s="7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1.7822388059701493</v>
      </c>
      <c r="G983" t="s">
        <v>20</v>
      </c>
      <c r="H983">
        <v>323</v>
      </c>
      <c r="I983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92"/>
        <v>43094.25</v>
      </c>
      <c r="O983" s="7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0.84930555555555554</v>
      </c>
      <c r="G984" t="s">
        <v>14</v>
      </c>
      <c r="H984">
        <v>75</v>
      </c>
      <c r="I984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92"/>
        <v>40743.208333333336</v>
      </c>
      <c r="O984" s="7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1.4593648334624323</v>
      </c>
      <c r="G985" t="s">
        <v>20</v>
      </c>
      <c r="H985">
        <v>2326</v>
      </c>
      <c r="I985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92"/>
        <v>43681.208333333328</v>
      </c>
      <c r="O985" s="7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1.5246153846153847</v>
      </c>
      <c r="G986" t="s">
        <v>20</v>
      </c>
      <c r="H986">
        <v>381</v>
      </c>
      <c r="I986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92"/>
        <v>43716.208333333328</v>
      </c>
      <c r="O986" s="7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0.67129542790152408</v>
      </c>
      <c r="G987" t="s">
        <v>14</v>
      </c>
      <c r="H987">
        <v>4405</v>
      </c>
      <c r="I987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92"/>
        <v>41614.25</v>
      </c>
      <c r="O987" s="7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0.40307692307692305</v>
      </c>
      <c r="G988" t="s">
        <v>14</v>
      </c>
      <c r="H988">
        <v>92</v>
      </c>
      <c r="I988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92"/>
        <v>40638.208333333336</v>
      </c>
      <c r="O988" s="7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2.1679032258064517</v>
      </c>
      <c r="G989" t="s">
        <v>20</v>
      </c>
      <c r="H989">
        <v>480</v>
      </c>
      <c r="I989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92"/>
        <v>42852.208333333328</v>
      </c>
      <c r="O989" s="7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0.52117021276595743</v>
      </c>
      <c r="G990" t="s">
        <v>14</v>
      </c>
      <c r="H990">
        <v>64</v>
      </c>
      <c r="I990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92"/>
        <v>42686.25</v>
      </c>
      <c r="O990" s="7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4.9958333333333336</v>
      </c>
      <c r="G991" t="s">
        <v>20</v>
      </c>
      <c r="H991">
        <v>226</v>
      </c>
      <c r="I991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92"/>
        <v>43571.208333333328</v>
      </c>
      <c r="O991" s="7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0.87679487179487181</v>
      </c>
      <c r="G992" t="s">
        <v>14</v>
      </c>
      <c r="H992">
        <v>64</v>
      </c>
      <c r="I992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92"/>
        <v>42432.25</v>
      </c>
      <c r="O992" s="7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1.131734693877551</v>
      </c>
      <c r="G993" t="s">
        <v>20</v>
      </c>
      <c r="H993">
        <v>241</v>
      </c>
      <c r="I993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92"/>
        <v>41907.208333333336</v>
      </c>
      <c r="O993" s="7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4.2654838709677421</v>
      </c>
      <c r="G994" t="s">
        <v>20</v>
      </c>
      <c r="H994">
        <v>132</v>
      </c>
      <c r="I994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92"/>
        <v>43227.208333333328</v>
      </c>
      <c r="O994" s="7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0.77632653061224488</v>
      </c>
      <c r="G995" t="s">
        <v>74</v>
      </c>
      <c r="H995">
        <v>75</v>
      </c>
      <c r="I99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92"/>
        <v>42362.25</v>
      </c>
      <c r="O995" s="7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0.52496810772501767</v>
      </c>
      <c r="G996" t="s">
        <v>14</v>
      </c>
      <c r="H996">
        <v>842</v>
      </c>
      <c r="I996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92"/>
        <v>41929.208333333336</v>
      </c>
      <c r="O996" s="7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1.5746762589928058</v>
      </c>
      <c r="G997" t="s">
        <v>20</v>
      </c>
      <c r="H997">
        <v>2043</v>
      </c>
      <c r="I997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92"/>
        <v>43408.208333333328</v>
      </c>
      <c r="O997" s="7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0.72939393939393937</v>
      </c>
      <c r="G998" t="s">
        <v>14</v>
      </c>
      <c r="H998">
        <v>112</v>
      </c>
      <c r="I998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92"/>
        <v>41276.25</v>
      </c>
      <c r="O998" s="7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0.60565789473684206</v>
      </c>
      <c r="G999" t="s">
        <v>74</v>
      </c>
      <c r="H999">
        <v>139</v>
      </c>
      <c r="I999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92"/>
        <v>41659.25</v>
      </c>
      <c r="O999" s="7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0.5679129129129129</v>
      </c>
      <c r="G1000" t="s">
        <v>14</v>
      </c>
      <c r="H1000">
        <v>374</v>
      </c>
      <c r="I1000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92"/>
        <v>40220.25</v>
      </c>
      <c r="O1000" s="7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0.56542754275427543</v>
      </c>
      <c r="G1001" t="s">
        <v>74</v>
      </c>
      <c r="H1001">
        <v>1122</v>
      </c>
      <c r="I1001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92"/>
        <v>42550.208333333328</v>
      </c>
      <c r="O1001" s="7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1:F1048576">
    <cfRule type="colorScale" priority="1">
      <colorScale>
        <cfvo type="min"/>
        <cfvo type="percentile" val="1"/>
        <cfvo type="max"/>
        <color rgb="FFF8696B"/>
        <color theme="9"/>
        <color theme="4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AEFB-3BDD-4058-9B43-09BC82107F0D}">
  <dimension ref="B1:G14"/>
  <sheetViews>
    <sheetView workbookViewId="0">
      <selection activeCell="C22" sqref="C22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8" width="11" bestFit="1" customWidth="1"/>
  </cols>
  <sheetData>
    <row r="1" spans="2:7" x14ac:dyDescent="0.25">
      <c r="B1" s="8" t="s">
        <v>6</v>
      </c>
      <c r="C1" t="s">
        <v>2048</v>
      </c>
    </row>
    <row r="3" spans="2:7" x14ac:dyDescent="0.25">
      <c r="B3" s="8" t="s">
        <v>2046</v>
      </c>
      <c r="C3" s="8" t="s">
        <v>2047</v>
      </c>
    </row>
    <row r="4" spans="2:7" x14ac:dyDescent="0.25">
      <c r="B4" s="8" t="s">
        <v>2035</v>
      </c>
      <c r="C4" t="s">
        <v>74</v>
      </c>
      <c r="D4" t="s">
        <v>14</v>
      </c>
      <c r="E4" t="s">
        <v>47</v>
      </c>
      <c r="F4" t="s">
        <v>20</v>
      </c>
      <c r="G4" t="s">
        <v>2045</v>
      </c>
    </row>
    <row r="5" spans="2:7" x14ac:dyDescent="0.25">
      <c r="B5" s="9" t="s">
        <v>2036</v>
      </c>
      <c r="C5">
        <v>11</v>
      </c>
      <c r="D5">
        <v>60</v>
      </c>
      <c r="E5">
        <v>5</v>
      </c>
      <c r="F5">
        <v>102</v>
      </c>
      <c r="G5">
        <v>178</v>
      </c>
    </row>
    <row r="6" spans="2:7" x14ac:dyDescent="0.25">
      <c r="B6" s="9" t="s">
        <v>2037</v>
      </c>
      <c r="C6">
        <v>4</v>
      </c>
      <c r="D6">
        <v>20</v>
      </c>
      <c r="F6">
        <v>22</v>
      </c>
      <c r="G6">
        <v>46</v>
      </c>
    </row>
    <row r="7" spans="2:7" x14ac:dyDescent="0.25">
      <c r="B7" s="9" t="s">
        <v>2038</v>
      </c>
      <c r="C7">
        <v>1</v>
      </c>
      <c r="D7">
        <v>23</v>
      </c>
      <c r="E7">
        <v>3</v>
      </c>
      <c r="F7">
        <v>21</v>
      </c>
      <c r="G7">
        <v>48</v>
      </c>
    </row>
    <row r="8" spans="2:7" x14ac:dyDescent="0.25">
      <c r="B8" s="9" t="s">
        <v>2039</v>
      </c>
      <c r="F8">
        <v>4</v>
      </c>
      <c r="G8">
        <v>4</v>
      </c>
    </row>
    <row r="9" spans="2:7" x14ac:dyDescent="0.25">
      <c r="B9" s="9" t="s">
        <v>2040</v>
      </c>
      <c r="C9">
        <v>10</v>
      </c>
      <c r="D9">
        <v>66</v>
      </c>
      <c r="F9">
        <v>99</v>
      </c>
      <c r="G9">
        <v>175</v>
      </c>
    </row>
    <row r="10" spans="2:7" x14ac:dyDescent="0.25">
      <c r="B10" s="9" t="s">
        <v>2041</v>
      </c>
      <c r="C10">
        <v>4</v>
      </c>
      <c r="D10">
        <v>11</v>
      </c>
      <c r="E10">
        <v>1</v>
      </c>
      <c r="F10">
        <v>26</v>
      </c>
      <c r="G10">
        <v>42</v>
      </c>
    </row>
    <row r="11" spans="2:7" x14ac:dyDescent="0.25">
      <c r="B11" s="9" t="s">
        <v>2042</v>
      </c>
      <c r="C11">
        <v>2</v>
      </c>
      <c r="D11">
        <v>24</v>
      </c>
      <c r="E11">
        <v>1</v>
      </c>
      <c r="F11">
        <v>40</v>
      </c>
      <c r="G11">
        <v>67</v>
      </c>
    </row>
    <row r="12" spans="2:7" x14ac:dyDescent="0.25">
      <c r="B12" s="9" t="s">
        <v>2043</v>
      </c>
      <c r="C12">
        <v>2</v>
      </c>
      <c r="D12">
        <v>28</v>
      </c>
      <c r="E12">
        <v>2</v>
      </c>
      <c r="F12">
        <v>64</v>
      </c>
      <c r="G12">
        <v>96</v>
      </c>
    </row>
    <row r="13" spans="2:7" x14ac:dyDescent="0.25">
      <c r="B13" s="9" t="s">
        <v>2044</v>
      </c>
      <c r="C13">
        <v>23</v>
      </c>
      <c r="D13">
        <v>132</v>
      </c>
      <c r="E13">
        <v>2</v>
      </c>
      <c r="F13">
        <v>187</v>
      </c>
      <c r="G13">
        <v>344</v>
      </c>
    </row>
    <row r="14" spans="2:7" x14ac:dyDescent="0.25">
      <c r="B14" s="9" t="s">
        <v>2045</v>
      </c>
      <c r="C14">
        <v>57</v>
      </c>
      <c r="D14">
        <v>364</v>
      </c>
      <c r="E14">
        <v>14</v>
      </c>
      <c r="F14">
        <v>565</v>
      </c>
      <c r="G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3A32-F8AA-4C32-B0A8-651D1D236B10}">
  <dimension ref="B1:G30"/>
  <sheetViews>
    <sheetView topLeftCell="A4" workbookViewId="0">
      <selection activeCell="H14" sqref="H14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7" width="11" bestFit="1" customWidth="1"/>
    <col min="8" max="8" width="12.125" bestFit="1" customWidth="1"/>
    <col min="9" max="9" width="9.75" bestFit="1" customWidth="1"/>
    <col min="10" max="10" width="10.5" bestFit="1" customWidth="1"/>
    <col min="11" max="11" width="7.25" bestFit="1" customWidth="1"/>
    <col min="12" max="12" width="11" bestFit="1" customWidth="1"/>
  </cols>
  <sheetData>
    <row r="1" spans="2:7" x14ac:dyDescent="0.25">
      <c r="B1" s="8" t="s">
        <v>2031</v>
      </c>
      <c r="C1" t="s">
        <v>2048</v>
      </c>
    </row>
    <row r="2" spans="2:7" x14ac:dyDescent="0.25">
      <c r="B2" s="8" t="s">
        <v>6</v>
      </c>
      <c r="C2" t="s">
        <v>2048</v>
      </c>
    </row>
    <row r="4" spans="2:7" x14ac:dyDescent="0.25">
      <c r="B4" s="8" t="s">
        <v>2046</v>
      </c>
      <c r="C4" s="8" t="s">
        <v>2047</v>
      </c>
    </row>
    <row r="5" spans="2:7" x14ac:dyDescent="0.25">
      <c r="B5" s="8" t="s">
        <v>2035</v>
      </c>
      <c r="C5" t="s">
        <v>74</v>
      </c>
      <c r="D5" t="s">
        <v>14</v>
      </c>
      <c r="E5" t="s">
        <v>47</v>
      </c>
      <c r="F5" t="s">
        <v>20</v>
      </c>
      <c r="G5" t="s">
        <v>2045</v>
      </c>
    </row>
    <row r="6" spans="2:7" x14ac:dyDescent="0.25">
      <c r="B6" s="9" t="s">
        <v>2062</v>
      </c>
      <c r="C6">
        <v>1</v>
      </c>
      <c r="D6">
        <v>10</v>
      </c>
      <c r="E6">
        <v>2</v>
      </c>
      <c r="F6">
        <v>21</v>
      </c>
      <c r="G6">
        <v>34</v>
      </c>
    </row>
    <row r="7" spans="2:7" x14ac:dyDescent="0.25">
      <c r="B7" s="9" t="s">
        <v>2071</v>
      </c>
      <c r="F7">
        <v>4</v>
      </c>
      <c r="G7">
        <v>4</v>
      </c>
    </row>
    <row r="8" spans="2:7" x14ac:dyDescent="0.25">
      <c r="B8" s="9" t="s">
        <v>2063</v>
      </c>
      <c r="C8">
        <v>4</v>
      </c>
      <c r="D8">
        <v>21</v>
      </c>
      <c r="E8">
        <v>1</v>
      </c>
      <c r="F8">
        <v>34</v>
      </c>
      <c r="G8">
        <v>60</v>
      </c>
    </row>
    <row r="9" spans="2:7" x14ac:dyDescent="0.25">
      <c r="B9" s="9" t="s">
        <v>2064</v>
      </c>
      <c r="C9">
        <v>2</v>
      </c>
      <c r="D9">
        <v>12</v>
      </c>
      <c r="E9">
        <v>1</v>
      </c>
      <c r="F9">
        <v>22</v>
      </c>
      <c r="G9">
        <v>37</v>
      </c>
    </row>
    <row r="10" spans="2:7" x14ac:dyDescent="0.25">
      <c r="B10" s="9" t="s">
        <v>2072</v>
      </c>
      <c r="D10">
        <v>8</v>
      </c>
      <c r="F10">
        <v>10</v>
      </c>
      <c r="G10">
        <v>18</v>
      </c>
    </row>
    <row r="11" spans="2:7" x14ac:dyDescent="0.25">
      <c r="B11" s="9" t="s">
        <v>2079</v>
      </c>
      <c r="C11">
        <v>1</v>
      </c>
      <c r="D11">
        <v>7</v>
      </c>
      <c r="F11">
        <v>9</v>
      </c>
      <c r="G11">
        <v>17</v>
      </c>
    </row>
    <row r="12" spans="2:7" x14ac:dyDescent="0.25">
      <c r="B12" s="9" t="s">
        <v>2068</v>
      </c>
      <c r="C12">
        <v>4</v>
      </c>
      <c r="D12">
        <v>20</v>
      </c>
      <c r="F12">
        <v>22</v>
      </c>
      <c r="G12">
        <v>46</v>
      </c>
    </row>
    <row r="13" spans="2:7" x14ac:dyDescent="0.25">
      <c r="B13" s="9" t="s">
        <v>2073</v>
      </c>
      <c r="C13">
        <v>3</v>
      </c>
      <c r="D13">
        <v>19</v>
      </c>
      <c r="F13">
        <v>23</v>
      </c>
      <c r="G13">
        <v>45</v>
      </c>
    </row>
    <row r="14" spans="2:7" x14ac:dyDescent="0.25">
      <c r="B14" s="9" t="s">
        <v>2074</v>
      </c>
      <c r="C14">
        <v>1</v>
      </c>
      <c r="D14">
        <v>6</v>
      </c>
      <c r="F14">
        <v>10</v>
      </c>
      <c r="G14">
        <v>17</v>
      </c>
    </row>
    <row r="15" spans="2:7" x14ac:dyDescent="0.25">
      <c r="B15" s="9" t="s">
        <v>2075</v>
      </c>
      <c r="D15">
        <v>3</v>
      </c>
      <c r="F15">
        <v>4</v>
      </c>
      <c r="G15">
        <v>7</v>
      </c>
    </row>
    <row r="16" spans="2:7" x14ac:dyDescent="0.25">
      <c r="B16" s="9" t="s">
        <v>2069</v>
      </c>
      <c r="D16">
        <v>8</v>
      </c>
      <c r="E16">
        <v>1</v>
      </c>
      <c r="F16">
        <v>4</v>
      </c>
      <c r="G16">
        <v>13</v>
      </c>
    </row>
    <row r="17" spans="2:7" x14ac:dyDescent="0.25">
      <c r="B17" s="9" t="s">
        <v>2080</v>
      </c>
      <c r="C17">
        <v>1</v>
      </c>
      <c r="D17">
        <v>6</v>
      </c>
      <c r="E17">
        <v>1</v>
      </c>
      <c r="F17">
        <v>13</v>
      </c>
      <c r="G17">
        <v>21</v>
      </c>
    </row>
    <row r="18" spans="2:7" x14ac:dyDescent="0.25">
      <c r="B18" s="9" t="s">
        <v>2078</v>
      </c>
      <c r="C18">
        <v>4</v>
      </c>
      <c r="D18">
        <v>11</v>
      </c>
      <c r="E18">
        <v>1</v>
      </c>
      <c r="F18">
        <v>26</v>
      </c>
      <c r="G18">
        <v>42</v>
      </c>
    </row>
    <row r="19" spans="2:7" x14ac:dyDescent="0.25">
      <c r="B19" s="9" t="s">
        <v>2085</v>
      </c>
      <c r="C19">
        <v>23</v>
      </c>
      <c r="D19">
        <v>132</v>
      </c>
      <c r="E19">
        <v>2</v>
      </c>
      <c r="F19">
        <v>187</v>
      </c>
      <c r="G19">
        <v>344</v>
      </c>
    </row>
    <row r="20" spans="2:7" x14ac:dyDescent="0.25">
      <c r="B20" s="9" t="s">
        <v>2081</v>
      </c>
      <c r="D20">
        <v>4</v>
      </c>
      <c r="F20">
        <v>4</v>
      </c>
      <c r="G20">
        <v>8</v>
      </c>
    </row>
    <row r="21" spans="2:7" x14ac:dyDescent="0.25">
      <c r="B21" s="9" t="s">
        <v>2076</v>
      </c>
      <c r="C21">
        <v>6</v>
      </c>
      <c r="D21">
        <v>30</v>
      </c>
      <c r="F21">
        <v>49</v>
      </c>
      <c r="G21">
        <v>85</v>
      </c>
    </row>
    <row r="22" spans="2:7" x14ac:dyDescent="0.25">
      <c r="B22" s="9" t="s">
        <v>2065</v>
      </c>
      <c r="D22">
        <v>9</v>
      </c>
      <c r="F22">
        <v>5</v>
      </c>
      <c r="G22">
        <v>14</v>
      </c>
    </row>
    <row r="23" spans="2:7" x14ac:dyDescent="0.25">
      <c r="B23" s="9" t="s">
        <v>2066</v>
      </c>
      <c r="C23">
        <v>1</v>
      </c>
      <c r="D23">
        <v>5</v>
      </c>
      <c r="E23">
        <v>1</v>
      </c>
      <c r="F23">
        <v>9</v>
      </c>
      <c r="G23">
        <v>16</v>
      </c>
    </row>
    <row r="24" spans="2:7" x14ac:dyDescent="0.25">
      <c r="B24" s="9" t="s">
        <v>2067</v>
      </c>
      <c r="C24">
        <v>3</v>
      </c>
      <c r="D24">
        <v>3</v>
      </c>
      <c r="F24">
        <v>11</v>
      </c>
      <c r="G24">
        <v>17</v>
      </c>
    </row>
    <row r="25" spans="2:7" x14ac:dyDescent="0.25">
      <c r="B25" s="9" t="s">
        <v>2082</v>
      </c>
      <c r="D25">
        <v>7</v>
      </c>
      <c r="F25">
        <v>14</v>
      </c>
      <c r="G25">
        <v>21</v>
      </c>
    </row>
    <row r="26" spans="2:7" x14ac:dyDescent="0.25">
      <c r="B26" s="9" t="s">
        <v>2070</v>
      </c>
      <c r="C26">
        <v>1</v>
      </c>
      <c r="D26">
        <v>15</v>
      </c>
      <c r="E26">
        <v>2</v>
      </c>
      <c r="F26">
        <v>17</v>
      </c>
      <c r="G26">
        <v>35</v>
      </c>
    </row>
    <row r="27" spans="2:7" x14ac:dyDescent="0.25">
      <c r="B27" s="9" t="s">
        <v>2083</v>
      </c>
      <c r="D27">
        <v>16</v>
      </c>
      <c r="E27">
        <v>1</v>
      </c>
      <c r="F27">
        <v>28</v>
      </c>
      <c r="G27">
        <v>45</v>
      </c>
    </row>
    <row r="28" spans="2:7" x14ac:dyDescent="0.25">
      <c r="B28" s="9" t="s">
        <v>2084</v>
      </c>
      <c r="C28">
        <v>2</v>
      </c>
      <c r="D28">
        <v>12</v>
      </c>
      <c r="E28">
        <v>1</v>
      </c>
      <c r="F28">
        <v>36</v>
      </c>
      <c r="G28">
        <v>51</v>
      </c>
    </row>
    <row r="29" spans="2:7" x14ac:dyDescent="0.25">
      <c r="B29" s="9" t="s">
        <v>2077</v>
      </c>
      <c r="F29">
        <v>3</v>
      </c>
      <c r="G29">
        <v>3</v>
      </c>
    </row>
    <row r="30" spans="2:7" x14ac:dyDescent="0.25">
      <c r="B30" s="9" t="s">
        <v>2045</v>
      </c>
      <c r="C30">
        <v>57</v>
      </c>
      <c r="D30">
        <v>364</v>
      </c>
      <c r="E30">
        <v>14</v>
      </c>
      <c r="F30">
        <v>565</v>
      </c>
      <c r="G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AC8A-6978-4969-82E8-B89B9DD41324}">
  <dimension ref="B1:F18"/>
  <sheetViews>
    <sheetView workbookViewId="0">
      <selection activeCell="B31" sqref="B31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9.25" bestFit="1" customWidth="1"/>
    <col min="6" max="8" width="11" bestFit="1" customWidth="1"/>
  </cols>
  <sheetData>
    <row r="1" spans="2:6" x14ac:dyDescent="0.25">
      <c r="B1" s="8" t="s">
        <v>2061</v>
      </c>
      <c r="C1" t="s">
        <v>2048</v>
      </c>
    </row>
    <row r="2" spans="2:6" x14ac:dyDescent="0.25">
      <c r="B2" s="8" t="s">
        <v>2031</v>
      </c>
      <c r="C2" t="s">
        <v>2048</v>
      </c>
    </row>
    <row r="4" spans="2:6" x14ac:dyDescent="0.25">
      <c r="B4" s="8" t="s">
        <v>2046</v>
      </c>
      <c r="C4" s="8" t="s">
        <v>2047</v>
      </c>
    </row>
    <row r="5" spans="2:6" x14ac:dyDescent="0.25">
      <c r="B5" s="8" t="s">
        <v>2035</v>
      </c>
      <c r="C5" t="s">
        <v>74</v>
      </c>
      <c r="D5" t="s">
        <v>14</v>
      </c>
      <c r="E5" t="s">
        <v>20</v>
      </c>
      <c r="F5" t="s">
        <v>2045</v>
      </c>
    </row>
    <row r="6" spans="2:6" x14ac:dyDescent="0.25">
      <c r="B6" s="9" t="s">
        <v>2049</v>
      </c>
      <c r="C6">
        <v>6</v>
      </c>
      <c r="D6">
        <v>36</v>
      </c>
      <c r="E6">
        <v>49</v>
      </c>
      <c r="F6">
        <v>91</v>
      </c>
    </row>
    <row r="7" spans="2:6" x14ac:dyDescent="0.25">
      <c r="B7" s="9" t="s">
        <v>2050</v>
      </c>
      <c r="C7">
        <v>7</v>
      </c>
      <c r="D7">
        <v>28</v>
      </c>
      <c r="E7">
        <v>44</v>
      </c>
      <c r="F7">
        <v>79</v>
      </c>
    </row>
    <row r="8" spans="2:6" x14ac:dyDescent="0.25">
      <c r="B8" s="9" t="s">
        <v>2051</v>
      </c>
      <c r="C8">
        <v>4</v>
      </c>
      <c r="D8">
        <v>33</v>
      </c>
      <c r="E8">
        <v>49</v>
      </c>
      <c r="F8">
        <v>86</v>
      </c>
    </row>
    <row r="9" spans="2:6" x14ac:dyDescent="0.25">
      <c r="B9" s="9" t="s">
        <v>2052</v>
      </c>
      <c r="C9">
        <v>1</v>
      </c>
      <c r="D9">
        <v>30</v>
      </c>
      <c r="E9">
        <v>46</v>
      </c>
      <c r="F9">
        <v>77</v>
      </c>
    </row>
    <row r="10" spans="2:6" x14ac:dyDescent="0.25">
      <c r="B10" s="9" t="s">
        <v>2053</v>
      </c>
      <c r="C10">
        <v>3</v>
      </c>
      <c r="D10">
        <v>35</v>
      </c>
      <c r="E10">
        <v>46</v>
      </c>
      <c r="F10">
        <v>84</v>
      </c>
    </row>
    <row r="11" spans="2:6" x14ac:dyDescent="0.25">
      <c r="B11" s="9" t="s">
        <v>2054</v>
      </c>
      <c r="C11">
        <v>3</v>
      </c>
      <c r="D11">
        <v>28</v>
      </c>
      <c r="E11">
        <v>55</v>
      </c>
      <c r="F11">
        <v>86</v>
      </c>
    </row>
    <row r="12" spans="2:6" x14ac:dyDescent="0.25">
      <c r="B12" s="9" t="s">
        <v>2055</v>
      </c>
      <c r="C12">
        <v>4</v>
      </c>
      <c r="D12">
        <v>31</v>
      </c>
      <c r="E12">
        <v>58</v>
      </c>
      <c r="F12">
        <v>93</v>
      </c>
    </row>
    <row r="13" spans="2:6" x14ac:dyDescent="0.25">
      <c r="B13" s="9" t="s">
        <v>2056</v>
      </c>
      <c r="C13">
        <v>8</v>
      </c>
      <c r="D13">
        <v>35</v>
      </c>
      <c r="E13">
        <v>41</v>
      </c>
      <c r="F13">
        <v>84</v>
      </c>
    </row>
    <row r="14" spans="2:6" x14ac:dyDescent="0.25">
      <c r="B14" s="9" t="s">
        <v>2057</v>
      </c>
      <c r="C14">
        <v>5</v>
      </c>
      <c r="D14">
        <v>23</v>
      </c>
      <c r="E14">
        <v>45</v>
      </c>
      <c r="F14">
        <v>73</v>
      </c>
    </row>
    <row r="15" spans="2:6" x14ac:dyDescent="0.25">
      <c r="B15" s="9" t="s">
        <v>2058</v>
      </c>
      <c r="C15">
        <v>6</v>
      </c>
      <c r="D15">
        <v>26</v>
      </c>
      <c r="E15">
        <v>45</v>
      </c>
      <c r="F15">
        <v>77</v>
      </c>
    </row>
    <row r="16" spans="2:6" x14ac:dyDescent="0.25">
      <c r="B16" s="9" t="s">
        <v>2059</v>
      </c>
      <c r="C16">
        <v>3</v>
      </c>
      <c r="D16">
        <v>27</v>
      </c>
      <c r="E16">
        <v>45</v>
      </c>
      <c r="F16">
        <v>75</v>
      </c>
    </row>
    <row r="17" spans="2:6" x14ac:dyDescent="0.25">
      <c r="B17" s="9" t="s">
        <v>2060</v>
      </c>
      <c r="C17">
        <v>7</v>
      </c>
      <c r="D17">
        <v>32</v>
      </c>
      <c r="E17">
        <v>42</v>
      </c>
      <c r="F17">
        <v>81</v>
      </c>
    </row>
    <row r="18" spans="2:6" x14ac:dyDescent="0.25">
      <c r="B18" s="9" t="s">
        <v>2045</v>
      </c>
      <c r="C18">
        <v>57</v>
      </c>
      <c r="D18">
        <v>364</v>
      </c>
      <c r="E18">
        <v>565</v>
      </c>
      <c r="F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DD26-6F0B-4FE3-B69F-F689122EEDB0}">
  <dimension ref="A1:H49"/>
  <sheetViews>
    <sheetView workbookViewId="0">
      <selection activeCell="B2" sqref="B2"/>
    </sheetView>
  </sheetViews>
  <sheetFormatPr defaultRowHeight="15.75" x14ac:dyDescent="0.25"/>
  <cols>
    <col min="1" max="1" width="11.5" customWidth="1"/>
    <col min="2" max="2" width="12.375" bestFit="1" customWidth="1"/>
    <col min="3" max="3" width="15.875" bestFit="1" customWidth="1"/>
    <col min="4" max="4" width="14.5" bestFit="1" customWidth="1"/>
    <col min="5" max="5" width="17.25" bestFit="1" customWidth="1"/>
    <col min="6" max="6" width="9.5" style="5" bestFit="1" customWidth="1"/>
    <col min="7" max="8" width="11.5" style="5" bestFit="1" customWidth="1"/>
    <col min="9" max="13" width="11.5" bestFit="1" customWidth="1"/>
    <col min="14" max="14" width="9.5" bestFit="1" customWidth="1"/>
    <col min="15" max="15" width="6.875" bestFit="1" customWidth="1"/>
    <col min="16" max="16" width="11" bestFit="1" customWidth="1"/>
    <col min="17" max="17" width="17.25" bestFit="1" customWidth="1"/>
    <col min="18" max="18" width="15.875" bestFit="1" customWidth="1"/>
    <col min="19" max="19" width="14.5" bestFit="1" customWidth="1"/>
    <col min="20" max="20" width="17.25" bestFit="1" customWidth="1"/>
    <col min="21" max="21" width="15.875" bestFit="1" customWidth="1"/>
    <col min="22" max="22" width="14.5" bestFit="1" customWidth="1"/>
    <col min="23" max="23" width="17.25" bestFit="1" customWidth="1"/>
    <col min="24" max="24" width="15.875" bestFit="1" customWidth="1"/>
    <col min="25" max="25" width="14.5" bestFit="1" customWidth="1"/>
    <col min="26" max="26" width="17.25" bestFit="1" customWidth="1"/>
    <col min="27" max="27" width="15.875" bestFit="1" customWidth="1"/>
    <col min="28" max="28" width="14.5" bestFit="1" customWidth="1"/>
    <col min="29" max="29" width="17.25" bestFit="1" customWidth="1"/>
    <col min="30" max="30" width="15.875" bestFit="1" customWidth="1"/>
    <col min="31" max="31" width="14.5" bestFit="1" customWidth="1"/>
    <col min="32" max="32" width="17.25" bestFit="1" customWidth="1"/>
    <col min="33" max="33" width="15.875" bestFit="1" customWidth="1"/>
    <col min="34" max="34" width="14.5" bestFit="1" customWidth="1"/>
    <col min="35" max="35" width="17.25" bestFit="1" customWidth="1"/>
    <col min="36" max="36" width="15.875" bestFit="1" customWidth="1"/>
    <col min="37" max="37" width="14.5" bestFit="1" customWidth="1"/>
    <col min="38" max="38" width="17.25" bestFit="1" customWidth="1"/>
    <col min="39" max="39" width="15.875" bestFit="1" customWidth="1"/>
    <col min="40" max="40" width="14.5" bestFit="1" customWidth="1"/>
    <col min="41" max="41" width="17.25" bestFit="1" customWidth="1"/>
    <col min="42" max="42" width="20.875" bestFit="1" customWidth="1"/>
    <col min="43" max="43" width="19.5" bestFit="1" customWidth="1"/>
    <col min="44" max="44" width="22.2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s="5" t="s">
        <v>2091</v>
      </c>
      <c r="G1" s="5" t="s">
        <v>2092</v>
      </c>
      <c r="H1" s="5" t="s">
        <v>2093</v>
      </c>
    </row>
    <row r="2" spans="1:8" x14ac:dyDescent="0.25">
      <c r="A2" t="s">
        <v>2094</v>
      </c>
      <c r="B2">
        <f>COUNTIFS(Crowdfunding!D:D,A2,Crowdfunding!G:G,"successful")</f>
        <v>30</v>
      </c>
      <c r="C2">
        <f>COUNTIFS(Crowdfunding!D:D,A2,Crowdfunding!G:G,"failed")</f>
        <v>20</v>
      </c>
      <c r="D2">
        <f>COUNTIFS(Crowdfunding!D:D,A2,Crowdfunding!G:G,"canceled")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5">
      <c r="A3" t="s">
        <v>2095</v>
      </c>
      <c r="B3">
        <f>COUNTIFS(Crowdfunding!D:D,"&gt;1000",Crowdfunding!D:D,"&lt;4999",Crowdfunding!G:G,"successful")</f>
        <v>185</v>
      </c>
      <c r="C3">
        <f>COUNTIFS(Crowdfunding!D:D,"&gt;1000",Crowdfunding!D:D,"&lt;4999",Crowdfunding!G:G,"failed")</f>
        <v>37</v>
      </c>
      <c r="D3">
        <f>COUNTIFS(Crowdfunding!D:D,"&gt;1000",Crowdfunding!D:D,"&lt;4999",Crowdfunding!G:G,"canceled")</f>
        <v>2</v>
      </c>
      <c r="E3">
        <f t="shared" ref="E3:E13" si="0">SUM(B3:D3)</f>
        <v>224</v>
      </c>
      <c r="F3" s="5">
        <f t="shared" ref="F3:F13" si="1">B3/E3</f>
        <v>0.8258928571428571</v>
      </c>
      <c r="G3" s="5">
        <f t="shared" ref="G3:G13" si="2">C3/E3</f>
        <v>0.16517857142857142</v>
      </c>
      <c r="H3" s="5">
        <f t="shared" ref="H3:H13" si="3">D3/E3</f>
        <v>8.9285714285714281E-3</v>
      </c>
    </row>
    <row r="4" spans="1:8" x14ac:dyDescent="0.25">
      <c r="A4" t="s">
        <v>2096</v>
      </c>
      <c r="B4">
        <f>COUNTIFS(Crowdfunding!D:D,"&gt;5000",Crowdfunding!D:D,"&lt;9999",Crowdfunding!G:G,"successful")</f>
        <v>157</v>
      </c>
      <c r="C4">
        <f>COUNTIFS(Crowdfunding!D:D,"&gt;5000",Crowdfunding!D:D,"&lt;9999",Crowdfunding!G:G,"failed")</f>
        <v>125</v>
      </c>
      <c r="D4">
        <f>COUNTIFS(Crowdfunding!D:D,"&gt;5000",Crowdfunding!D:D,"&lt;9999",Crowdfunding!G:G,"canceled")</f>
        <v>25</v>
      </c>
      <c r="E4">
        <f t="shared" si="0"/>
        <v>307</v>
      </c>
      <c r="F4" s="5">
        <f t="shared" si="1"/>
        <v>0.51140065146579805</v>
      </c>
      <c r="G4" s="5">
        <f t="shared" si="2"/>
        <v>0.40716612377850164</v>
      </c>
      <c r="H4" s="5">
        <f t="shared" si="3"/>
        <v>8.143322475570032E-2</v>
      </c>
    </row>
    <row r="5" spans="1:8" x14ac:dyDescent="0.25">
      <c r="A5" t="s">
        <v>2097</v>
      </c>
      <c r="B5">
        <f>COUNTIFS(Crowdfunding!D:D,"&gt;10000",Crowdfunding!D:D,"&lt;14999",Crowdfunding!G:G,"successful")</f>
        <v>2</v>
      </c>
      <c r="C5">
        <f>COUNTIFS(Crowdfunding!D:D,"&gt;10000",Crowdfunding!D:D,"&lt;14999",Crowdfunding!G:G,"failed")</f>
        <v>0</v>
      </c>
      <c r="D5">
        <f>COUNTIFS(Crowdfunding!D:D,"&gt;10000",Crowdfunding!D:D,"&lt;14999",Crowdfunding!G:G,"canceled")</f>
        <v>0</v>
      </c>
      <c r="E5">
        <f t="shared" si="0"/>
        <v>2</v>
      </c>
      <c r="F5" s="5">
        <f t="shared" si="1"/>
        <v>1</v>
      </c>
      <c r="G5" s="5">
        <f t="shared" si="2"/>
        <v>0</v>
      </c>
      <c r="H5" s="5">
        <f t="shared" si="3"/>
        <v>0</v>
      </c>
    </row>
    <row r="6" spans="1:8" x14ac:dyDescent="0.25">
      <c r="A6" t="s">
        <v>2098</v>
      </c>
      <c r="B6">
        <f>COUNTIFS(Crowdfunding!D:D,"&gt;15000",Crowdfunding!D:D,"&lt;19999",Crowdfunding!G:G,"successful")</f>
        <v>10</v>
      </c>
      <c r="C6">
        <f>COUNTIFS(Crowdfunding!D:D,"&gt;15000",Crowdfunding!D:D,"&lt;19999",Crowdfunding!G:G,"failed")</f>
        <v>0</v>
      </c>
      <c r="D6">
        <f>COUNTIFS(Crowdfunding!D:D,"&gt;15000",Crowdfunding!D:D,"&lt;19999",Crowdfunding!G:G,"canceled")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5">
      <c r="A7" t="s">
        <v>2099</v>
      </c>
      <c r="B7">
        <f>COUNTIFS(Crowdfunding!D:D,"&gt;20000",Crowdfunding!D:D,"&lt;24999",Crowdfunding!G:G,"successful")</f>
        <v>5</v>
      </c>
      <c r="C7">
        <f>COUNTIFS(Crowdfunding!D:D,"&gt;20000",Crowdfunding!D:D,"&lt;24999",Crowdfunding!G:G,"failed")</f>
        <v>0</v>
      </c>
      <c r="D7">
        <f>COUNTIFS(Crowdfunding!D:D,"&gt;20000",Crowdfunding!D:D,"&lt;24999",Crowdfunding!G:G,"canceled")</f>
        <v>0</v>
      </c>
      <c r="E7">
        <f t="shared" si="0"/>
        <v>5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5">
      <c r="A8" t="s">
        <v>2100</v>
      </c>
      <c r="B8">
        <f>COUNTIFS(Crowdfunding!D:D,"&gt;25000",Crowdfunding!D:D,"&lt;29999",Crowdfunding!G:G,"successful")</f>
        <v>10</v>
      </c>
      <c r="C8">
        <f>COUNTIFS(Crowdfunding!D:D,"&gt;25000",Crowdfunding!D:D,"&lt;29999",Crowdfunding!G:G,"failed")</f>
        <v>3</v>
      </c>
      <c r="D8">
        <f>COUNTIFS(Crowdfunding!D:D,"&gt;25000",Crowdfunding!D:D,"&lt;29999",Crowdfunding!G:G,"canceled")</f>
        <v>0</v>
      </c>
      <c r="E8">
        <f t="shared" si="0"/>
        <v>13</v>
      </c>
      <c r="F8" s="5">
        <f t="shared" si="1"/>
        <v>0.76923076923076927</v>
      </c>
      <c r="G8" s="5">
        <f t="shared" si="2"/>
        <v>0.23076923076923078</v>
      </c>
      <c r="H8" s="5">
        <f t="shared" si="3"/>
        <v>0</v>
      </c>
    </row>
    <row r="9" spans="1:8" x14ac:dyDescent="0.25">
      <c r="A9" t="s">
        <v>2101</v>
      </c>
      <c r="B9">
        <f>COUNTIFS(Crowdfunding!D:D,"&gt;30000",Crowdfunding!D:D,"&lt;34999",Crowdfunding!G:G,"successful")</f>
        <v>7</v>
      </c>
      <c r="C9">
        <f>COUNTIFS(Crowdfunding!D:D,"&gt;30000",Crowdfunding!D:D,"&lt;34999",Crowdfunding!G:G,"failed")</f>
        <v>0</v>
      </c>
      <c r="D9">
        <f>COUNTIFS(Crowdfunding!D:D,"&gt;30000",Crowdfunding!D:D,"&lt;34999",Crowdfunding!G:G,"canceled")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5">
      <c r="A10" t="s">
        <v>2102</v>
      </c>
      <c r="B10">
        <f>COUNTIFS(Crowdfunding!D:D,"&gt;35000",Crowdfunding!D:D,"&lt;39999",Crowdfunding!G:G,"successful")</f>
        <v>7</v>
      </c>
      <c r="C10">
        <f>COUNTIFS(Crowdfunding!D:D,"&gt;35000",Crowdfunding!D:D,"&lt;39999",Crowdfunding!G:G,"failed")</f>
        <v>3</v>
      </c>
      <c r="D10">
        <f>COUNTIFS(Crowdfunding!D:D,"&gt;35000",Crowdfunding!D:D,"&lt;39999",Crowdfunding!G:G,"canceled")</f>
        <v>1</v>
      </c>
      <c r="E10">
        <f t="shared" si="0"/>
        <v>11</v>
      </c>
      <c r="F10" s="5">
        <f t="shared" si="1"/>
        <v>0.63636363636363635</v>
      </c>
      <c r="G10" s="5">
        <f t="shared" si="2"/>
        <v>0.27272727272727271</v>
      </c>
      <c r="H10" s="5">
        <f t="shared" si="3"/>
        <v>9.0909090909090912E-2</v>
      </c>
    </row>
    <row r="11" spans="1:8" x14ac:dyDescent="0.25">
      <c r="A11" t="s">
        <v>2103</v>
      </c>
      <c r="B11">
        <f>COUNTIFS(Crowdfunding!D:D,"&gt;40000",Crowdfunding!D:D,"&lt;44999",Crowdfunding!G:G,"successful")</f>
        <v>11</v>
      </c>
      <c r="C11">
        <f>COUNTIFS(Crowdfunding!D:D,"&gt;40000",Crowdfunding!D:D,"&lt;44999",Crowdfunding!G:G,"failed")</f>
        <v>3</v>
      </c>
      <c r="D11">
        <f>COUNTIFS(Crowdfunding!D:D,"&gt;40000",Crowdfunding!D:D,"&lt;44999",Crowdfunding!G:G,"canceled")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5">
      <c r="A12" t="s">
        <v>2104</v>
      </c>
      <c r="B12">
        <f>COUNTIFS(Crowdfunding!D:D,"&gt;45000",Crowdfunding!D:D,"&lt;49999",Crowdfunding!G:G,"successful")</f>
        <v>8</v>
      </c>
      <c r="C12">
        <f>COUNTIFS(Crowdfunding!D:D,"&gt;45000",Crowdfunding!D:D,"&lt;49999",Crowdfunding!G:G,"failed")</f>
        <v>3</v>
      </c>
      <c r="D12">
        <f>COUNTIFS(Crowdfunding!D:D,"&gt;45000",Crowdfunding!D:D,"&lt;49999",Crowdfunding!G:G,"canceled")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5">
      <c r="A13" t="s">
        <v>2105</v>
      </c>
      <c r="B13">
        <f>COUNTIFS(Crowdfunding!D:D,A13,Crowdfunding!G:G,"successful")</f>
        <v>114</v>
      </c>
      <c r="C13">
        <f>COUNTIFS(Crowdfunding!D:D,A13,Crowdfunding!G:G,"failed")</f>
        <v>163</v>
      </c>
      <c r="D13">
        <f>COUNTIFS(Crowdfunding!D:D,A13,Crowdfunding!G:G,"canceled")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  <row r="16" spans="1:8" x14ac:dyDescent="0.25">
      <c r="B16" s="8" t="s">
        <v>2035</v>
      </c>
      <c r="C16" t="s">
        <v>2106</v>
      </c>
      <c r="D16" t="s">
        <v>2107</v>
      </c>
      <c r="E16" t="s">
        <v>2108</v>
      </c>
      <c r="F16"/>
      <c r="G16"/>
      <c r="H16"/>
    </row>
    <row r="17" spans="2:8" x14ac:dyDescent="0.25">
      <c r="B17" s="9" t="s">
        <v>2094</v>
      </c>
      <c r="C17" s="10">
        <v>0.58823529411764708</v>
      </c>
      <c r="D17" s="10">
        <v>0.39215686274509803</v>
      </c>
      <c r="E17" s="10">
        <v>1.9607843137254902E-2</v>
      </c>
      <c r="F17"/>
      <c r="G17"/>
      <c r="H17"/>
    </row>
    <row r="18" spans="2:8" x14ac:dyDescent="0.25">
      <c r="B18" s="9" t="s">
        <v>2105</v>
      </c>
      <c r="C18" s="10">
        <v>0.3737704918032787</v>
      </c>
      <c r="D18" s="10">
        <v>0.53442622950819674</v>
      </c>
      <c r="E18" s="10">
        <v>9.1803278688524587E-2</v>
      </c>
      <c r="F18"/>
      <c r="G18"/>
      <c r="H18"/>
    </row>
    <row r="19" spans="2:8" x14ac:dyDescent="0.25">
      <c r="B19" s="9" t="s">
        <v>2097</v>
      </c>
      <c r="C19" s="10">
        <v>1</v>
      </c>
      <c r="D19" s="10">
        <v>0</v>
      </c>
      <c r="E19" s="10">
        <v>0</v>
      </c>
      <c r="F19"/>
      <c r="G19"/>
      <c r="H19"/>
    </row>
    <row r="20" spans="2:8" x14ac:dyDescent="0.25">
      <c r="B20" s="9" t="s">
        <v>2095</v>
      </c>
      <c r="C20" s="10">
        <v>0.8258928571428571</v>
      </c>
      <c r="D20" s="10">
        <v>0.16517857142857142</v>
      </c>
      <c r="E20" s="10">
        <v>8.9285714285714281E-3</v>
      </c>
      <c r="F20"/>
      <c r="G20"/>
      <c r="H20"/>
    </row>
    <row r="21" spans="2:8" x14ac:dyDescent="0.25">
      <c r="B21" s="9" t="s">
        <v>2098</v>
      </c>
      <c r="C21" s="10">
        <v>1</v>
      </c>
      <c r="D21" s="10">
        <v>0</v>
      </c>
      <c r="E21" s="10">
        <v>0</v>
      </c>
      <c r="F21"/>
      <c r="G21"/>
      <c r="H21"/>
    </row>
    <row r="22" spans="2:8" x14ac:dyDescent="0.25">
      <c r="B22" s="9" t="s">
        <v>2099</v>
      </c>
      <c r="C22" s="10">
        <v>1</v>
      </c>
      <c r="D22" s="10">
        <v>0</v>
      </c>
      <c r="E22" s="10">
        <v>0</v>
      </c>
      <c r="F22"/>
      <c r="G22"/>
      <c r="H22"/>
    </row>
    <row r="23" spans="2:8" x14ac:dyDescent="0.25">
      <c r="B23" s="9" t="s">
        <v>2100</v>
      </c>
      <c r="C23" s="10">
        <v>0.76923076923076927</v>
      </c>
      <c r="D23" s="10">
        <v>0.23076923076923078</v>
      </c>
      <c r="E23" s="10">
        <v>0</v>
      </c>
      <c r="F23"/>
      <c r="G23"/>
      <c r="H23"/>
    </row>
    <row r="24" spans="2:8" x14ac:dyDescent="0.25">
      <c r="B24" s="9" t="s">
        <v>2101</v>
      </c>
      <c r="C24" s="10">
        <v>1</v>
      </c>
      <c r="D24" s="10">
        <v>0</v>
      </c>
      <c r="E24" s="10">
        <v>0</v>
      </c>
      <c r="F24"/>
      <c r="G24"/>
      <c r="H24"/>
    </row>
    <row r="25" spans="2:8" x14ac:dyDescent="0.25">
      <c r="B25" s="9" t="s">
        <v>2102</v>
      </c>
      <c r="C25" s="10">
        <v>0.63636363636363635</v>
      </c>
      <c r="D25" s="10">
        <v>0.27272727272727271</v>
      </c>
      <c r="E25" s="10">
        <v>9.0909090909090912E-2</v>
      </c>
      <c r="F25"/>
      <c r="G25"/>
      <c r="H25"/>
    </row>
    <row r="26" spans="2:8" x14ac:dyDescent="0.25">
      <c r="B26" s="9" t="s">
        <v>2103</v>
      </c>
      <c r="C26" s="10">
        <v>0.7857142857142857</v>
      </c>
      <c r="D26" s="10">
        <v>0.21428571428571427</v>
      </c>
      <c r="E26" s="10">
        <v>0</v>
      </c>
      <c r="F26"/>
      <c r="G26"/>
      <c r="H26"/>
    </row>
    <row r="27" spans="2:8" x14ac:dyDescent="0.25">
      <c r="B27" s="9" t="s">
        <v>2104</v>
      </c>
      <c r="C27" s="10">
        <v>0.72727272727272729</v>
      </c>
      <c r="D27" s="10">
        <v>0.27272727272727271</v>
      </c>
      <c r="E27" s="10">
        <v>0</v>
      </c>
      <c r="F27"/>
      <c r="G27"/>
      <c r="H27"/>
    </row>
    <row r="28" spans="2:8" x14ac:dyDescent="0.25">
      <c r="B28" s="9" t="s">
        <v>2096</v>
      </c>
      <c r="C28" s="10">
        <v>0.51140065146579805</v>
      </c>
      <c r="D28" s="10">
        <v>0.40716612377850164</v>
      </c>
      <c r="E28" s="10">
        <v>8.143322475570032E-2</v>
      </c>
      <c r="F28"/>
      <c r="G28"/>
      <c r="H28"/>
    </row>
    <row r="29" spans="2:8" x14ac:dyDescent="0.25">
      <c r="B29" s="9" t="s">
        <v>2045</v>
      </c>
      <c r="C29" s="10">
        <v>9.2178807131110005</v>
      </c>
      <c r="D29" s="10">
        <v>2.4894372779698584</v>
      </c>
      <c r="E29" s="10">
        <v>0.29268200891914214</v>
      </c>
      <c r="F29"/>
      <c r="G29"/>
      <c r="H29"/>
    </row>
    <row r="30" spans="2:8" x14ac:dyDescent="0.25">
      <c r="F30"/>
      <c r="G30"/>
      <c r="H30"/>
    </row>
    <row r="31" spans="2:8" x14ac:dyDescent="0.25">
      <c r="F31"/>
      <c r="G31"/>
      <c r="H31"/>
    </row>
    <row r="32" spans="2:8" x14ac:dyDescent="0.25">
      <c r="F32"/>
      <c r="G32"/>
      <c r="H32"/>
    </row>
    <row r="33" spans="6:8" x14ac:dyDescent="0.25">
      <c r="F33"/>
      <c r="G33"/>
      <c r="H33"/>
    </row>
    <row r="34" spans="6:8" x14ac:dyDescent="0.25">
      <c r="F34"/>
      <c r="G34"/>
      <c r="H34"/>
    </row>
    <row r="35" spans="6:8" x14ac:dyDescent="0.25">
      <c r="F35"/>
      <c r="G35"/>
      <c r="H35"/>
    </row>
    <row r="36" spans="6:8" x14ac:dyDescent="0.25">
      <c r="F36"/>
      <c r="G36"/>
      <c r="H36"/>
    </row>
    <row r="37" spans="6:8" x14ac:dyDescent="0.25">
      <c r="F37"/>
      <c r="G37"/>
      <c r="H37"/>
    </row>
    <row r="38" spans="6:8" x14ac:dyDescent="0.25">
      <c r="F38"/>
      <c r="G38"/>
      <c r="H38"/>
    </row>
    <row r="39" spans="6:8" x14ac:dyDescent="0.25">
      <c r="F39"/>
      <c r="G39"/>
      <c r="H39"/>
    </row>
    <row r="40" spans="6:8" x14ac:dyDescent="0.25">
      <c r="F40"/>
      <c r="G40"/>
      <c r="H40"/>
    </row>
    <row r="41" spans="6:8" x14ac:dyDescent="0.25">
      <c r="F41"/>
      <c r="G41"/>
      <c r="H41"/>
    </row>
    <row r="42" spans="6:8" x14ac:dyDescent="0.25">
      <c r="F42"/>
      <c r="G42"/>
      <c r="H42"/>
    </row>
    <row r="43" spans="6:8" x14ac:dyDescent="0.25">
      <c r="F43"/>
      <c r="G43"/>
      <c r="H43"/>
    </row>
    <row r="44" spans="6:8" x14ac:dyDescent="0.25">
      <c r="F44"/>
      <c r="G44"/>
      <c r="H44"/>
    </row>
    <row r="45" spans="6:8" x14ac:dyDescent="0.25">
      <c r="F45"/>
      <c r="G45"/>
      <c r="H45"/>
    </row>
    <row r="46" spans="6:8" x14ac:dyDescent="0.25">
      <c r="F46"/>
      <c r="G46"/>
      <c r="H46"/>
    </row>
    <row r="47" spans="6:8" x14ac:dyDescent="0.25">
      <c r="F47"/>
      <c r="G47"/>
      <c r="H47"/>
    </row>
    <row r="48" spans="6:8" x14ac:dyDescent="0.25">
      <c r="F48"/>
      <c r="G48"/>
      <c r="H48"/>
    </row>
    <row r="49" spans="6:8" x14ac:dyDescent="0.25">
      <c r="F49"/>
      <c r="G49"/>
      <c r="H49"/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2CEE-E42B-4E14-9C01-9B30E7B5A92D}">
  <dimension ref="A1:C7"/>
  <sheetViews>
    <sheetView tabSelected="1" zoomScale="115" zoomScaleNormal="115" workbookViewId="0">
      <selection activeCell="C7" sqref="C7"/>
    </sheetView>
  </sheetViews>
  <sheetFormatPr defaultRowHeight="15.75" x14ac:dyDescent="0.25"/>
  <cols>
    <col min="2" max="2" width="13.5" customWidth="1"/>
    <col min="3" max="3" width="13.625" customWidth="1"/>
    <col min="4" max="4" width="13.375" customWidth="1"/>
    <col min="5" max="5" width="14.25" customWidth="1"/>
    <col min="6" max="6" width="13" customWidth="1"/>
    <col min="7" max="7" width="15.125" customWidth="1"/>
  </cols>
  <sheetData>
    <row r="1" spans="1:3" x14ac:dyDescent="0.25">
      <c r="B1" t="s">
        <v>2111</v>
      </c>
      <c r="C1" t="s">
        <v>2112</v>
      </c>
    </row>
    <row r="2" spans="1:3" x14ac:dyDescent="0.25">
      <c r="A2" t="s">
        <v>2109</v>
      </c>
      <c r="B2">
        <f>AVERAGEIFS(Crowdfunding!H:H,Crowdfunding!G:G,Crowdfunding!G3)</f>
        <v>851.14690265486729</v>
      </c>
      <c r="C2">
        <f>AVERAGEIFS(Crowdfunding!H:H,Crowdfunding!G:G,Crowdfunding!G2)</f>
        <v>585.61538461538464</v>
      </c>
    </row>
    <row r="3" spans="1:3" x14ac:dyDescent="0.25">
      <c r="A3" t="s">
        <v>2110</v>
      </c>
      <c r="B3" cm="1">
        <f t="array" ref="B3">MEDIAN(IF(Crowdfunding!G:G=Crowdfunding!G3,Crowdfunding!H:H))</f>
        <v>201</v>
      </c>
      <c r="C3" cm="1">
        <f t="array" ref="C3">MEDIAN(IF(Crowdfunding!G:G=Crowdfunding!G2,Crowdfunding!H:H))</f>
        <v>114.5</v>
      </c>
    </row>
    <row r="4" spans="1:3" x14ac:dyDescent="0.25">
      <c r="A4" t="s">
        <v>2113</v>
      </c>
      <c r="B4">
        <f>_xlfn.MINIFS(Crowdfunding!H:H,Crowdfunding!G:G,Crowdfunding!G3)</f>
        <v>16</v>
      </c>
      <c r="C4">
        <f>_xlfn.MINIFS(Crowdfunding!H:H,Crowdfunding!G:G,Crowdfunding!G2)</f>
        <v>0</v>
      </c>
    </row>
    <row r="5" spans="1:3" x14ac:dyDescent="0.25">
      <c r="A5" t="s">
        <v>2114</v>
      </c>
      <c r="B5">
        <f>_xlfn.MAXIFS(Crowdfunding!H:H,Crowdfunding!G:G,Crowdfunding!G3)</f>
        <v>7295</v>
      </c>
      <c r="C5">
        <f>_xlfn.MAXIFS(Crowdfunding!H:H,Crowdfunding!G:G,Crowdfunding!G2)</f>
        <v>6080</v>
      </c>
    </row>
    <row r="6" spans="1:3" x14ac:dyDescent="0.25">
      <c r="A6" t="s">
        <v>2115</v>
      </c>
      <c r="B6" s="10" cm="1">
        <f t="array" ref="B6">VARPA(IF(Crowdfunding!G:G=Crowdfunding!G3,Crowdfunding!H:H))</f>
        <v>1603373.7324019109</v>
      </c>
      <c r="C6" cm="1">
        <f t="array" ref="C6">VARPA(IF(Crowdfunding!G:G=Crowdfunding!G2,Crowdfunding!H:H))</f>
        <v>921574.68174133555</v>
      </c>
    </row>
    <row r="7" spans="1:3" x14ac:dyDescent="0.25">
      <c r="A7" t="s">
        <v>2116</v>
      </c>
      <c r="B7" cm="1">
        <f t="array" ref="B7">STDEV(IF(Crowdfunding!G:G=Crowdfunding!G3,Crowdfunding!H:H))</f>
        <v>1267.366006183523</v>
      </c>
      <c r="C7" cm="1">
        <f t="array" ref="C7">STDEV(IF(Crowdfunding!G:G=Crowdfunding!G2,Crowdfunding!H:H))</f>
        <v>961.30819978260524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Count of Outcome</vt:lpstr>
      <vt:lpstr>Outcome per Catagory</vt:lpstr>
      <vt:lpstr>Outcome per month</vt:lpstr>
      <vt:lpstr>Percentage Rate of Success</vt:lpstr>
      <vt:lpstr>Success based on 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Robert Maysent</cp:lastModifiedBy>
  <dcterms:created xsi:type="dcterms:W3CDTF">2021-09-29T18:52:28Z</dcterms:created>
  <dcterms:modified xsi:type="dcterms:W3CDTF">2023-04-08T02:18:03Z</dcterms:modified>
</cp:coreProperties>
</file>