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bpaul\Desktop\Financing\PNG\"/>
    </mc:Choice>
  </mc:AlternateContent>
  <xr:revisionPtr revIDLastSave="0" documentId="8_{56B66809-4DAA-42F3-AAF1-A17E76FF2BF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G - P&amp;L" sheetId="1" r:id="rId1"/>
    <sheet name="PG - 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E19" i="4"/>
  <c r="D19" i="4"/>
  <c r="E18" i="4"/>
  <c r="D18" i="4"/>
  <c r="E17" i="4"/>
  <c r="D17" i="4"/>
  <c r="D20" i="4" s="1"/>
  <c r="J11" i="4"/>
  <c r="J14" i="4" s="1"/>
  <c r="I11" i="4"/>
  <c r="I14" i="4" s="1"/>
  <c r="J6" i="4"/>
  <c r="I6" i="4"/>
  <c r="I7" i="4" s="1"/>
  <c r="E8" i="4"/>
  <c r="E14" i="4" s="1"/>
  <c r="D8" i="4"/>
  <c r="D14" i="4" s="1"/>
  <c r="F11" i="1"/>
  <c r="E12" i="1"/>
  <c r="E11" i="1"/>
  <c r="D12" i="1"/>
  <c r="D11" i="1"/>
  <c r="J7" i="4"/>
  <c r="F10" i="1"/>
  <c r="E10" i="1"/>
  <c r="D10" i="1"/>
  <c r="D21" i="1" s="1"/>
  <c r="F13" i="1" l="1"/>
  <c r="F15" i="1" s="1"/>
  <c r="F20" i="1" s="1"/>
  <c r="E13" i="1"/>
  <c r="E15" i="1" s="1"/>
  <c r="E20" i="1" s="1"/>
  <c r="E16" i="4"/>
  <c r="E20" i="4"/>
  <c r="E21" i="4"/>
  <c r="E19" i="1"/>
  <c r="E21" i="1"/>
  <c r="D18" i="1"/>
  <c r="F19" i="1"/>
  <c r="E22" i="1"/>
  <c r="F21" i="1"/>
  <c r="E18" i="1"/>
  <c r="D16" i="4"/>
  <c r="D21" i="4"/>
  <c r="F18" i="1"/>
  <c r="D13" i="1"/>
  <c r="D15" i="1" s="1"/>
  <c r="D22" i="1" s="1"/>
  <c r="F22" i="1" l="1"/>
</calcChain>
</file>

<file path=xl/sharedStrings.xml><?xml version="1.0" encoding="utf-8"?>
<sst xmlns="http://schemas.openxmlformats.org/spreadsheetml/2006/main" count="54" uniqueCount="49">
  <si>
    <t>PG - P&amp;L</t>
  </si>
  <si>
    <t>PG - BS</t>
  </si>
  <si>
    <t>$ in millions</t>
  </si>
  <si>
    <t>FY13</t>
  </si>
  <si>
    <t>FY14</t>
  </si>
  <si>
    <t>FY15</t>
  </si>
  <si>
    <t>Net Sales</t>
  </si>
  <si>
    <t>Cost of goods sold</t>
  </si>
  <si>
    <t>SG&amp;A</t>
  </si>
  <si>
    <t>Goodwill</t>
  </si>
  <si>
    <t>Other costs</t>
  </si>
  <si>
    <t>Interest expense, net</t>
  </si>
  <si>
    <t>Extraordinary income</t>
  </si>
  <si>
    <t>EBT</t>
  </si>
  <si>
    <t>Taxes</t>
  </si>
  <si>
    <t>Net Income</t>
  </si>
  <si>
    <t>30Jun14
Act</t>
  </si>
  <si>
    <t>30Jun15
Act</t>
  </si>
  <si>
    <t>Inventories</t>
  </si>
  <si>
    <t>Total Current Assets</t>
  </si>
  <si>
    <t>Property, Plant &amp; Equipment</t>
  </si>
  <si>
    <t>Trademarks and other</t>
  </si>
  <si>
    <t>Other Noncurrent Assets</t>
  </si>
  <si>
    <t>Total Assets</t>
  </si>
  <si>
    <t>Accounts payable</t>
  </si>
  <si>
    <t>Other current liabilities</t>
  </si>
  <si>
    <t>Total Current Liabilities</t>
  </si>
  <si>
    <t>Long-term Debt</t>
  </si>
  <si>
    <t>Deferred Income Taxes</t>
  </si>
  <si>
    <t>Other Noncurrent Liabilities</t>
  </si>
  <si>
    <t>Total Liabilities</t>
  </si>
  <si>
    <t>Shareholders' equity</t>
  </si>
  <si>
    <t>Total Liabilities and Equity</t>
  </si>
  <si>
    <t>Other Current Assets</t>
  </si>
  <si>
    <t>Trade Receivables</t>
  </si>
  <si>
    <t>P&amp;G Balance Sheet</t>
  </si>
  <si>
    <t>P&amp;G Income Statement</t>
  </si>
  <si>
    <t>Operating Income (EBIT)</t>
  </si>
  <si>
    <t>Current Ratio</t>
  </si>
  <si>
    <t>DSO</t>
  </si>
  <si>
    <t>DIO</t>
  </si>
  <si>
    <t>DPO</t>
  </si>
  <si>
    <t>Net Trading Cycle</t>
  </si>
  <si>
    <t>Debt Ratio</t>
  </si>
  <si>
    <t>Interest Coverage</t>
  </si>
  <si>
    <t>ROA</t>
  </si>
  <si>
    <t>ROE</t>
  </si>
  <si>
    <t>Net Income %</t>
  </si>
  <si>
    <t>EBIT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</si>
</sst>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6" fillId="2" borderId="2" xfId="0" applyFont="1" applyFill="1" applyBorder="1"/>
    <xf numFmtId="0" fontId="7" fillId="2" borderId="3" xfId="0" applyFont="1" applyFill="1" applyBorder="1"/>
    <xf numFmtId="49" fontId="2" fillId="2" borderId="0" xfId="0" applyNumberFormat="1" applyFont="1" applyFill="1"/>
    <xf numFmtId="49" fontId="7" fillId="2" borderId="1" xfId="0" applyNumberFormat="1" applyFont="1" applyFill="1" applyBorder="1" applyAlignment="1">
      <alignment horizontal="right" wrapText="1"/>
    </xf>
    <xf numFmtId="165" fontId="6" fillId="2" borderId="0" xfId="1" applyNumberFormat="1" applyFont="1" applyFill="1"/>
    <xf numFmtId="165" fontId="5" fillId="2" borderId="0" xfId="1" applyNumberFormat="1" applyFont="1" applyFill="1"/>
    <xf numFmtId="165" fontId="6" fillId="2" borderId="2" xfId="1" applyNumberFormat="1" applyFont="1" applyFill="1" applyBorder="1"/>
    <xf numFmtId="165" fontId="7" fillId="2" borderId="3" xfId="1" applyNumberFormat="1" applyFont="1" applyFill="1" applyBorder="1"/>
    <xf numFmtId="0" fontId="5" fillId="4" borderId="0" xfId="0" applyFont="1" applyFill="1"/>
    <xf numFmtId="2" fontId="5" fillId="4" borderId="0" xfId="0" applyNumberFormat="1" applyFont="1" applyFill="1"/>
    <xf numFmtId="164" fontId="5" fillId="4" borderId="0" xfId="0" applyNumberFormat="1" applyFont="1" applyFill="1"/>
    <xf numFmtId="166" fontId="5" fillId="4" borderId="0" xfId="2" applyNumberFormat="1" applyFont="1" applyFill="1"/>
    <xf numFmtId="166" fontId="5" fillId="2" borderId="0" xfId="2" applyNumberFormat="1" applyFont="1" applyFill="1"/>
    <xf numFmtId="0" fontId="8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J4" sqref="J4"/>
    </sheetView>
  </sheetViews>
  <sheetFormatPr defaultColWidth="9.1796875" defaultRowHeight="14" x14ac:dyDescent="0.3"/>
  <cols>
    <col min="1" max="1" width="2" style="1" customWidth="1"/>
    <col min="2" max="2" width="21.1796875" style="4" customWidth="1"/>
    <col min="3" max="3" width="9.1796875" style="4"/>
    <col min="4" max="4" width="10" style="4" bestFit="1" customWidth="1"/>
    <col min="5" max="6" width="9.26953125" style="4" bestFit="1" customWidth="1"/>
    <col min="7" max="16384" width="9.1796875" style="4"/>
  </cols>
  <sheetData>
    <row r="1" spans="1:9" s="1" customFormat="1" ht="15.5" x14ac:dyDescent="0.35">
      <c r="B1" s="2" t="s">
        <v>0</v>
      </c>
    </row>
    <row r="2" spans="1:9" s="3" customFormat="1" x14ac:dyDescent="0.3">
      <c r="A2" s="1"/>
    </row>
    <row r="3" spans="1:9" ht="15" customHeight="1" x14ac:dyDescent="0.3">
      <c r="B3" s="21" t="s">
        <v>36</v>
      </c>
      <c r="C3" s="21"/>
      <c r="D3" s="21"/>
      <c r="E3" s="21"/>
      <c r="F3" s="21"/>
    </row>
    <row r="4" spans="1:9" ht="24" customHeight="1" thickBot="1" x14ac:dyDescent="0.35">
      <c r="B4" s="6" t="s">
        <v>2</v>
      </c>
      <c r="C4" s="6"/>
      <c r="D4" s="7" t="s">
        <v>3</v>
      </c>
      <c r="E4" s="7" t="s">
        <v>4</v>
      </c>
      <c r="F4" s="7" t="s">
        <v>5</v>
      </c>
    </row>
    <row r="5" spans="1:9" x14ac:dyDescent="0.3">
      <c r="B5" s="5" t="s">
        <v>6</v>
      </c>
      <c r="C5" s="5"/>
      <c r="D5" s="12">
        <v>80116</v>
      </c>
      <c r="E5" s="12">
        <v>80510</v>
      </c>
      <c r="F5" s="12">
        <v>76279</v>
      </c>
      <c r="H5" s="20">
        <f>E5/D5-1</f>
        <v>4.9178690898197264E-3</v>
      </c>
      <c r="I5" s="20">
        <f>F5/E5-1</f>
        <v>-5.2552477953049292E-2</v>
      </c>
    </row>
    <row r="6" spans="1:9" x14ac:dyDescent="0.3">
      <c r="B6" s="4" t="s">
        <v>7</v>
      </c>
      <c r="D6" s="13">
        <v>-39991</v>
      </c>
      <c r="E6" s="13">
        <v>-41010</v>
      </c>
      <c r="F6" s="13">
        <v>-38876</v>
      </c>
    </row>
    <row r="7" spans="1:9" x14ac:dyDescent="0.3">
      <c r="B7" s="4" t="s">
        <v>8</v>
      </c>
      <c r="D7" s="13">
        <v>-26000</v>
      </c>
      <c r="E7" s="13">
        <v>-24760</v>
      </c>
      <c r="F7" s="13">
        <v>-23585</v>
      </c>
    </row>
    <row r="8" spans="1:9" x14ac:dyDescent="0.3">
      <c r="B8" s="4" t="s">
        <v>9</v>
      </c>
      <c r="D8" s="13">
        <v>-308</v>
      </c>
      <c r="E8" s="13">
        <v>0</v>
      </c>
      <c r="F8" s="13">
        <v>0</v>
      </c>
    </row>
    <row r="9" spans="1:9" x14ac:dyDescent="0.3">
      <c r="B9" s="4" t="s">
        <v>10</v>
      </c>
      <c r="D9" s="13">
        <v>0</v>
      </c>
      <c r="E9" s="13">
        <v>0</v>
      </c>
      <c r="F9" s="13">
        <v>-2028</v>
      </c>
    </row>
    <row r="10" spans="1:9" x14ac:dyDescent="0.3">
      <c r="B10" s="8" t="s">
        <v>37</v>
      </c>
      <c r="C10" s="8"/>
      <c r="D10" s="14">
        <f>SUM(D5:D9)</f>
        <v>13817</v>
      </c>
      <c r="E10" s="14">
        <f>SUM(E5:E9)</f>
        <v>14740</v>
      </c>
      <c r="F10" s="14">
        <f>SUM(F5:F9)</f>
        <v>11790</v>
      </c>
    </row>
    <row r="11" spans="1:9" x14ac:dyDescent="0.3">
      <c r="B11" s="4" t="s">
        <v>11</v>
      </c>
      <c r="D11" s="13">
        <f>-667+88</f>
        <v>-579</v>
      </c>
      <c r="E11" s="13">
        <f>-710+101</f>
        <v>-609</v>
      </c>
      <c r="F11" s="13">
        <f>-626+151</f>
        <v>-475</v>
      </c>
    </row>
    <row r="12" spans="1:9" x14ac:dyDescent="0.3">
      <c r="B12" s="4" t="s">
        <v>12</v>
      </c>
      <c r="D12" s="13">
        <f>941+449</f>
        <v>1390</v>
      </c>
      <c r="E12" s="13">
        <f>206+467</f>
        <v>673</v>
      </c>
      <c r="F12" s="13">
        <v>531</v>
      </c>
    </row>
    <row r="13" spans="1:9" x14ac:dyDescent="0.3">
      <c r="B13" s="8" t="s">
        <v>13</v>
      </c>
      <c r="C13" s="8"/>
      <c r="D13" s="14">
        <f>SUM(D10:D12)</f>
        <v>14628</v>
      </c>
      <c r="E13" s="14">
        <f>SUM(E10:E12)</f>
        <v>14804</v>
      </c>
      <c r="F13" s="14">
        <f>SUM(F10:F12)</f>
        <v>11846</v>
      </c>
    </row>
    <row r="14" spans="1:9" x14ac:dyDescent="0.3">
      <c r="B14" s="4" t="s">
        <v>14</v>
      </c>
      <c r="D14" s="13">
        <v>-3226</v>
      </c>
      <c r="E14" s="13">
        <v>-3019</v>
      </c>
      <c r="F14" s="13">
        <v>-2916</v>
      </c>
    </row>
    <row r="15" spans="1:9" ht="14.5" thickBot="1" x14ac:dyDescent="0.35">
      <c r="B15" s="9" t="s">
        <v>15</v>
      </c>
      <c r="C15" s="9"/>
      <c r="D15" s="15">
        <f>SUM(D13:D14)</f>
        <v>11402</v>
      </c>
      <c r="E15" s="15">
        <f>SUM(E13:E14)</f>
        <v>11785</v>
      </c>
      <c r="F15" s="15">
        <f>SUM(F13:F14)</f>
        <v>8930</v>
      </c>
    </row>
    <row r="17" spans="2:6" x14ac:dyDescent="0.3">
      <c r="B17" s="16"/>
      <c r="C17" s="16"/>
      <c r="D17" s="16"/>
      <c r="E17" s="16"/>
      <c r="F17" s="16"/>
    </row>
    <row r="18" spans="2:6" x14ac:dyDescent="0.3">
      <c r="B18" s="16" t="s">
        <v>44</v>
      </c>
      <c r="C18" s="16"/>
      <c r="D18" s="18">
        <f>-D10/D11</f>
        <v>23.86355785837651</v>
      </c>
      <c r="E18" s="18">
        <f>-E10/E11</f>
        <v>24.203612479474547</v>
      </c>
      <c r="F18" s="18">
        <f>-F10/F11</f>
        <v>24.821052631578947</v>
      </c>
    </row>
    <row r="19" spans="2:6" x14ac:dyDescent="0.3">
      <c r="B19" s="16" t="s">
        <v>45</v>
      </c>
      <c r="C19" s="16"/>
      <c r="D19" s="16"/>
      <c r="E19" s="19">
        <f>E10/'PG - BS'!D14</f>
        <v>0.10217237602761566</v>
      </c>
      <c r="F19" s="19">
        <f>F10/'PG - BS'!E14</f>
        <v>9.1045986331518586E-2</v>
      </c>
    </row>
    <row r="20" spans="2:6" x14ac:dyDescent="0.3">
      <c r="B20" s="16" t="s">
        <v>46</v>
      </c>
      <c r="C20" s="16"/>
      <c r="D20" s="16"/>
      <c r="E20" s="19">
        <f>E15/'PG - BS'!I12</f>
        <v>0.16841488510346406</v>
      </c>
      <c r="F20" s="19">
        <f>F15/'PG - BS'!J12</f>
        <v>0.14163362410785091</v>
      </c>
    </row>
    <row r="21" spans="2:6" x14ac:dyDescent="0.3">
      <c r="B21" s="16" t="s">
        <v>48</v>
      </c>
      <c r="C21" s="16"/>
      <c r="D21" s="19">
        <f>D10/D5</f>
        <v>0.17246242947725798</v>
      </c>
      <c r="E21" s="19">
        <f>E10/E5</f>
        <v>0.18308284685132281</v>
      </c>
      <c r="F21" s="19">
        <f>F10/F5</f>
        <v>0.1545641657599077</v>
      </c>
    </row>
    <row r="22" spans="2:6" x14ac:dyDescent="0.3">
      <c r="B22" s="16" t="s">
        <v>47</v>
      </c>
      <c r="C22" s="16"/>
      <c r="D22" s="19">
        <f>D15/D5</f>
        <v>0.14231863797493635</v>
      </c>
      <c r="E22" s="19">
        <f>E15/E5</f>
        <v>0.14637933176002982</v>
      </c>
      <c r="F22" s="19">
        <f>F15/F5</f>
        <v>0.11707022902764851</v>
      </c>
    </row>
    <row r="23" spans="2:6" x14ac:dyDescent="0.3">
      <c r="B23" s="16"/>
      <c r="C23" s="16"/>
      <c r="D23" s="16"/>
      <c r="E23" s="16"/>
      <c r="F23" s="16"/>
    </row>
  </sheetData>
  <mergeCells count="1">
    <mergeCell ref="B3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workbookViewId="0">
      <selection activeCell="J12" sqref="J12"/>
    </sheetView>
  </sheetViews>
  <sheetFormatPr defaultColWidth="9.1796875" defaultRowHeight="14" x14ac:dyDescent="0.3"/>
  <cols>
    <col min="1" max="1" width="2" style="1" customWidth="1"/>
    <col min="2" max="2" width="25.81640625" style="4" customWidth="1"/>
    <col min="3" max="6" width="9.1796875" style="4"/>
    <col min="7" max="7" width="25.81640625" style="4" customWidth="1"/>
    <col min="8" max="16384" width="9.1796875" style="4"/>
  </cols>
  <sheetData>
    <row r="1" spans="2:10" s="1" customFormat="1" ht="15.5" x14ac:dyDescent="0.35">
      <c r="B1" s="2" t="s">
        <v>1</v>
      </c>
    </row>
    <row r="2" spans="2:10" s="1" customFormat="1" x14ac:dyDescent="0.3"/>
    <row r="3" spans="2:10" s="1" customFormat="1" x14ac:dyDescent="0.3">
      <c r="B3" s="21" t="s">
        <v>35</v>
      </c>
      <c r="C3" s="21"/>
      <c r="D3" s="21"/>
      <c r="E3" s="21"/>
      <c r="F3" s="21"/>
      <c r="G3" s="21"/>
      <c r="H3" s="21"/>
      <c r="I3" s="21"/>
      <c r="J3" s="21"/>
    </row>
    <row r="4" spans="2:10" ht="34.5" customHeight="1" thickBot="1" x14ac:dyDescent="0.35">
      <c r="B4" s="6" t="s">
        <v>2</v>
      </c>
      <c r="C4" s="6"/>
      <c r="D4" s="11" t="s">
        <v>16</v>
      </c>
      <c r="E4" s="11" t="s">
        <v>17</v>
      </c>
      <c r="F4" s="10"/>
      <c r="G4" s="6" t="s">
        <v>2</v>
      </c>
      <c r="H4" s="6"/>
      <c r="I4" s="11" t="s">
        <v>16</v>
      </c>
      <c r="J4" s="11" t="s">
        <v>17</v>
      </c>
    </row>
    <row r="5" spans="2:10" x14ac:dyDescent="0.3">
      <c r="B5" s="4" t="s">
        <v>18</v>
      </c>
      <c r="D5" s="13">
        <v>6759</v>
      </c>
      <c r="E5" s="13">
        <v>5454</v>
      </c>
      <c r="G5" s="4" t="s">
        <v>24</v>
      </c>
      <c r="I5" s="13">
        <v>8461</v>
      </c>
      <c r="J5" s="13">
        <v>8257</v>
      </c>
    </row>
    <row r="6" spans="2:10" x14ac:dyDescent="0.3">
      <c r="B6" s="4" t="s">
        <v>34</v>
      </c>
      <c r="D6" s="13">
        <v>6386</v>
      </c>
      <c r="E6" s="13">
        <v>4861</v>
      </c>
      <c r="G6" s="4" t="s">
        <v>25</v>
      </c>
      <c r="I6" s="13">
        <f>33726-I5</f>
        <v>25265</v>
      </c>
      <c r="J6" s="13">
        <f>29790-J5</f>
        <v>21533</v>
      </c>
    </row>
    <row r="7" spans="2:10" x14ac:dyDescent="0.3">
      <c r="B7" s="4" t="s">
        <v>33</v>
      </c>
      <c r="D7" s="13">
        <v>18472</v>
      </c>
      <c r="E7" s="13">
        <v>19331</v>
      </c>
      <c r="G7" s="8" t="s">
        <v>26</v>
      </c>
      <c r="H7" s="8"/>
      <c r="I7" s="14">
        <f>SUM(I5:I6)</f>
        <v>33726</v>
      </c>
      <c r="J7" s="14">
        <f>SUM(J5:J6)</f>
        <v>29790</v>
      </c>
    </row>
    <row r="8" spans="2:10" x14ac:dyDescent="0.3">
      <c r="B8" s="8" t="s">
        <v>19</v>
      </c>
      <c r="C8" s="8"/>
      <c r="D8" s="14">
        <f>SUM(D5:D7)</f>
        <v>31617</v>
      </c>
      <c r="E8" s="14">
        <f>SUM(E5:E7)</f>
        <v>29646</v>
      </c>
      <c r="G8" s="4" t="s">
        <v>27</v>
      </c>
      <c r="I8" s="13">
        <v>19811</v>
      </c>
      <c r="J8" s="13">
        <v>18329</v>
      </c>
    </row>
    <row r="9" spans="2:10" x14ac:dyDescent="0.3">
      <c r="B9" s="4" t="s">
        <v>20</v>
      </c>
      <c r="D9" s="13">
        <v>22304</v>
      </c>
      <c r="E9" s="13">
        <v>20268</v>
      </c>
      <c r="G9" s="4" t="s">
        <v>28</v>
      </c>
      <c r="I9" s="13">
        <v>10218</v>
      </c>
      <c r="J9" s="13">
        <v>9531</v>
      </c>
    </row>
    <row r="10" spans="2:10" x14ac:dyDescent="0.3">
      <c r="B10" s="4" t="s">
        <v>9</v>
      </c>
      <c r="D10" s="13">
        <v>53704</v>
      </c>
      <c r="E10" s="13">
        <v>47316</v>
      </c>
      <c r="G10" s="4" t="s">
        <v>29</v>
      </c>
      <c r="I10" s="13">
        <v>10535</v>
      </c>
      <c r="J10" s="13">
        <v>8795</v>
      </c>
    </row>
    <row r="11" spans="2:10" x14ac:dyDescent="0.3">
      <c r="B11" s="4" t="s">
        <v>21</v>
      </c>
      <c r="D11" s="13">
        <v>30843</v>
      </c>
      <c r="E11" s="13">
        <v>26829</v>
      </c>
      <c r="G11" s="8" t="s">
        <v>30</v>
      </c>
      <c r="H11" s="8"/>
      <c r="I11" s="14">
        <f>SUM(I7:I10)</f>
        <v>74290</v>
      </c>
      <c r="J11" s="14">
        <f>SUM(J7:J10)</f>
        <v>66445</v>
      </c>
    </row>
    <row r="12" spans="2:10" x14ac:dyDescent="0.3">
      <c r="B12" s="4" t="s">
        <v>22</v>
      </c>
      <c r="D12" s="13">
        <v>5798</v>
      </c>
      <c r="E12" s="13">
        <v>5436</v>
      </c>
      <c r="G12" s="5" t="s">
        <v>31</v>
      </c>
      <c r="H12" s="5"/>
      <c r="I12" s="12">
        <v>69976</v>
      </c>
      <c r="J12" s="12">
        <v>63050</v>
      </c>
    </row>
    <row r="13" spans="2:10" ht="3.75" customHeight="1" x14ac:dyDescent="0.3"/>
    <row r="14" spans="2:10" ht="14.5" thickBot="1" x14ac:dyDescent="0.35">
      <c r="B14" s="9" t="s">
        <v>23</v>
      </c>
      <c r="C14" s="9"/>
      <c r="D14" s="15">
        <f>SUM(D8:D12)</f>
        <v>144266</v>
      </c>
      <c r="E14" s="15">
        <f>SUM(E8:E12)</f>
        <v>129495</v>
      </c>
      <c r="G14" s="9" t="s">
        <v>32</v>
      </c>
      <c r="H14" s="9"/>
      <c r="I14" s="15">
        <f>I12+I11</f>
        <v>144266</v>
      </c>
      <c r="J14" s="15">
        <f>J12+J11</f>
        <v>129495</v>
      </c>
    </row>
    <row r="16" spans="2:10" x14ac:dyDescent="0.3">
      <c r="B16" s="16" t="s">
        <v>38</v>
      </c>
      <c r="C16" s="16"/>
      <c r="D16" s="17">
        <f>D8/I7</f>
        <v>0.93746664294609505</v>
      </c>
      <c r="E16" s="17">
        <f>E8/J7</f>
        <v>0.99516616314199391</v>
      </c>
    </row>
    <row r="17" spans="2:5" x14ac:dyDescent="0.3">
      <c r="B17" s="16" t="s">
        <v>39</v>
      </c>
      <c r="C17" s="16"/>
      <c r="D17" s="18">
        <f>D6/'PG - P&amp;L'!E5*360</f>
        <v>28.554962116507266</v>
      </c>
      <c r="E17" s="18">
        <f>E6/'PG - P&amp;L'!F5*360</f>
        <v>22.941569763630881</v>
      </c>
    </row>
    <row r="18" spans="2:5" x14ac:dyDescent="0.3">
      <c r="B18" s="16" t="s">
        <v>40</v>
      </c>
      <c r="C18" s="16"/>
      <c r="D18" s="18">
        <f>-D5/'PG - P&amp;L'!E6*360</f>
        <v>59.332845647403069</v>
      </c>
      <c r="E18" s="18">
        <f>-E5/'PG - P&amp;L'!F6*360</f>
        <v>50.505196007819741</v>
      </c>
    </row>
    <row r="19" spans="2:5" x14ac:dyDescent="0.3">
      <c r="B19" s="16" t="s">
        <v>41</v>
      </c>
      <c r="C19" s="16"/>
      <c r="D19" s="18">
        <f>-I5/'PG - P&amp;L'!E6*360</f>
        <v>74.273591806876368</v>
      </c>
      <c r="E19" s="18">
        <f>-J5/'PG - P&amp;L'!F6*360</f>
        <v>76.46157012038276</v>
      </c>
    </row>
    <row r="20" spans="2:5" x14ac:dyDescent="0.3">
      <c r="B20" s="16" t="s">
        <v>42</v>
      </c>
      <c r="C20" s="16"/>
      <c r="D20" s="18">
        <f>D17+D18-D19</f>
        <v>13.614215957033963</v>
      </c>
      <c r="E20" s="18">
        <f>E17+E18-E19</f>
        <v>-3.014804348932131</v>
      </c>
    </row>
    <row r="21" spans="2:5" x14ac:dyDescent="0.3">
      <c r="B21" s="16" t="s">
        <v>43</v>
      </c>
      <c r="C21" s="16"/>
      <c r="D21" s="17">
        <f>I11/D14</f>
        <v>0.51495154783524877</v>
      </c>
      <c r="E21" s="17">
        <f>J11/E14</f>
        <v>0.51310861423220977</v>
      </c>
    </row>
  </sheetData>
  <mergeCells count="1">
    <mergeCell ref="B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 - P&amp;L</vt:lpstr>
      <vt:lpstr>PG -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Paul, Arnab</cp:lastModifiedBy>
  <dcterms:created xsi:type="dcterms:W3CDTF">2015-09-23T12:52:49Z</dcterms:created>
  <dcterms:modified xsi:type="dcterms:W3CDTF">2021-07-06T21:09:45Z</dcterms:modified>
</cp:coreProperties>
</file>