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2.xml" ContentType="application/vnd.openxmlformats-officedocument.spreadsheetml.comments+xml"/>
  <Override PartName="/xl/drawings/drawing6.xml" ContentType="application/vnd.openxmlformats-officedocument.drawing+xml"/>
  <Override PartName="/xl/activeX/activeX1.xml" ContentType="application/vnd.ms-office.activeX+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autoCompressPictures="0" defaultThemeVersion="124226"/>
  <mc:AlternateContent xmlns:mc="http://schemas.openxmlformats.org/markup-compatibility/2006">
    <mc:Choice Requires="x15">
      <x15ac:absPath xmlns:x15ac="http://schemas.microsoft.com/office/spreadsheetml/2010/11/ac" url="C:\Users\asingson\Desktop\SWINRES\Geographic Rounding\"/>
    </mc:Choice>
  </mc:AlternateContent>
  <bookViews>
    <workbookView xWindow="-108" yWindow="-108" windowWidth="19416" windowHeight="10416" tabRatio="928" firstSheet="2" activeTab="9"/>
  </bookViews>
  <sheets>
    <sheet name="Config" sheetId="32" state="hidden" r:id="rId1"/>
    <sheet name="Prep Deliverables (optional)" sheetId="30" state="hidden" r:id="rId2"/>
    <sheet name="Prep Checklist" sheetId="37" r:id="rId3"/>
    <sheet name="Border" sheetId="34" r:id="rId4"/>
    <sheet name="A3" sheetId="7" r:id="rId5"/>
    <sheet name="Bx1" sheetId="44" r:id="rId6"/>
    <sheet name="Bx2,3-Attributes" sheetId="35" r:id="rId7"/>
    <sheet name="Bx2,3,8-Metrics" sheetId="8" r:id="rId8"/>
    <sheet name="Metric Charts(BETA)" sheetId="42" r:id="rId9"/>
    <sheet name="Bx4" sheetId="9" r:id="rId10"/>
    <sheet name="Bx5" sheetId="10" r:id="rId11"/>
    <sheet name="Bx6" sheetId="11" r:id="rId12"/>
    <sheet name="Bx7" sheetId="12" r:id="rId13"/>
    <sheet name="Bx8-Dollars" sheetId="36" r:id="rId14"/>
    <sheet name="Bx9" sheetId="13" r:id="rId15"/>
    <sheet name="Team" sheetId="14" r:id="rId16"/>
    <sheet name="SIPOC" sheetId="16" r:id="rId17"/>
    <sheet name="RIE Daily Recap" sheetId="17" state="hidden" r:id="rId18"/>
    <sheet name="Countermeasures" sheetId="43" r:id="rId19"/>
    <sheet name="Post Checklist" sheetId="39" r:id="rId20"/>
    <sheet name="Spread Criteria Checklist" sheetId="33" state="hidden" r:id="rId21"/>
    <sheet name="A3 Starter Guide" sheetId="46" r:id="rId22"/>
    <sheet name="A3 Quality Standards" sheetId="55" r:id="rId23"/>
  </sheets>
  <externalReferences>
    <externalReference r:id="rId24"/>
  </externalReferences>
  <definedNames>
    <definedName name="__123Graph_BCHART2" localSheetId="5" hidden="1">'[1]Ames 2001 KPIs'!#REF!</definedName>
    <definedName name="__123Graph_BCHART2" hidden="1">'[1]Ames 2001 KPIs'!#REF!</definedName>
    <definedName name="__123GRAPH_CCHART19" localSheetId="5" hidden="1">'[1]Ames 2001 KPIs'!#REF!</definedName>
    <definedName name="__123GRAPH_CCHART19" hidden="1">'[1]Ames 2001 KPIs'!#REF!</definedName>
    <definedName name="_1__123Graph_ACHART_1" localSheetId="5" hidden="1">'[1]Ames 2001 KPIs'!#REF!</definedName>
    <definedName name="_1__123Graph_ACHART_1" hidden="1">'[1]Ames 2001 KPIs'!#REF!</definedName>
    <definedName name="_10__123Graph_BCHART_19" localSheetId="5" hidden="1">'[1]Ames 2001 KPIs'!#REF!</definedName>
    <definedName name="_10__123Graph_BCHART_19" hidden="1">'[1]Ames 2001 KPIs'!#REF!</definedName>
    <definedName name="_11__123Graph_BCHART_2" localSheetId="5" hidden="1">'[1]Ames 2001 KPIs'!#REF!</definedName>
    <definedName name="_11__123Graph_BCHART_2" hidden="1">'[1]Ames 2001 KPIs'!#REF!</definedName>
    <definedName name="_12__123Graph_BCHART_4" localSheetId="5" hidden="1">'[1]Ames 2001 KPIs'!#REF!</definedName>
    <definedName name="_12__123Graph_BCHART_4" hidden="1">'[1]Ames 2001 KPIs'!#REF!</definedName>
    <definedName name="_13__123Graph_CCHART_15" hidden="1">'[1]Ames 2001 KPIs'!$J$26:$U$26</definedName>
    <definedName name="_14__123Graph_CCHART_17" hidden="1">'[1]Ames 2001 KPIs'!$J$22:$U$22</definedName>
    <definedName name="_15__123Graph_CCHART_19" localSheetId="5" hidden="1">'[1]Ames 2001 KPIs'!#REF!</definedName>
    <definedName name="_15__123Graph_CCHART_19" hidden="1">'[1]Ames 2001 KPIs'!#REF!</definedName>
    <definedName name="_16__123Graph_XCHART_1" hidden="1">'[1]Ames 2001 KPIs'!$J$4:$U$4</definedName>
    <definedName name="_17__123Graph_XCHART_10" hidden="1">'[1]Ames 2001 KPIs'!$J$4:$U$4</definedName>
    <definedName name="_18__123Graph_XCHART_15" hidden="1">'[1]Ames 2001 KPIs'!$J$4:$U$4</definedName>
    <definedName name="_19__123Graph_XCHART_17" hidden="1">'[1]Ames 2001 KPIs'!$J$4:$U$4</definedName>
    <definedName name="_2__123Graph_ACHART_10" localSheetId="5" hidden="1">'[1]Ames 2001 KPIs'!#REF!</definedName>
    <definedName name="_2__123Graph_ACHART_10" hidden="1">'[1]Ames 2001 KPIs'!#REF!</definedName>
    <definedName name="_20__123Graph_XCHART_19" hidden="1">'[1]Ames 2001 KPIs'!$J$4:$U$4</definedName>
    <definedName name="_21__123Graph_XCHART_2" hidden="1">'[1]Ames 2001 KPIs'!$J$4:$U$4</definedName>
    <definedName name="_22__123Graph_XCHART_4" hidden="1">'[1]Ames 2001 KPIs'!$L$4:$U$4</definedName>
    <definedName name="_23__123Graph_XCHART_5" hidden="1">'[1]Ames 2001 KPIs'!$J$4:$U$4</definedName>
    <definedName name="_3__123Graph_ACHART_2" localSheetId="5" hidden="1">'[1]Ames 2001 KPIs'!#REF!</definedName>
    <definedName name="_3__123Graph_ACHART_2" hidden="1">'[1]Ames 2001 KPIs'!#REF!</definedName>
    <definedName name="_4__123Graph_ACHART_4" hidden="1">'[1]Ames 2001 KPIs'!$L$9:$U$9</definedName>
    <definedName name="_5__123Graph_ACHART_5" hidden="1">'[1]Ames 2001 KPIs'!$J$39:$U$39</definedName>
    <definedName name="_6__123Graph_BCHART_1" localSheetId="5" hidden="1">'[1]Ames 2001 KPIs'!#REF!</definedName>
    <definedName name="_6__123Graph_BCHART_1" hidden="1">'[1]Ames 2001 KPIs'!#REF!</definedName>
    <definedName name="_7__123Graph_BCHART_10" hidden="1">'[1]Ames 2001 KPIs'!$J$8:$U$8</definedName>
    <definedName name="_8__123Graph_BCHART_15" hidden="1">'[1]Ames 2001 KPIs'!$J$27:$U$27</definedName>
    <definedName name="_9__123Graph_BCHART_17" hidden="1">'[1]Ames 2001 KPIs'!$J$23:$U$23</definedName>
    <definedName name="_xlnm._FilterDatabase" localSheetId="0" hidden="1">Config!$O$1:$P$13</definedName>
    <definedName name="_Key1" localSheetId="5" hidden="1">#REF!</definedName>
    <definedName name="_Key1" localSheetId="13" hidden="1">#REF!</definedName>
    <definedName name="_Key1" localSheetId="14" hidden="1">#REF!</definedName>
    <definedName name="_Key1" localSheetId="18" hidden="1">#REF!</definedName>
    <definedName name="_Key1" localSheetId="19" hidden="1">#REF!</definedName>
    <definedName name="_Key1" localSheetId="1" hidden="1">#REF!</definedName>
    <definedName name="_Key1" localSheetId="20" hidden="1">#REF!</definedName>
    <definedName name="_Key1" hidden="1">#REF!</definedName>
    <definedName name="_Key2" localSheetId="5" hidden="1">#REF!</definedName>
    <definedName name="_Key2" localSheetId="13" hidden="1">#REF!</definedName>
    <definedName name="_Key2" localSheetId="14" hidden="1">#REF!</definedName>
    <definedName name="_Key2" localSheetId="18" hidden="1">#REF!</definedName>
    <definedName name="_Key2" localSheetId="19" hidden="1">#REF!</definedName>
    <definedName name="_Key2" localSheetId="1" hidden="1">#REF!</definedName>
    <definedName name="_Key2" localSheetId="20" hidden="1">#REF!</definedName>
    <definedName name="_Key2" hidden="1">#REF!</definedName>
    <definedName name="_Order1" hidden="1">0</definedName>
    <definedName name="_Order2" hidden="1">255</definedName>
    <definedName name="_Sort" localSheetId="5" hidden="1">#REF!</definedName>
    <definedName name="_Sort" localSheetId="13" hidden="1">#REF!</definedName>
    <definedName name="_Sort" localSheetId="14" hidden="1">#REF!</definedName>
    <definedName name="_Sort" localSheetId="18" hidden="1">#REF!</definedName>
    <definedName name="_Sort" localSheetId="19" hidden="1">#REF!</definedName>
    <definedName name="_Sort" localSheetId="2" hidden="1">#REF!</definedName>
    <definedName name="_Sort" localSheetId="1" hidden="1">#REF!</definedName>
    <definedName name="_Sort" localSheetId="20" hidden="1">#REF!</definedName>
    <definedName name="_Sort" hidden="1">#REF!</definedName>
    <definedName name="ActionItems">'Bx7'!$B$7:$B$44</definedName>
    <definedName name="Andon1">'A3'!$Y$4</definedName>
    <definedName name="Andon2">'A3'!$Y$23</definedName>
    <definedName name="Andon3">'A3'!$Y$44</definedName>
    <definedName name="Andon4">'A3'!$CF$4</definedName>
    <definedName name="Andon5">'A3'!$CF$23</definedName>
    <definedName name="Andon6">'A3'!$CF$44</definedName>
    <definedName name="Andon7">'A3'!$CU$4</definedName>
    <definedName name="Andon8">'A3'!$CU$23</definedName>
    <definedName name="Andon89">'A3'!$CU$23</definedName>
    <definedName name="Andon9">'A3'!$CU$44</definedName>
    <definedName name="BlueSavings">'Bx8-Dollars'!$H$4</definedName>
    <definedName name="Bob" localSheetId="5" hidden="1">'[1]Ames 2001 KPIs'!#REF!</definedName>
    <definedName name="Bob" hidden="1">'[1]Ames 2001 KPIs'!#REF!</definedName>
    <definedName name="Done" localSheetId="5">'Bx1'!$C$12</definedName>
    <definedName name="DueDates">'Bx7'!$C$7:$C$44</definedName>
    <definedName name="EventDescription">Border!$B$2</definedName>
    <definedName name="EventEndDate">Border!$D$7</definedName>
    <definedName name="EventStartDate" localSheetId="5">Border!$B$7</definedName>
    <definedName name="EventStartDate">Border!$B$7</definedName>
    <definedName name="Gemba">Border!$B$6</definedName>
    <definedName name="GreenSavings">'Bx8-Dollars'!$H$3</definedName>
    <definedName name="Helped">'Bx9'!$B$6:$B$9</definedName>
    <definedName name="Hindered">'Bx9'!$C$6:$C$9</definedName>
    <definedName name="Improved">'Bx9'!$C$11:$C$18</definedName>
    <definedName name="InitialState">'Bx2,3,8-Metrics'!$E$6:$E$19</definedName>
    <definedName name="IsComplete">'Bx7'!$E$7:$E$44</definedName>
    <definedName name="Location">Team!$F$5:$F$24</definedName>
    <definedName name="Metrics">'Bx2,3,8-Metrics'!$D$6:$D$19</definedName>
    <definedName name="Name">Team!$B$5:$B$24</definedName>
    <definedName name="OT">Border!$B$5</definedName>
    <definedName name="Owners">'Bx7'!$D$7:$D$44</definedName>
    <definedName name="Participation">Team!$C$5:$C$24</definedName>
    <definedName name="Pillars">'Bx2,3,8-Metrics'!$C$6:$C$19</definedName>
    <definedName name="Position">Team!$E$5:$E$24</definedName>
    <definedName name="_xlnm.Print_Area" localSheetId="4">'A3'!$A$1:$CV$69</definedName>
    <definedName name="_xlnm.Print_Area" localSheetId="7">'Bx2,3,8-Metrics'!$A$1:$AF$19</definedName>
    <definedName name="_xlnm.Print_Area" localSheetId="9">'Bx4'!$A$1:$E$12</definedName>
    <definedName name="_xlnm.Print_Area" localSheetId="10">'Bx5'!$A$1:$G$11</definedName>
    <definedName name="_xlnm.Print_Area" localSheetId="11">'Bx6'!$A$1:$G$10</definedName>
    <definedName name="_xlnm.Print_Area" localSheetId="12">'Bx7'!$A$1:$E$44</definedName>
    <definedName name="_xlnm.Print_Area" localSheetId="14">'Bx9'!$A$1:$C$18</definedName>
    <definedName name="_xlnm.Print_Area" localSheetId="8">'Metric Charts(BETA)'!$A$1:$E$5</definedName>
    <definedName name="_xlnm.Print_Area" localSheetId="19">'Post Checklist'!$A$1:$AQ$38</definedName>
    <definedName name="_xlnm.Print_Area" localSheetId="2">'Prep Checklist'!$A$1:$AS$38</definedName>
    <definedName name="_xlnm.Print_Area" localSheetId="1">'Prep Deliverables (optional)'!$A$1:$L$48</definedName>
    <definedName name="_xlnm.Print_Area" localSheetId="20">'Spread Criteria Checklist'!$A$1:$AF$35</definedName>
    <definedName name="_xlnm.Print_Area" localSheetId="15">Team!$A$1:$F$24</definedName>
    <definedName name="_xlnm.Print_Titles" localSheetId="18">Countermeasures!$1:$3</definedName>
    <definedName name="Revision">Border!$F$4</definedName>
    <definedName name="RFA" localSheetId="5">'Bx1'!$B$6</definedName>
    <definedName name="RIENum" localSheetId="5">Border!$D$4</definedName>
    <definedName name="RIENum">Border!$D$4</definedName>
    <definedName name="Role">Team!$D$5:$D$24</definedName>
    <definedName name="Scope" localSheetId="5">'Bx1'!$C$10</definedName>
    <definedName name="TargetState">'Bx2,3,8-Metrics'!$F$6:$F$19</definedName>
    <definedName name="TemplateVersion">Config!$B$2</definedName>
    <definedName name="Trigger" localSheetId="5">'Bx1'!$C$11</definedName>
    <definedName name="Unit">'Bx2,3,8-Metrics'!$H$6:$H$19</definedName>
    <definedName name="ValueStreamName">Border!$B$3</definedName>
    <definedName name="VSANum" localSheetId="5">Border!$B$4</definedName>
    <definedName name="VSANum">Border!$B$4</definedName>
    <definedName name="Well">'Bx9'!$B$11:$B$18</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55" l="1"/>
  <c r="A3" i="46"/>
  <c r="A4" i="13"/>
  <c r="A4" i="12"/>
  <c r="A4" i="11"/>
  <c r="A4" i="10"/>
  <c r="A4" i="9"/>
  <c r="A4" i="8"/>
  <c r="A4" i="35"/>
  <c r="A4" i="44"/>
  <c r="A3" i="13"/>
  <c r="A3" i="12"/>
  <c r="A3" i="11"/>
  <c r="A3" i="9"/>
  <c r="A3" i="8"/>
  <c r="A3" i="35"/>
  <c r="A3" i="44"/>
  <c r="C9" i="34" l="1"/>
  <c r="H20" i="8"/>
  <c r="H6" i="8"/>
  <c r="B3" i="42" s="1"/>
  <c r="G8" i="8"/>
  <c r="H17" i="8"/>
  <c r="H7" i="8"/>
  <c r="E2" i="42" s="1"/>
  <c r="H8" i="8"/>
  <c r="B5" i="42" s="1"/>
  <c r="H9" i="8"/>
  <c r="E5" i="42" s="1"/>
  <c r="H10" i="8"/>
  <c r="H11" i="8"/>
  <c r="H12" i="8"/>
  <c r="H13" i="8"/>
  <c r="H14" i="8"/>
  <c r="H15" i="8"/>
  <c r="H16" i="8"/>
  <c r="H18" i="8"/>
  <c r="H19" i="8"/>
  <c r="J40" i="36"/>
  <c r="I40" i="36"/>
  <c r="J39" i="36"/>
  <c r="I39" i="36"/>
  <c r="J38" i="36"/>
  <c r="I38" i="36"/>
  <c r="J37" i="36"/>
  <c r="I37" i="36"/>
  <c r="J36" i="36"/>
  <c r="I36" i="36"/>
  <c r="J35" i="36"/>
  <c r="I35" i="36"/>
  <c r="J34" i="36"/>
  <c r="I34" i="36"/>
  <c r="J33" i="36"/>
  <c r="I33" i="36"/>
  <c r="J32" i="36"/>
  <c r="I32" i="36"/>
  <c r="J31" i="36"/>
  <c r="I31" i="36"/>
  <c r="J30" i="36"/>
  <c r="I30" i="36"/>
  <c r="J29" i="36"/>
  <c r="I29" i="36"/>
  <c r="J28" i="36"/>
  <c r="I28" i="36"/>
  <c r="J27" i="36"/>
  <c r="I27" i="36"/>
  <c r="J26" i="36"/>
  <c r="I26" i="36"/>
  <c r="J25" i="36"/>
  <c r="I25" i="36"/>
  <c r="J24" i="36"/>
  <c r="I24" i="36"/>
  <c r="J23" i="36"/>
  <c r="I23" i="36"/>
  <c r="J22" i="36"/>
  <c r="I22" i="36"/>
  <c r="J21" i="36"/>
  <c r="I21" i="36"/>
  <c r="J20" i="36"/>
  <c r="I20" i="36"/>
  <c r="J19" i="36"/>
  <c r="I19" i="36"/>
  <c r="J18" i="36"/>
  <c r="I18" i="36"/>
  <c r="J17" i="36"/>
  <c r="I17" i="36"/>
  <c r="J16" i="36"/>
  <c r="I16" i="36"/>
  <c r="J15" i="36"/>
  <c r="I15" i="36"/>
  <c r="J14" i="36"/>
  <c r="I14" i="36"/>
  <c r="J13" i="36"/>
  <c r="I13" i="36"/>
  <c r="J12" i="36"/>
  <c r="I12" i="36"/>
  <c r="J11" i="36"/>
  <c r="I11" i="36"/>
  <c r="J10" i="36"/>
  <c r="I10" i="36"/>
  <c r="J9" i="36"/>
  <c r="I9" i="36"/>
  <c r="F35" i="33"/>
  <c r="E35" i="33" s="1"/>
  <c r="F34" i="33"/>
  <c r="E34" i="33" s="1"/>
  <c r="F33" i="33"/>
  <c r="E33" i="33" s="1"/>
  <c r="F32" i="33"/>
  <c r="E32" i="33" s="1"/>
  <c r="F31" i="33"/>
  <c r="E31" i="33" s="1"/>
  <c r="E24" i="33"/>
  <c r="E23" i="33"/>
  <c r="E22" i="33"/>
  <c r="E21" i="33"/>
  <c r="E20" i="33"/>
  <c r="E19" i="33"/>
  <c r="F17" i="33"/>
  <c r="F16" i="33"/>
  <c r="F15" i="33"/>
  <c r="F14" i="33"/>
  <c r="F13" i="33"/>
  <c r="F12" i="33"/>
  <c r="F11" i="33"/>
  <c r="B6" i="33"/>
  <c r="A27" i="39"/>
  <c r="A12" i="39"/>
  <c r="R12" i="39" s="1"/>
  <c r="AF12" i="39" s="1"/>
  <c r="F1" i="43"/>
  <c r="AF36" i="8"/>
  <c r="AE36" i="8"/>
  <c r="AD36" i="8"/>
  <c r="AC36" i="8"/>
  <c r="AB36" i="8"/>
  <c r="AA36" i="8"/>
  <c r="Z36" i="8"/>
  <c r="Y36" i="8"/>
  <c r="X36" i="8"/>
  <c r="W36" i="8"/>
  <c r="V36" i="8"/>
  <c r="U36" i="8"/>
  <c r="T36" i="8"/>
  <c r="S36" i="8"/>
  <c r="R36" i="8"/>
  <c r="Q36" i="8"/>
  <c r="D36" i="8"/>
  <c r="AF35" i="8"/>
  <c r="AE35" i="8"/>
  <c r="AD35" i="8"/>
  <c r="AC35" i="8"/>
  <c r="AB35" i="8"/>
  <c r="AA35" i="8"/>
  <c r="Z35" i="8"/>
  <c r="Y35" i="8"/>
  <c r="X35" i="8"/>
  <c r="W35" i="8"/>
  <c r="V35" i="8"/>
  <c r="U35" i="8"/>
  <c r="T35" i="8"/>
  <c r="S35" i="8"/>
  <c r="R35" i="8"/>
  <c r="Q35" i="8"/>
  <c r="D35" i="8"/>
  <c r="AF34" i="8"/>
  <c r="AE34" i="8"/>
  <c r="AD34" i="8"/>
  <c r="AC34" i="8"/>
  <c r="AB34" i="8"/>
  <c r="AA34" i="8"/>
  <c r="Z34" i="8"/>
  <c r="Y34" i="8"/>
  <c r="X34" i="8"/>
  <c r="W34" i="8"/>
  <c r="V34" i="8"/>
  <c r="U34" i="8"/>
  <c r="T34" i="8"/>
  <c r="S34" i="8"/>
  <c r="R34" i="8"/>
  <c r="Q34" i="8"/>
  <c r="D34" i="8"/>
  <c r="AF33" i="8"/>
  <c r="AE33" i="8"/>
  <c r="AD33" i="8"/>
  <c r="AC33" i="8"/>
  <c r="AB33" i="8"/>
  <c r="AA33" i="8"/>
  <c r="Z33" i="8"/>
  <c r="Y33" i="8"/>
  <c r="X33" i="8"/>
  <c r="W33" i="8"/>
  <c r="V33" i="8"/>
  <c r="U33" i="8"/>
  <c r="T33" i="8"/>
  <c r="S33" i="8"/>
  <c r="R33" i="8"/>
  <c r="Q33" i="8"/>
  <c r="D33" i="8"/>
  <c r="AF32" i="8"/>
  <c r="AE32" i="8"/>
  <c r="AD32" i="8"/>
  <c r="AC32" i="8"/>
  <c r="AB32" i="8"/>
  <c r="AA32" i="8"/>
  <c r="Z32" i="8"/>
  <c r="Y32" i="8"/>
  <c r="X32" i="8"/>
  <c r="W32" i="8"/>
  <c r="V32" i="8"/>
  <c r="U32" i="8"/>
  <c r="T32" i="8"/>
  <c r="S32" i="8"/>
  <c r="R32" i="8"/>
  <c r="Q32" i="8"/>
  <c r="D32" i="8"/>
  <c r="AF31" i="8"/>
  <c r="AE31" i="8"/>
  <c r="AD31" i="8"/>
  <c r="AC31" i="8"/>
  <c r="AB31" i="8"/>
  <c r="AA31" i="8"/>
  <c r="Z31" i="8"/>
  <c r="Y31" i="8"/>
  <c r="X31" i="8"/>
  <c r="W31" i="8"/>
  <c r="V31" i="8"/>
  <c r="U31" i="8"/>
  <c r="T31" i="8"/>
  <c r="S31" i="8"/>
  <c r="R31" i="8"/>
  <c r="Q31" i="8"/>
  <c r="D31" i="8"/>
  <c r="AF30" i="8"/>
  <c r="AE30" i="8"/>
  <c r="AD30" i="8"/>
  <c r="AC30" i="8"/>
  <c r="AB30" i="8"/>
  <c r="AA30" i="8"/>
  <c r="Z30" i="8"/>
  <c r="Y30" i="8"/>
  <c r="X30" i="8"/>
  <c r="W30" i="8"/>
  <c r="V30" i="8"/>
  <c r="U30" i="8"/>
  <c r="T30" i="8"/>
  <c r="S30" i="8"/>
  <c r="R30" i="8"/>
  <c r="Q30" i="8"/>
  <c r="D30" i="8"/>
  <c r="AF29" i="8"/>
  <c r="AE29" i="8"/>
  <c r="AD29" i="8"/>
  <c r="AC29" i="8"/>
  <c r="AB29" i="8"/>
  <c r="AA29" i="8"/>
  <c r="Z29" i="8"/>
  <c r="Y29" i="8"/>
  <c r="X29" i="8"/>
  <c r="W29" i="8"/>
  <c r="V29" i="8"/>
  <c r="U29" i="8"/>
  <c r="T29" i="8"/>
  <c r="S29" i="8"/>
  <c r="R29" i="8"/>
  <c r="Q29" i="8"/>
  <c r="D29" i="8"/>
  <c r="AF28" i="8"/>
  <c r="AE28" i="8"/>
  <c r="AD28" i="8"/>
  <c r="AC28" i="8"/>
  <c r="AB28" i="8"/>
  <c r="AA28" i="8"/>
  <c r="Z28" i="8"/>
  <c r="Y28" i="8"/>
  <c r="X28" i="8"/>
  <c r="W28" i="8"/>
  <c r="V28" i="8"/>
  <c r="U28" i="8"/>
  <c r="T28" i="8"/>
  <c r="S28" i="8"/>
  <c r="R28" i="8"/>
  <c r="Q28" i="8"/>
  <c r="D28" i="8"/>
  <c r="AF27" i="8"/>
  <c r="AE27" i="8"/>
  <c r="AD27" i="8"/>
  <c r="AC27" i="8"/>
  <c r="AB27" i="8"/>
  <c r="AA27" i="8"/>
  <c r="Z27" i="8"/>
  <c r="Y27" i="8"/>
  <c r="X27" i="8"/>
  <c r="W27" i="8"/>
  <c r="V27" i="8"/>
  <c r="U27" i="8"/>
  <c r="T27" i="8"/>
  <c r="S27" i="8"/>
  <c r="R27" i="8"/>
  <c r="Q27" i="8"/>
  <c r="D27" i="8"/>
  <c r="AF26" i="8"/>
  <c r="AE26" i="8"/>
  <c r="AD26" i="8"/>
  <c r="AC26" i="8"/>
  <c r="AB26" i="8"/>
  <c r="AA26" i="8"/>
  <c r="Z26" i="8"/>
  <c r="Y26" i="8"/>
  <c r="X26" i="8"/>
  <c r="W26" i="8"/>
  <c r="V26" i="8"/>
  <c r="U26" i="8"/>
  <c r="T26" i="8"/>
  <c r="S26" i="8"/>
  <c r="R26" i="8"/>
  <c r="Q26" i="8"/>
  <c r="D26" i="8"/>
  <c r="AF25" i="8"/>
  <c r="AE25" i="8"/>
  <c r="AD25" i="8"/>
  <c r="AC25" i="8"/>
  <c r="AB25" i="8"/>
  <c r="AA25" i="8"/>
  <c r="Z25" i="8"/>
  <c r="Y25" i="8"/>
  <c r="X25" i="8"/>
  <c r="W25" i="8"/>
  <c r="V25" i="8"/>
  <c r="U25" i="8"/>
  <c r="T25" i="8"/>
  <c r="S25" i="8"/>
  <c r="R25" i="8"/>
  <c r="Q25" i="8"/>
  <c r="D25" i="8"/>
  <c r="AF24" i="8"/>
  <c r="AE24" i="8"/>
  <c r="AD24" i="8"/>
  <c r="AC24" i="8"/>
  <c r="AB24" i="8"/>
  <c r="AA24" i="8"/>
  <c r="Z24" i="8"/>
  <c r="Y24" i="8"/>
  <c r="X24" i="8"/>
  <c r="W24" i="8"/>
  <c r="V24" i="8"/>
  <c r="U24" i="8"/>
  <c r="T24" i="8"/>
  <c r="S24" i="8"/>
  <c r="R24" i="8"/>
  <c r="Q24" i="8"/>
  <c r="D24" i="8"/>
  <c r="AF23" i="8"/>
  <c r="AE23" i="8"/>
  <c r="AD23" i="8"/>
  <c r="AC23" i="8"/>
  <c r="AB23" i="8"/>
  <c r="AA23" i="8"/>
  <c r="Z23" i="8"/>
  <c r="Y23" i="8"/>
  <c r="X23" i="8"/>
  <c r="W23" i="8"/>
  <c r="V23" i="8"/>
  <c r="U23" i="8"/>
  <c r="T23" i="8"/>
  <c r="S23" i="8"/>
  <c r="R23" i="8"/>
  <c r="Q23" i="8"/>
  <c r="D23" i="8"/>
  <c r="G20" i="8"/>
  <c r="AI19" i="8"/>
  <c r="AH19" i="8"/>
  <c r="G19" i="8"/>
  <c r="B19" i="8"/>
  <c r="AJ18" i="8"/>
  <c r="AI18" i="8"/>
  <c r="AH18" i="8"/>
  <c r="G18" i="8"/>
  <c r="B18" i="8"/>
  <c r="G17" i="8"/>
  <c r="B17" i="8"/>
  <c r="G16" i="8"/>
  <c r="B16" i="8"/>
  <c r="G15" i="8"/>
  <c r="B15" i="8"/>
  <c r="G14" i="8"/>
  <c r="G13" i="8"/>
  <c r="G12" i="8"/>
  <c r="B12" i="8"/>
  <c r="G11" i="8"/>
  <c r="B11" i="8"/>
  <c r="G10" i="8"/>
  <c r="B10" i="8"/>
  <c r="G9" i="8"/>
  <c r="B9" i="8"/>
  <c r="B8" i="8"/>
  <c r="G7" i="8"/>
  <c r="B7" i="8"/>
  <c r="G6" i="8"/>
  <c r="B6" i="8"/>
  <c r="Q5" i="8"/>
  <c r="R5" i="8" s="1"/>
  <c r="S5" i="8" s="1"/>
  <c r="T5" i="8" s="1"/>
  <c r="U5" i="8" s="1"/>
  <c r="V5" i="8" s="1"/>
  <c r="W5" i="8" s="1"/>
  <c r="X5" i="8" s="1"/>
  <c r="Y5" i="8" s="1"/>
  <c r="Z5" i="8" s="1"/>
  <c r="AA5" i="8" s="1"/>
  <c r="AB5" i="8" s="1"/>
  <c r="AC5" i="8" s="1"/>
  <c r="B8" i="34"/>
  <c r="B69" i="7"/>
  <c r="B68" i="7"/>
  <c r="B67" i="7"/>
  <c r="B66" i="7"/>
  <c r="B65" i="7"/>
  <c r="B64" i="7"/>
  <c r="B63" i="7"/>
  <c r="B62" i="7"/>
  <c r="B61" i="7"/>
  <c r="B60" i="7"/>
  <c r="B59" i="7"/>
  <c r="B58" i="7"/>
  <c r="B57" i="7"/>
  <c r="B56" i="7"/>
  <c r="B55" i="7"/>
  <c r="B54" i="7"/>
  <c r="B53" i="7"/>
  <c r="B52" i="7"/>
  <c r="A23" i="7"/>
  <c r="C10" i="7"/>
  <c r="A10" i="7"/>
  <c r="CU3" i="7"/>
  <c r="CN3" i="7"/>
  <c r="BV3" i="7"/>
  <c r="AM6" i="37" s="1"/>
  <c r="AX3" i="7"/>
  <c r="AB6" i="37" s="1"/>
  <c r="U3" i="7"/>
  <c r="S6" i="37" s="1"/>
  <c r="CU2" i="7"/>
  <c r="CN2" i="7"/>
  <c r="BV2" i="7"/>
  <c r="AX2" i="7"/>
  <c r="U2" i="7"/>
  <c r="A1" i="7"/>
  <c r="A1" i="13" s="1"/>
  <c r="AO9" i="37"/>
  <c r="P9" i="37"/>
  <c r="J9" i="37"/>
  <c r="AI26" i="37" s="1"/>
  <c r="B4" i="42" l="1"/>
  <c r="H3" i="36"/>
  <c r="H4" i="36"/>
  <c r="E3" i="42"/>
  <c r="B2" i="42"/>
  <c r="F18" i="33"/>
  <c r="E18" i="33" s="1"/>
  <c r="B27" i="33" s="1"/>
  <c r="E4" i="42"/>
  <c r="T26" i="37"/>
  <c r="A26" i="37"/>
  <c r="AI12" i="37"/>
  <c r="T12" i="37"/>
  <c r="E38" i="33"/>
  <c r="E37" i="33"/>
  <c r="E36" i="33"/>
  <c r="A2" i="36"/>
  <c r="A2" i="10"/>
  <c r="A2" i="13"/>
  <c r="A2" i="9"/>
  <c r="A1" i="8"/>
  <c r="A1" i="16"/>
  <c r="A2" i="11"/>
  <c r="A1" i="10"/>
  <c r="A1" i="43"/>
  <c r="A2" i="35"/>
  <c r="A6" i="37"/>
  <c r="A3" i="10"/>
  <c r="A1" i="44"/>
  <c r="A1" i="11"/>
  <c r="A1" i="14"/>
  <c r="A1" i="35"/>
  <c r="A1" i="12"/>
  <c r="A2" i="44"/>
  <c r="A1" i="42"/>
  <c r="A2" i="8"/>
  <c r="A2" i="12"/>
  <c r="A1" i="34"/>
  <c r="A1" i="9"/>
  <c r="B36" i="33" l="1"/>
</calcChain>
</file>

<file path=xl/comments1.xml><?xml version="1.0" encoding="utf-8"?>
<comments xmlns="http://schemas.openxmlformats.org/spreadsheetml/2006/main">
  <authors>
    <author>Sensei</author>
  </authors>
  <commentList>
    <comment ref="A31" authorId="0" shapeId="0">
      <text>
        <r>
          <rPr>
            <b/>
            <sz val="9"/>
            <color indexed="81"/>
            <rFont val="Tahoma"/>
            <family val="2"/>
          </rPr>
          <t>Sensei:</t>
        </r>
        <r>
          <rPr>
            <sz val="9"/>
            <color indexed="81"/>
            <rFont val="Tahoma"/>
            <family val="2"/>
          </rPr>
          <t xml:space="preserve">
Problem Solving Data</t>
        </r>
      </text>
    </comment>
  </commentList>
</comments>
</file>

<file path=xl/comments2.xml><?xml version="1.0" encoding="utf-8"?>
<comments xmlns="http://schemas.openxmlformats.org/spreadsheetml/2006/main">
  <authors>
    <author>morrisonkb</author>
  </authors>
  <commentList>
    <comment ref="AY10" authorId="0" shapeId="0">
      <text>
        <r>
          <rPr>
            <b/>
            <sz val="8"/>
            <color indexed="81"/>
            <rFont val="Tahoma"/>
            <family val="2"/>
          </rPr>
          <t xml:space="preserve">Insert H or L for high or low impact of solution
</t>
        </r>
      </text>
    </comment>
    <comment ref="BA10" authorId="0" shapeId="0">
      <text>
        <r>
          <rPr>
            <b/>
            <sz val="8"/>
            <color indexed="81"/>
            <rFont val="Tahoma"/>
            <family val="2"/>
          </rPr>
          <t xml:space="preserve">Insert H or L for high or low difficulty of implementing solution </t>
        </r>
      </text>
    </comment>
  </commentList>
</comments>
</file>

<file path=xl/sharedStrings.xml><?xml version="1.0" encoding="utf-8"?>
<sst xmlns="http://schemas.openxmlformats.org/spreadsheetml/2006/main" count="799" uniqueCount="517">
  <si>
    <t>Description:</t>
  </si>
  <si>
    <t>Revision:</t>
  </si>
  <si>
    <t>Executive Sponsor:</t>
  </si>
  <si>
    <t>Process Owner:</t>
  </si>
  <si>
    <t>Team Leader:</t>
  </si>
  <si>
    <t>Current Date:</t>
  </si>
  <si>
    <t>GO</t>
  </si>
  <si>
    <t>No Go</t>
  </si>
  <si>
    <t>Red</t>
  </si>
  <si>
    <t>Green</t>
  </si>
  <si>
    <t>H</t>
  </si>
  <si>
    <t>L</t>
  </si>
  <si>
    <t>Scope:</t>
  </si>
  <si>
    <t>Trigger:</t>
  </si>
  <si>
    <t>Done:</t>
  </si>
  <si>
    <t>Metric</t>
  </si>
  <si>
    <t>Initial State</t>
  </si>
  <si>
    <t>Target State</t>
  </si>
  <si>
    <t>%</t>
  </si>
  <si>
    <t>Expected Benefit</t>
  </si>
  <si>
    <t>30 day</t>
  </si>
  <si>
    <t>60 Day</t>
  </si>
  <si>
    <t>90 Day</t>
  </si>
  <si>
    <t>Gap</t>
  </si>
  <si>
    <t>Expected Outcome</t>
  </si>
  <si>
    <t>Impact</t>
  </si>
  <si>
    <t>Diff</t>
  </si>
  <si>
    <t>Anticipated Effect</t>
  </si>
  <si>
    <t>Actual Effect</t>
  </si>
  <si>
    <t>Follow-up Action</t>
  </si>
  <si>
    <t>Action</t>
  </si>
  <si>
    <t>Due Date</t>
  </si>
  <si>
    <t>Owner</t>
  </si>
  <si>
    <t>What Helped?</t>
  </si>
  <si>
    <t>What Hindered?</t>
  </si>
  <si>
    <t>What went well?</t>
  </si>
  <si>
    <t>What could be improved?</t>
  </si>
  <si>
    <t>Team Members</t>
  </si>
  <si>
    <t>Daily Report Outs</t>
  </si>
  <si>
    <t>Additional Final Report Out Attendees</t>
  </si>
  <si>
    <t>(once team members are confirmed, bold name)</t>
  </si>
  <si>
    <t>(once invitations sent, bold names)</t>
  </si>
  <si>
    <t>(All stakeholders, in leadership role)</t>
  </si>
  <si>
    <t>MDs, etc.</t>
  </si>
  <si>
    <t>"On Call" Resources</t>
  </si>
  <si>
    <t>SIPOC</t>
  </si>
  <si>
    <t>Suppliers</t>
  </si>
  <si>
    <t>Inputs</t>
  </si>
  <si>
    <t>Process</t>
  </si>
  <si>
    <t>Outputs</t>
  </si>
  <si>
    <t>Customer</t>
  </si>
  <si>
    <t>Who/What is providing an input to the process?</t>
  </si>
  <si>
    <t>What the suppliers are providing to the process to complete it?</t>
  </si>
  <si>
    <t>What are the 6-9 high level steps in your primary process?</t>
  </si>
  <si>
    <t>Delivered products or services</t>
  </si>
  <si>
    <t>Who receives or benefits from the output of the process?</t>
  </si>
  <si>
    <t>Rapid Improvement Events</t>
  </si>
  <si>
    <t>DAILY RECAP</t>
  </si>
  <si>
    <t xml:space="preserve">By: </t>
  </si>
  <si>
    <t xml:space="preserve">Date: </t>
  </si>
  <si>
    <t xml:space="preserve">Team: </t>
  </si>
  <si>
    <t>Measurement</t>
  </si>
  <si>
    <t># Before</t>
  </si>
  <si>
    <t># Day 1</t>
  </si>
  <si>
    <t># Day 2</t>
  </si>
  <si>
    <t># Day 3</t>
  </si>
  <si>
    <t># Target</t>
  </si>
  <si>
    <t>1-Accomplishments:</t>
  </si>
  <si>
    <t>2-Plans:</t>
  </si>
  <si>
    <t>3-What assistance do we need ?</t>
  </si>
  <si>
    <t xml:space="preserve"> </t>
  </si>
  <si>
    <t>Green Savings</t>
  </si>
  <si>
    <t>Blue Savings</t>
  </si>
  <si>
    <t>VSA</t>
  </si>
  <si>
    <t>Event Dates:</t>
  </si>
  <si>
    <t>Todays Date:</t>
  </si>
  <si>
    <t>1: Leadership perform a weekly gemba walk focusing on the new cell</t>
  </si>
  <si>
    <t>PO/TL</t>
  </si>
  <si>
    <t>2: Process owner and Team Leader visit the cell daily and assist with problem solving</t>
  </si>
  <si>
    <t>3: CI and PO conduct cell audit - including 6S</t>
  </si>
  <si>
    <t>3: Validate performance against goals in Box 8 of the event A3</t>
  </si>
  <si>
    <t>EvT</t>
  </si>
  <si>
    <t>4: Work open items on the event action plan</t>
  </si>
  <si>
    <t>4: Close open items on the event action plan</t>
  </si>
  <si>
    <t>PO</t>
  </si>
  <si>
    <t>4: Ensure new standard work is complete and in place - incorporating improvements made post event</t>
  </si>
  <si>
    <t>5: Validate performance against goals in Box 8 of the event A3</t>
  </si>
  <si>
    <t xml:space="preserve">5: Close open items on the event action plan </t>
  </si>
  <si>
    <t>6: Talk with sensei to review cell performance and Action Plan</t>
  </si>
  <si>
    <t xml:space="preserve">1: Verify that Box 8 (Confirmed State) = Box 3 (Target State) </t>
  </si>
  <si>
    <t xml:space="preserve">PO </t>
  </si>
  <si>
    <t>2. Actual financial results validated vs projected by Finance</t>
  </si>
  <si>
    <t>All</t>
  </si>
  <si>
    <t>5: Update Mission Control Board</t>
  </si>
  <si>
    <t>Rapid Improvement Event Prep-Checklist</t>
  </si>
  <si>
    <t>Initial Planning:  As part of VSA</t>
  </si>
  <si>
    <t>1: Rapid Improvement Events (RIEs) are selected and prioritized as a deliverable of the VSA</t>
  </si>
  <si>
    <t>2: RIE target has a clear linkage to the business objectives of the VSA</t>
  </si>
  <si>
    <t>3: Leadership sponsor is assigned to champion the RIE</t>
  </si>
  <si>
    <t>4: Boxes 1, 2 and 3 of the event A3 are drafted to ensure: understanding of intent, current state, and intended impact of event further in the process</t>
  </si>
  <si>
    <t>TL</t>
  </si>
  <si>
    <t>Confirm the Reason for Action</t>
  </si>
  <si>
    <t>Confirm action deliverables expected from event</t>
  </si>
  <si>
    <t>Injuries/accidents recorded, top 5 safety issues</t>
  </si>
  <si>
    <t>Confirm the measures and targets</t>
  </si>
  <si>
    <t>Customer demand, back-log, quality, on-time delivery</t>
  </si>
  <si>
    <t>METRICS</t>
  </si>
  <si>
    <t>Suspected Root Cause</t>
  </si>
  <si>
    <t>Photos</t>
  </si>
  <si>
    <t>RIE Week</t>
  </si>
  <si>
    <t>Role in RIE</t>
  </si>
  <si>
    <t>Deployment Leader:</t>
  </si>
  <si>
    <t>Sensei:</t>
  </si>
  <si>
    <t>Fresh Eyes</t>
  </si>
  <si>
    <t>Process Expert</t>
  </si>
  <si>
    <t>Customer / Stakeholder</t>
  </si>
  <si>
    <r>
      <rPr>
        <b/>
        <sz val="20"/>
        <color theme="1"/>
        <rFont val="Calibri"/>
        <family val="2"/>
        <scheme val="minor"/>
      </rPr>
      <t>IUH SOUTH CENTRAL REGION</t>
    </r>
    <r>
      <rPr>
        <sz val="20"/>
        <color theme="1"/>
        <rFont val="Calibri"/>
        <family val="2"/>
        <scheme val="minor"/>
      </rPr>
      <t xml:space="preserve">
RIE Prep Deliverable Options</t>
    </r>
  </si>
  <si>
    <t>VALUE STREAM:</t>
  </si>
  <si>
    <t>MS</t>
  </si>
  <si>
    <t>DEPLOYMENT LEADER:</t>
  </si>
  <si>
    <t>Cindy</t>
  </si>
  <si>
    <t xml:space="preserve">EVENT NAME: </t>
  </si>
  <si>
    <t>RIE5</t>
  </si>
  <si>
    <t>DATES:</t>
  </si>
  <si>
    <t>Need</t>
  </si>
  <si>
    <t>Status</t>
  </si>
  <si>
    <t>Deliverable/Tool</t>
  </si>
  <si>
    <t>Notes</t>
  </si>
  <si>
    <t>9 Tools for Seeing Waste</t>
  </si>
  <si>
    <t>Takt Time</t>
  </si>
  <si>
    <t>Time Observation Sheet</t>
  </si>
  <si>
    <t>Standard Work Combination Sheet</t>
  </si>
  <si>
    <t>Bar Chart</t>
  </si>
  <si>
    <t>Standard Work Sheet (layout)</t>
  </si>
  <si>
    <t>Current State Process Map</t>
  </si>
  <si>
    <t>Spaghetti Diagram</t>
  </si>
  <si>
    <t>Hand Off Diagram</t>
  </si>
  <si>
    <t>Standard Work In Progress</t>
  </si>
  <si>
    <t>Production Control Board (info)</t>
  </si>
  <si>
    <t>Other Current State Information</t>
  </si>
  <si>
    <t>Voice of Customer</t>
  </si>
  <si>
    <t>Waste Poster on Gemba</t>
  </si>
  <si>
    <t>Video</t>
  </si>
  <si>
    <t>SMED Time Observation Sheet</t>
  </si>
  <si>
    <t>Boards</t>
  </si>
  <si>
    <t>Production Control Board</t>
  </si>
  <si>
    <t>MDI Board</t>
  </si>
  <si>
    <t>Kamishibai Board</t>
  </si>
  <si>
    <t>P.S. Data</t>
  </si>
  <si>
    <t>Safety Issues Pareto</t>
  </si>
  <si>
    <t>Failure Mode Pareto</t>
  </si>
  <si>
    <t>Metrics</t>
  </si>
  <si>
    <t>6S Scores</t>
  </si>
  <si>
    <t>Demand by ____________</t>
  </si>
  <si>
    <t>Flow Time</t>
  </si>
  <si>
    <t>Work Time</t>
  </si>
  <si>
    <t>Quality/First Pass Yield</t>
  </si>
  <si>
    <t>Hand Offs</t>
  </si>
  <si>
    <t>Interruptions</t>
  </si>
  <si>
    <t>Productivity Statistics</t>
  </si>
  <si>
    <t>Overtime Statistics</t>
  </si>
  <si>
    <t>Length of Stay</t>
  </si>
  <si>
    <t># of ____________</t>
  </si>
  <si>
    <t>Event Start Date:</t>
  </si>
  <si>
    <t>Change Log</t>
  </si>
  <si>
    <t>Initials</t>
  </si>
  <si>
    <t>Description</t>
  </si>
  <si>
    <t>Version</t>
  </si>
  <si>
    <t>TT</t>
  </si>
  <si>
    <t>Original Copied from Collaboration Site on 6/3/2014</t>
  </si>
  <si>
    <t>Date</t>
  </si>
  <si>
    <t>A3 Template Configuration Sheet</t>
  </si>
  <si>
    <t>Control Box Lists</t>
  </si>
  <si>
    <t>Pillars</t>
  </si>
  <si>
    <t>Quality &amp; Safety</t>
  </si>
  <si>
    <t>Service</t>
  </si>
  <si>
    <t>People</t>
  </si>
  <si>
    <t>Education &amp; Research</t>
  </si>
  <si>
    <t>Finance &amp; Growth</t>
  </si>
  <si>
    <t>RIE Roles</t>
  </si>
  <si>
    <t>Pillar</t>
  </si>
  <si>
    <r>
      <rPr>
        <b/>
        <sz val="10"/>
        <rFont val="Arial"/>
        <family val="2"/>
      </rPr>
      <t>Location</t>
    </r>
    <r>
      <rPr>
        <i/>
        <sz val="10"/>
        <rFont val="Arial"/>
        <family val="2"/>
      </rPr>
      <t xml:space="preserve"> (optional)</t>
    </r>
  </si>
  <si>
    <t>Position / Role</t>
  </si>
  <si>
    <t>Executive Sponsor</t>
  </si>
  <si>
    <t>Process Owner</t>
  </si>
  <si>
    <t>Team Leader</t>
  </si>
  <si>
    <t>Deployment Leader</t>
  </si>
  <si>
    <t>RIE #:</t>
  </si>
  <si>
    <r>
      <rPr>
        <b/>
        <u/>
        <sz val="11"/>
        <color theme="1"/>
        <rFont val="Calibri"/>
        <family val="2"/>
        <scheme val="minor"/>
      </rPr>
      <t xml:space="preserve">A3 Tab
</t>
    </r>
    <r>
      <rPr>
        <u/>
        <sz val="11"/>
        <color theme="1"/>
        <rFont val="Calibri"/>
        <family val="2"/>
        <scheme val="minor"/>
      </rPr>
      <t>Added</t>
    </r>
    <r>
      <rPr>
        <sz val="11"/>
        <color theme="1"/>
        <rFont val="Calibri"/>
        <family val="2"/>
        <scheme val="minor"/>
      </rPr>
      <t xml:space="preserve">
- Reference of All event membership on outter frame of A3 to reference the Event Members tab.  INCLUDING the event leaderships.  (No longer edit on main screen)
- Event "Start" Date
- NOW Function for Current Date
Changed
- "VSA Event #" to "RIE #"</t>
    </r>
  </si>
  <si>
    <t>Follow Up</t>
  </si>
  <si>
    <r>
      <rPr>
        <b/>
        <sz val="12"/>
        <rFont val="Arial"/>
        <family val="2"/>
      </rPr>
      <t>Contact for spread follow up</t>
    </r>
    <r>
      <rPr>
        <i/>
        <sz val="11"/>
        <rFont val="Arial"/>
        <family val="2"/>
      </rPr>
      <t xml:space="preserve">
</t>
    </r>
    <r>
      <rPr>
        <i/>
        <sz val="10"/>
        <rFont val="Arial"/>
        <family val="2"/>
      </rPr>
      <t>This person will be identified in the Solution Center as the point person for follow up questions about this process.  Defaulted to Process Owner.  Change in box to the right if this improvement activity requires another person (VS Owner, Exec Sponsor, etc.)</t>
    </r>
  </si>
  <si>
    <t>Standard Work</t>
  </si>
  <si>
    <t>Briefly summarize the Standard Work being spread from this process improvement</t>
  </si>
  <si>
    <t>Example: Home Medication Collection</t>
  </si>
  <si>
    <t>RN</t>
  </si>
  <si>
    <t>Example: Rooming the Patient</t>
  </si>
  <si>
    <t>MA</t>
  </si>
  <si>
    <t>Example: Blood redraws (weekly)</t>
  </si>
  <si>
    <t>Do you foresee the Standard Work from this process benefiting other IU Health entities?</t>
  </si>
  <si>
    <t>When implementing this Standard Work in the pilot gemba, was it necessary to involve upper-level management (directors &amp; above) in adoption?</t>
  </si>
  <si>
    <t>Does the standard work need to be altered for a different gemba?</t>
  </si>
  <si>
    <r>
      <t xml:space="preserve">Standard Work documents supporting this process </t>
    </r>
    <r>
      <rPr>
        <i/>
        <sz val="12"/>
        <rFont val="Arial"/>
        <family val="2"/>
      </rPr>
      <t>(title only)</t>
    </r>
  </si>
  <si>
    <t>Role</t>
  </si>
  <si>
    <t>Questions</t>
  </si>
  <si>
    <t>Will spreading this change impact managers outside of the pilot gemba?</t>
  </si>
  <si>
    <t>Metric Title</t>
  </si>
  <si>
    <t>- Enter the metrics below that have shown sustained improvement as a result of the Standard Work created in this Improvement A3
- Enter only the title.  Details can be obtained in A3 as needed.
- Only enter metrics which have shown improvement.</t>
  </si>
  <si>
    <t xml:space="preserve">Spread Difficulty: </t>
  </si>
  <si>
    <t>Improvement %</t>
  </si>
  <si>
    <t>Total from 0-5% Improved</t>
  </si>
  <si>
    <t>Total from 5 - 10% improved</t>
  </si>
  <si>
    <t>Total greater than 10% improvement</t>
  </si>
  <si>
    <r>
      <t xml:space="preserve">Calculation Fields </t>
    </r>
    <r>
      <rPr>
        <i/>
        <sz val="12"/>
        <rFont val="Arial"/>
        <family val="2"/>
      </rPr>
      <t>(to be hidden)</t>
    </r>
  </si>
  <si>
    <t xml:space="preserve">Spread Priority Weighting: </t>
  </si>
  <si>
    <t>Event Description:</t>
  </si>
  <si>
    <t>Event Report Out:</t>
  </si>
  <si>
    <t>Current Version:</t>
  </si>
  <si>
    <t>Sensei</t>
  </si>
  <si>
    <t>Value Stream Name:</t>
  </si>
  <si>
    <t xml:space="preserve">Team Members : </t>
  </si>
  <si>
    <t>-</t>
  </si>
  <si>
    <t>Box 8 - Projected savings from the event</t>
  </si>
  <si>
    <t>Source of Data</t>
  </si>
  <si>
    <t>Owner of Data</t>
  </si>
  <si>
    <t>Yes/No</t>
  </si>
  <si>
    <t>Yes</t>
  </si>
  <si>
    <t>No</t>
  </si>
  <si>
    <r>
      <rPr>
        <b/>
        <u/>
        <sz val="11"/>
        <color theme="1"/>
        <rFont val="Calibri"/>
        <family val="2"/>
        <scheme val="minor"/>
      </rPr>
      <t xml:space="preserve">Boxes 2,3,8
</t>
    </r>
    <r>
      <rPr>
        <u/>
        <sz val="11"/>
        <color theme="1"/>
        <rFont val="Calibri"/>
        <family val="2"/>
        <scheme val="minor"/>
      </rPr>
      <t>Added</t>
    </r>
    <r>
      <rPr>
        <sz val="11"/>
        <color theme="1"/>
        <rFont val="Calibri"/>
        <family val="2"/>
        <scheme val="minor"/>
      </rPr>
      <t xml:space="preserve">
- Optional and Required Tabs
- Auto calculating % improvement and date fields
- Unit, Source, Frequency, etc. columns</t>
    </r>
  </si>
  <si>
    <r>
      <rPr>
        <b/>
        <u/>
        <sz val="11"/>
        <color theme="1"/>
        <rFont val="Calibri"/>
        <family val="2"/>
        <scheme val="minor"/>
      </rPr>
      <t xml:space="preserve">General
</t>
    </r>
    <r>
      <rPr>
        <u/>
        <sz val="11"/>
        <color theme="1"/>
        <rFont val="Calibri"/>
        <family val="2"/>
        <scheme val="minor"/>
      </rPr>
      <t>Added</t>
    </r>
    <r>
      <rPr>
        <sz val="11"/>
        <color theme="1"/>
        <rFont val="Calibri"/>
        <family val="2"/>
        <scheme val="minor"/>
      </rPr>
      <t xml:space="preserve">
- Made unused boxes "general" format instead of "date"</t>
    </r>
  </si>
  <si>
    <t>Completion</t>
  </si>
  <si>
    <t>Complete</t>
  </si>
  <si>
    <t>Incomplete</t>
  </si>
  <si>
    <t>ES</t>
  </si>
  <si>
    <t>6: Team leader is assigned and Process Owner identified</t>
  </si>
  <si>
    <t>13: Chartered A3  reviewed by sponsor, team lead, co-lead and facilitator/Sensei</t>
  </si>
  <si>
    <t>7: Sponsor, Process Owner and Team Lead discuss and refine first 3 boxes of the A3</t>
  </si>
  <si>
    <t>14: Event scope, ROI target and event deliverables confirmed</t>
  </si>
  <si>
    <t>VSST</t>
  </si>
  <si>
    <t xml:space="preserve">8: Steering Committee review A3 and determine if the event is still valid and scheduled in the correct priority     </t>
  </si>
  <si>
    <t>DL</t>
  </si>
  <si>
    <t>15: Invites sent for event week: in-brief, leadership updates and out-brief</t>
  </si>
  <si>
    <t>9: Event is hard scheduled in site improvement calendar</t>
  </si>
  <si>
    <t>Event length and location confirmed</t>
  </si>
  <si>
    <t>Meeting room/event facilities reserved</t>
  </si>
  <si>
    <t>17: Event schedule/logistics delivered to team members</t>
  </si>
  <si>
    <t>5: Potential team leader, co-leader and members are identified</t>
  </si>
  <si>
    <t>Team Make up satisfies 1/3, 1/3, 1/3 rule:</t>
  </si>
  <si>
    <t>TL/ PO</t>
  </si>
  <si>
    <t>18: Current state of the process mapped</t>
  </si>
  <si>
    <t>Process Experts, Customers/Suppliers/Stakeholders, Fresh Eyes</t>
  </si>
  <si>
    <t>11: Announce to the stakeholders that an event is scheduled and publish the details</t>
  </si>
  <si>
    <t>12. Confirm physician attendees and sent out MOU for signature.</t>
  </si>
  <si>
    <t>19: Review A3 and data collection plan with Sensei</t>
  </si>
  <si>
    <t>to</t>
  </si>
  <si>
    <t>20: Chartered A3 shared with team (A3 Boxes 1,2 ,3)</t>
  </si>
  <si>
    <t>27: Confirm availability to kick-off event or designate substitute</t>
  </si>
  <si>
    <t xml:space="preserve">34: Complete team training </t>
  </si>
  <si>
    <t>28: Collect required data</t>
  </si>
  <si>
    <t>35: Final confirmation of logistics</t>
  </si>
  <si>
    <t>36: Update event visual management board</t>
  </si>
  <si>
    <t>TL/DL</t>
  </si>
  <si>
    <t>37: Final review of A3 with the Sensei</t>
  </si>
  <si>
    <t>21: Confirm support function availability during event week</t>
  </si>
  <si>
    <t>29: Put up a blank flipchart in the event area to get suggestions and questions for clarification</t>
  </si>
  <si>
    <t>38. Confirm receipt of fully executed physician MOU.</t>
  </si>
  <si>
    <t>22: Meet with all members of the area . Explain the measurements, targets, and action deliverables</t>
  </si>
  <si>
    <t>23: Projection of financial benefits completed by Finance</t>
  </si>
  <si>
    <t>24: Confirm conference/training room availability for event team</t>
  </si>
  <si>
    <t>31: Agree data capture requirements with Sensei</t>
  </si>
  <si>
    <t>25: Review A3 with the Sensei</t>
  </si>
  <si>
    <t>32: Update event visual management board</t>
  </si>
  <si>
    <t>26: Update event visual management board</t>
  </si>
  <si>
    <t>33: Meet with HR to understand redployment of any identified positions</t>
  </si>
  <si>
    <t xml:space="preserve">VSST= Value Stream Steering Team     ES = Executive Sponsor     TL = Team Lead     EvT = Event Team     DL = Deployment Leader     PO=Process Owner  </t>
  </si>
  <si>
    <t>3: DL spends the week with the cell assisting with problem solving and updating of the PCB</t>
  </si>
  <si>
    <t>PO/DL</t>
  </si>
  <si>
    <t>2: Verify hard benefits have been realized and confirmed w/ Finance</t>
  </si>
  <si>
    <t>Rapid Improvement Event POST-Checklist</t>
  </si>
  <si>
    <r>
      <rPr>
        <b/>
        <u/>
        <sz val="11"/>
        <color theme="1"/>
        <rFont val="Calibri"/>
        <family val="2"/>
        <scheme val="minor"/>
      </rPr>
      <t xml:space="preserve">Pre / Post Event Checklists
</t>
    </r>
    <r>
      <rPr>
        <u/>
        <sz val="11"/>
        <color theme="1"/>
        <rFont val="Calibri"/>
        <family val="2"/>
        <scheme val="minor"/>
      </rPr>
      <t xml:space="preserve">Added
</t>
    </r>
    <r>
      <rPr>
        <sz val="11"/>
        <color theme="1"/>
        <rFont val="Calibri"/>
        <family val="2"/>
        <scheme val="minor"/>
      </rPr>
      <t>- Post references the Pre header.  Thus, only one to keep up to date.
- Added auto-and-ons based on drop down selection and date</t>
    </r>
  </si>
  <si>
    <r>
      <rPr>
        <b/>
        <u/>
        <sz val="11"/>
        <color theme="1"/>
        <rFont val="Calibri"/>
        <family val="2"/>
        <scheme val="minor"/>
      </rPr>
      <t>Box 7</t>
    </r>
    <r>
      <rPr>
        <sz val="11"/>
        <color theme="1"/>
        <rFont val="Calibri"/>
        <family val="2"/>
        <scheme val="minor"/>
      </rPr>
      <t xml:space="preserve">
</t>
    </r>
    <r>
      <rPr>
        <u/>
        <sz val="11"/>
        <color theme="1"/>
        <rFont val="Calibri"/>
        <family val="2"/>
        <scheme val="minor"/>
      </rPr>
      <t>Added</t>
    </r>
    <r>
      <rPr>
        <sz val="11"/>
        <color theme="1"/>
        <rFont val="Calibri"/>
        <family val="2"/>
        <scheme val="minor"/>
      </rPr>
      <t xml:space="preserve">
- Added auto-and-ons based on drop down selection and date</t>
    </r>
  </si>
  <si>
    <t>Gemba (different locations?)</t>
  </si>
  <si>
    <t>Unit of Measure (ex: minutes, $)</t>
  </si>
  <si>
    <t>minutes</t>
  </si>
  <si>
    <t>collected daily</t>
  </si>
  <si>
    <t>Unit Coordinator</t>
  </si>
  <si>
    <t>Example: Cycle Time</t>
  </si>
  <si>
    <t>Gemba Observation</t>
  </si>
  <si>
    <t>N/A</t>
  </si>
  <si>
    <t>MW</t>
  </si>
  <si>
    <r>
      <t>Pre and post event checklist:</t>
    </r>
    <r>
      <rPr>
        <sz val="11"/>
        <color theme="1"/>
        <rFont val="Calibri"/>
        <family val="2"/>
        <scheme val="minor"/>
      </rPr>
      <t xml:space="preserve"> Added data validation to include "N/A" in the dropdown list</t>
    </r>
  </si>
  <si>
    <r>
      <rPr>
        <b/>
        <u/>
        <sz val="11"/>
        <color theme="1"/>
        <rFont val="Calibri"/>
        <family val="2"/>
        <scheme val="minor"/>
      </rPr>
      <t>Border tab:</t>
    </r>
    <r>
      <rPr>
        <sz val="11"/>
        <color theme="1"/>
        <rFont val="Calibri"/>
        <family val="2"/>
        <scheme val="minor"/>
      </rPr>
      <t xml:space="preserve"> Altered format to include "Revision", fixed corresponding issues with cell references in A3 tab</t>
    </r>
  </si>
  <si>
    <t>Spread Criteria Checklist</t>
  </si>
  <si>
    <t>Select the image that best describes the scope of how this closed A3 was implemented.</t>
  </si>
  <si>
    <r>
      <t xml:space="preserve">Sustained State 
</t>
    </r>
    <r>
      <rPr>
        <i/>
        <sz val="8"/>
        <rFont val="Arial"/>
        <family val="2"/>
      </rPr>
      <t>(average of last 90 days)</t>
    </r>
  </si>
  <si>
    <r>
      <rPr>
        <b/>
        <u/>
        <sz val="11"/>
        <color theme="1"/>
        <rFont val="Calibri"/>
        <family val="2"/>
        <scheme val="minor"/>
      </rPr>
      <t>Event Team Members tab</t>
    </r>
    <r>
      <rPr>
        <sz val="11"/>
        <color theme="1"/>
        <rFont val="Calibri"/>
        <family val="2"/>
        <scheme val="minor"/>
      </rPr>
      <t xml:space="preserve">
</t>
    </r>
    <r>
      <rPr>
        <u/>
        <sz val="11"/>
        <color theme="1"/>
        <rFont val="Calibri"/>
        <family val="2"/>
        <scheme val="minor"/>
      </rPr>
      <t>Added</t>
    </r>
    <r>
      <rPr>
        <sz val="11"/>
        <color theme="1"/>
        <rFont val="Calibri"/>
        <family val="2"/>
        <scheme val="minor"/>
      </rPr>
      <t xml:space="preserve">
- Event Leadership
- Drop down for event roles
</t>
    </r>
  </si>
  <si>
    <r>
      <rPr>
        <b/>
        <u/>
        <sz val="11"/>
        <color theme="1"/>
        <rFont val="Calibri"/>
        <family val="2"/>
        <scheme val="minor"/>
      </rPr>
      <t xml:space="preserve">New Tabs
</t>
    </r>
    <r>
      <rPr>
        <u/>
        <sz val="11"/>
        <color theme="1"/>
        <rFont val="Calibri"/>
        <family val="2"/>
        <scheme val="minor"/>
      </rPr>
      <t>Added</t>
    </r>
    <r>
      <rPr>
        <sz val="11"/>
        <color theme="1"/>
        <rFont val="Calibri"/>
        <family val="2"/>
        <scheme val="minor"/>
      </rPr>
      <t xml:space="preserve">
- Border tab for collecting that populates the border
- Box 2 &amp; 3 Attribute tab for collecting attributes
- Box 8 Dollars Tab</t>
    </r>
  </si>
  <si>
    <t>Issue</t>
  </si>
  <si>
    <t>Cost Center (Optional):</t>
  </si>
  <si>
    <r>
      <t xml:space="preserve">Estimate </t>
    </r>
    <r>
      <rPr>
        <b/>
        <sz val="10"/>
        <rFont val="Arial"/>
        <family val="2"/>
      </rPr>
      <t>in hours</t>
    </r>
    <r>
      <rPr>
        <sz val="10"/>
        <rFont val="Arial"/>
        <family val="2"/>
      </rPr>
      <t xml:space="preserve"> how long it requires to train each new gemba on the adaptation / adoption of this Standard Work.</t>
    </r>
  </si>
  <si>
    <t>#</t>
  </si>
  <si>
    <t xml:space="preserve">Event Name (#):                      </t>
  </si>
  <si>
    <r>
      <t>A3</t>
    </r>
    <r>
      <rPr>
        <sz val="11"/>
        <color theme="1"/>
        <rFont val="Calibri"/>
        <family val="2"/>
        <scheme val="minor"/>
      </rPr>
      <t xml:space="preserve">
Added Pillars to Box 1
Made minor changes to appearance (gave room for word wrap on boarder)
</t>
    </r>
    <r>
      <rPr>
        <b/>
        <u/>
        <sz val="11"/>
        <color theme="1"/>
        <rFont val="Calibri"/>
        <family val="2"/>
        <scheme val="minor"/>
      </rPr>
      <t>Border</t>
    </r>
    <r>
      <rPr>
        <sz val="11"/>
        <color theme="1"/>
        <rFont val="Calibri"/>
        <family val="2"/>
        <scheme val="minor"/>
      </rPr>
      <t xml:space="preserve">
Added macro that populates end based upon close</t>
    </r>
  </si>
  <si>
    <t>Office of Transformation:</t>
  </si>
  <si>
    <r>
      <t xml:space="preserve">Gemba:
</t>
    </r>
    <r>
      <rPr>
        <i/>
        <sz val="8"/>
        <color theme="1"/>
        <rFont val="Calibri"/>
        <family val="2"/>
        <scheme val="minor"/>
      </rPr>
      <t>Ex: 4 East Oncology</t>
    </r>
  </si>
  <si>
    <t>Trans Offices</t>
  </si>
  <si>
    <t>East Central Region</t>
  </si>
  <si>
    <t>ECR</t>
  </si>
  <si>
    <t>IUH Physicians</t>
  </si>
  <si>
    <t>IUHP</t>
  </si>
  <si>
    <t>Methodist / University</t>
  </si>
  <si>
    <t>Riley</t>
  </si>
  <si>
    <t>South Central Region</t>
  </si>
  <si>
    <t>North Central Region</t>
  </si>
  <si>
    <t>LaPorte</t>
  </si>
  <si>
    <t>West Central</t>
  </si>
  <si>
    <t>West</t>
  </si>
  <si>
    <t>Goshen</t>
  </si>
  <si>
    <t>System Services</t>
  </si>
  <si>
    <t>System</t>
  </si>
  <si>
    <t>MHUH</t>
  </si>
  <si>
    <t>SCR</t>
  </si>
  <si>
    <t>NCR</t>
  </si>
  <si>
    <t>WCR</t>
  </si>
  <si>
    <t>SS</t>
  </si>
  <si>
    <t>Site</t>
  </si>
  <si>
    <t>Abbrv.</t>
  </si>
  <si>
    <t>Office / Location:</t>
  </si>
  <si>
    <t>Enter in the Team tab</t>
  </si>
  <si>
    <r>
      <t xml:space="preserve">VSA #:
</t>
    </r>
    <r>
      <rPr>
        <i/>
        <sz val="8"/>
        <color theme="1"/>
        <rFont val="Calibri"/>
        <family val="2"/>
        <scheme val="minor"/>
      </rPr>
      <t>(Ex: 1 = Launching VSA, 2 = first VSA Refresh)</t>
    </r>
  </si>
  <si>
    <r>
      <t xml:space="preserve">RIE #:
</t>
    </r>
    <r>
      <rPr>
        <i/>
        <sz val="8"/>
        <color theme="1"/>
        <rFont val="Calibri"/>
        <family val="2"/>
        <scheme val="minor"/>
      </rPr>
      <t>(since last VSA)</t>
    </r>
  </si>
  <si>
    <r>
      <t xml:space="preserve">Border
</t>
    </r>
    <r>
      <rPr>
        <sz val="11"/>
        <color theme="1"/>
        <rFont val="Calibri"/>
        <family val="2"/>
        <scheme val="minor"/>
      </rPr>
      <t xml:space="preserve">- Added the Auto creation of the A3 Filename
- Added th VSA# field and change to RIE # field on A3
</t>
    </r>
    <r>
      <rPr>
        <b/>
        <u/>
        <sz val="11"/>
        <color theme="1"/>
        <rFont val="Calibri"/>
        <family val="2"/>
        <scheme val="minor"/>
      </rPr>
      <t xml:space="preserve">Team
</t>
    </r>
    <r>
      <rPr>
        <sz val="11"/>
        <color theme="1"/>
        <rFont val="Calibri"/>
        <family val="2"/>
        <scheme val="minor"/>
      </rPr>
      <t>- Added email column</t>
    </r>
  </si>
  <si>
    <t>Did your improvement require involvement from IS / IT (Information Services / Technology)?</t>
  </si>
  <si>
    <t xml:space="preserve">Did the improvement materially affect patient or physician workflow? </t>
  </si>
  <si>
    <t>&lt;= Populated from A3</t>
  </si>
  <si>
    <t>6: Communicate success with RIE team</t>
  </si>
  <si>
    <t>3: Reflection has taken place and insights have been shared</t>
  </si>
  <si>
    <r>
      <rPr>
        <sz val="11"/>
        <color theme="1"/>
        <rFont val="Calibri"/>
        <family val="2"/>
        <scheme val="minor"/>
      </rPr>
      <t xml:space="preserve">A3 Filename:
</t>
    </r>
    <r>
      <rPr>
        <i/>
        <sz val="8"/>
        <color theme="1"/>
        <rFont val="Calibri"/>
        <family val="2"/>
        <scheme val="minor"/>
      </rPr>
      <t>(Take from here when saving the file)</t>
    </r>
  </si>
  <si>
    <t>-Added Range Names to all of the appropriate cells
-Added items to post-event checklist</t>
  </si>
  <si>
    <t>-Removed some unnecessary ranges</t>
  </si>
  <si>
    <t>Partial</t>
  </si>
  <si>
    <t>Participation in Event</t>
  </si>
  <si>
    <t>Not in Event</t>
  </si>
  <si>
    <t>Full</t>
  </si>
  <si>
    <t>-Removed the date drop downs as they are giving people trouble</t>
  </si>
  <si>
    <t>Use the date picker below as a reference to see the calendar for upcoming dates to help set upcoming due dates.  BETA - May not work on all devices.</t>
  </si>
  <si>
    <t>Full Name</t>
  </si>
  <si>
    <t>- Fixed issue in file name population
- Removed email
- Removed references to external sites</t>
  </si>
  <si>
    <r>
      <t xml:space="preserve">Position/Title </t>
    </r>
    <r>
      <rPr>
        <i/>
        <sz val="10"/>
        <rFont val="Arial"/>
        <family val="2"/>
      </rPr>
      <t>(optional)</t>
    </r>
  </si>
  <si>
    <t>Frequency of Data</t>
  </si>
  <si>
    <r>
      <t xml:space="preserve">10: Team selection is completed and members are committed 100% to the event week </t>
    </r>
    <r>
      <rPr>
        <b/>
        <sz val="10"/>
        <rFont val="Arial"/>
        <family val="2"/>
      </rPr>
      <t>(Complete SIPOC)</t>
    </r>
  </si>
  <si>
    <t>Root Cause</t>
  </si>
  <si>
    <t xml:space="preserve">         Maintenance, Facilities, IT, Engineering, etc.</t>
  </si>
  <si>
    <t>Goal Direction</t>
  </si>
  <si>
    <t>Go down</t>
  </si>
  <si>
    <t>Go up</t>
  </si>
  <si>
    <t>GOALS</t>
  </si>
  <si>
    <r>
      <rPr>
        <b/>
        <i/>
        <sz val="12"/>
        <color theme="1"/>
        <rFont val="Calibri"/>
        <family val="2"/>
        <scheme val="minor"/>
      </rPr>
      <t xml:space="preserve">Why is this only printing one chart? </t>
    </r>
    <r>
      <rPr>
        <i/>
        <sz val="12"/>
        <color theme="1"/>
        <rFont val="Calibri"/>
        <family val="2"/>
        <scheme val="minor"/>
      </rPr>
      <t>- If a chart is selected when you print, only that chart will print.  Click the yellow cell below then attempt to print.  
Ensure "Print Active Sheets" is selected on the print screen.</t>
    </r>
  </si>
  <si>
    <t>Chart Axis Description</t>
  </si>
  <si>
    <t>Date:</t>
  </si>
  <si>
    <t>Countermeasure</t>
  </si>
  <si>
    <t>Status (R/G)</t>
  </si>
  <si>
    <t>Countermeasures</t>
  </si>
  <si>
    <t>VSA = Value Stream Analysis Team    VSST= Steering Committee     VSO = Value Stream Owner     TL = Team Lead     EvT = RIE Team     DL = Deployment Leader     PO=Process Owner</t>
  </si>
  <si>
    <t>PO/TL/
DL</t>
  </si>
  <si>
    <t>VSO</t>
  </si>
  <si>
    <t>TL/EvT</t>
  </si>
  <si>
    <t>16: Data needs determined and data call generated
      - Takt Time caluclated</t>
  </si>
  <si>
    <t>VSO/
PO</t>
  </si>
  <si>
    <t>30: Confirm "on-call" availability of subject matter experts and support functions (IT, Maintenance, Facilities, etc.)</t>
  </si>
  <si>
    <t>Productivity, over-time, machine down-time, etc.</t>
  </si>
  <si>
    <t>Tech KPS</t>
  </si>
  <si>
    <t>4: Sign-off and close event A3
     - Mark closed date in SharePoint properties</t>
  </si>
  <si>
    <t>Reason for Action:</t>
  </si>
  <si>
    <t>Connection to VSA Metric:</t>
  </si>
  <si>
    <t xml:space="preserve"> 1: REASONS FOR ACTION</t>
  </si>
  <si>
    <t>How do I use this A3 template?</t>
  </si>
  <si>
    <t>1) Navigate using the tabs below</t>
  </si>
  <si>
    <t>Go to A3 tab (Leave this quick start guide)</t>
  </si>
  <si>
    <t xml:space="preserve"> 2: INITIAL STATE</t>
  </si>
  <si>
    <t xml:space="preserve"> 3: TARGET STATE:</t>
  </si>
  <si>
    <t xml:space="preserve"> 4: GAP ANALYSIS</t>
  </si>
  <si>
    <t xml:space="preserve"> 5: SOLUTION APPROACH</t>
  </si>
  <si>
    <t xml:space="preserve"> 6: RAPID EXPERIMENTS</t>
  </si>
  <si>
    <t xml:space="preserve"> 7: COMPLETION PLAN</t>
  </si>
  <si>
    <t xml:space="preserve"> 8: CONFIRMED STATE</t>
  </si>
  <si>
    <t xml:space="preserve"> 9: INSIGHTS</t>
  </si>
  <si>
    <t>Picture of Solution Approach</t>
  </si>
  <si>
    <t>Top 3 - 6 Solutions</t>
  </si>
  <si>
    <t>Insert picture from solution approach here.
If you elect not to use a picture, hide this row.</t>
  </si>
  <si>
    <t>Picture of Gap Analysis</t>
  </si>
  <si>
    <t>Cmplet?</t>
  </si>
  <si>
    <t>Picture of Experiments</t>
  </si>
  <si>
    <t>Insert picture of experiments here.
If you elect not to use a picture, hide this row.</t>
  </si>
  <si>
    <t>2) To insert pictures</t>
  </si>
  <si>
    <t>b) Select Insert tab in ribbon</t>
  </si>
  <si>
    <t>c) Select "Pictures"</t>
  </si>
  <si>
    <t>d) Browse to your picture</t>
  </si>
  <si>
    <t>a) Select the cell IN THE box # tab you are updating</t>
  </si>
  <si>
    <t>e) Click enter</t>
  </si>
  <si>
    <t>3) To hide unused rows</t>
  </si>
  <si>
    <t>a) Highlight the rows in the "Box x" tab you are not using</t>
  </si>
  <si>
    <t>b)Right-click the group on the left side</t>
  </si>
  <si>
    <t>d) Rows now hidden on A3 tab as well</t>
  </si>
  <si>
    <t>c) Select "Hide"</t>
  </si>
  <si>
    <t>Incremental benefit items:</t>
  </si>
  <si>
    <t>Per unit value of each item</t>
  </si>
  <si>
    <t># of units saved or gained</t>
  </si>
  <si>
    <t>Computation</t>
  </si>
  <si>
    <t xml:space="preserve"> Savings </t>
  </si>
  <si>
    <t>Green or Blue dollar designation</t>
  </si>
  <si>
    <t>Example:</t>
  </si>
  <si>
    <t>Label stickers</t>
  </si>
  <si>
    <t>$0.50 per sticker</t>
  </si>
  <si>
    <t>3,000 stickers</t>
  </si>
  <si>
    <t>$0.50 per sticker x 3,000 stickers</t>
  </si>
  <si>
    <t>Decreased time to print labels</t>
  </si>
  <si>
    <t>36 seconds per patient x $12.00/hr average wage&amp;benefit</t>
  </si>
  <si>
    <t>500 patients per year</t>
  </si>
  <si>
    <t>36 seconds/pt x 500 pts/yrx $12/hr / 3600 seconds/hr</t>
  </si>
  <si>
    <t>Blue</t>
  </si>
  <si>
    <t>Green Total</t>
  </si>
  <si>
    <t>Blue Total</t>
  </si>
  <si>
    <t>How will you act upon what you've learned?</t>
  </si>
  <si>
    <t>4) To change Andons on main A3 page</t>
  </si>
  <si>
    <r>
      <t xml:space="preserve">a) </t>
    </r>
    <r>
      <rPr>
        <b/>
        <i/>
        <sz val="20"/>
        <color theme="1"/>
        <rFont val="Calibri"/>
        <family val="2"/>
        <scheme val="minor"/>
      </rPr>
      <t>The "A3" tab is for viewing &amp; printing only!</t>
    </r>
    <r>
      <rPr>
        <i/>
        <sz val="20"/>
        <color theme="1"/>
        <rFont val="Calibri"/>
        <family val="2"/>
        <scheme val="minor"/>
      </rPr>
      <t xml:space="preserve">  Populate the A3's information in the "Box #" tabs below</t>
    </r>
  </si>
  <si>
    <t>Key Points for copying the A3 file name:</t>
  </si>
  <si>
    <t>1)Copy the yellow cell</t>
  </si>
  <si>
    <t>2) Right-click in the yellow cell below labeled "paste here" and select "Paste Values" (see image)</t>
  </si>
  <si>
    <t>Paste Here</t>
  </si>
  <si>
    <r>
      <t xml:space="preserve">3) </t>
    </r>
    <r>
      <rPr>
        <b/>
        <sz val="11"/>
        <color theme="1"/>
        <rFont val="Calibri"/>
        <family val="2"/>
        <scheme val="minor"/>
      </rPr>
      <t>Click</t>
    </r>
    <r>
      <rPr>
        <sz val="11"/>
        <color theme="1"/>
        <rFont val="Calibri"/>
        <family val="2"/>
        <scheme val="minor"/>
      </rPr>
      <t xml:space="preserve"> the pasted filename in the yellow box</t>
    </r>
  </si>
  <si>
    <r>
      <t xml:space="preserve">4) </t>
    </r>
    <r>
      <rPr>
        <b/>
        <sz val="11"/>
        <color theme="1"/>
        <rFont val="Calibri"/>
        <family val="2"/>
        <scheme val="minor"/>
      </rPr>
      <t xml:space="preserve">Select ALL </t>
    </r>
    <r>
      <rPr>
        <sz val="11"/>
        <color theme="1"/>
        <rFont val="Calibri"/>
        <family val="2"/>
        <scheme val="minor"/>
      </rPr>
      <t>text in the function section at the top of the worksheet</t>
    </r>
  </si>
  <si>
    <r>
      <t xml:space="preserve">5) </t>
    </r>
    <r>
      <rPr>
        <b/>
        <sz val="11"/>
        <color theme="1"/>
        <rFont val="Calibri"/>
        <family val="2"/>
        <scheme val="minor"/>
      </rPr>
      <t xml:space="preserve">Right-click </t>
    </r>
    <r>
      <rPr>
        <sz val="11"/>
        <color theme="1"/>
        <rFont val="Calibri"/>
        <family val="2"/>
        <scheme val="minor"/>
      </rPr>
      <t>the highlighted text and select "Copy"</t>
    </r>
  </si>
  <si>
    <t>6) Click Save As</t>
  </si>
  <si>
    <t>7) Right-click the file name box and select paste</t>
  </si>
  <si>
    <t>8) Locate where you'd like the file to be saved and click "Save"</t>
  </si>
  <si>
    <t>scroll right for key points on how to copy the file name when saving.</t>
  </si>
  <si>
    <t xml:space="preserve">Picture description: </t>
  </si>
  <si>
    <t>Picture Description:</t>
  </si>
  <si>
    <t>Top 3 - 5 Experiments</t>
  </si>
  <si>
    <t>Totals</t>
  </si>
  <si>
    <r>
      <rPr>
        <sz val="16"/>
        <color theme="0"/>
        <rFont val="Calibri"/>
        <family val="2"/>
        <scheme val="minor"/>
      </rPr>
      <t xml:space="preserve">Enter blue &amp; green savings details below.  </t>
    </r>
    <r>
      <rPr>
        <sz val="11"/>
        <color theme="0"/>
        <rFont val="Calibri"/>
        <family val="2"/>
        <scheme val="minor"/>
      </rPr>
      <t xml:space="preserve">
</t>
    </r>
    <r>
      <rPr>
        <i/>
        <sz val="11"/>
        <color theme="0"/>
        <rFont val="Calibri"/>
        <family val="2"/>
        <scheme val="minor"/>
      </rPr>
      <t>Totals for A3 will be automatically calculated from the "Savings" column</t>
    </r>
  </si>
  <si>
    <t>Picture description:</t>
  </si>
  <si>
    <t>Populate lines below to fill the green and blue savings</t>
  </si>
  <si>
    <r>
      <t xml:space="preserve">7: </t>
    </r>
    <r>
      <rPr>
        <sz val="8"/>
        <rFont val="Arial"/>
        <family val="2"/>
      </rPr>
      <t>Consider publication of work</t>
    </r>
  </si>
  <si>
    <t>Gap Analysis Details NOT shown on A3 (optional)</t>
  </si>
  <si>
    <t>Description of Gap</t>
  </si>
  <si>
    <t>Solution Approach Details NOT shown on A3 (optional)</t>
  </si>
  <si>
    <t>If we…</t>
  </si>
  <si>
    <t>Then we…</t>
  </si>
  <si>
    <t>Experiment</t>
  </si>
  <si>
    <t>Experiment Details NOT shown on A3 (optional)</t>
  </si>
  <si>
    <t>7:  Ensure all event documentation published to SharePoint as indicated in the submission requirements Standard Work</t>
  </si>
  <si>
    <t>Std. Wrk</t>
  </si>
  <si>
    <t>Insert picture from gap analysis here.
If you elect not to use a picture, hide this column</t>
  </si>
  <si>
    <t>Short Description of Top 3 - 6 Gaps</t>
  </si>
  <si>
    <t>unhide more rows (above) if you need more action items</t>
  </si>
  <si>
    <t>Initial State Attributes</t>
  </si>
  <si>
    <t>Target State Attributes</t>
  </si>
  <si>
    <t>Implement geographic rounding to save time, improve communication, improve HCAPS/patient experience, patient safety</t>
  </si>
  <si>
    <t>3GM, 4GM</t>
  </si>
  <si>
    <t>Patient admitted--orders in</t>
  </si>
  <si>
    <t>Patient discharged</t>
  </si>
  <si>
    <t>Mixed Bag. Every physician does it differently</t>
  </si>
  <si>
    <t>Multidisciplinary meeting doesn’t include MD, but includes other disciplines</t>
  </si>
  <si>
    <t>Communication is via note, not mainly verbal</t>
  </si>
  <si>
    <t>Discharge communication…noted on HCAPS</t>
  </si>
  <si>
    <t>MD-RN communication…noted on HCAPS</t>
  </si>
  <si>
    <t>MD/RN communication to patient…noted on HCAPS</t>
  </si>
  <si>
    <t>Improvements in above 3 do not sustain</t>
  </si>
  <si>
    <t>5 star on HCAP</t>
  </si>
  <si>
    <t>No readmissions</t>
  </si>
  <si>
    <t>Spot-on LOS</t>
  </si>
  <si>
    <t>Stellar MD-RN communication</t>
  </si>
  <si>
    <t>No HAIs</t>
  </si>
  <si>
    <t>RN communication domain</t>
  </si>
  <si>
    <t>MD communication domain</t>
  </si>
  <si>
    <t>Care transition domain</t>
  </si>
  <si>
    <t>Discharge domain</t>
  </si>
  <si>
    <t>Readmissions rate</t>
  </si>
  <si>
    <t>LOS index</t>
  </si>
  <si>
    <t>Lack of "one picture" given to patient</t>
  </si>
  <si>
    <t>MD, RN, pharmacy, etc, on separate teams</t>
  </si>
  <si>
    <t>Lack of communication to family</t>
  </si>
  <si>
    <t>Lack of real time documentation</t>
  </si>
  <si>
    <t>Care team doesn't have 1 place to communicate</t>
  </si>
  <si>
    <t>No consistent way of using communication board</t>
  </si>
  <si>
    <t>3.4 YTD</t>
  </si>
  <si>
    <t>RN-MD Survey</t>
  </si>
  <si>
    <t>Using secure chats primarily for MD-RN communication</t>
  </si>
  <si>
    <t>MD has to physically find nurse when rounding; use Secure Chat if unavailable</t>
  </si>
  <si>
    <t>Each floor has different way of identifying care team members</t>
  </si>
  <si>
    <t>EPIC doesn't have reliable current care team info</t>
  </si>
  <si>
    <t>Seamless communication b/t entire care team</t>
  </si>
  <si>
    <t>No standardized way of identifying care team</t>
  </si>
  <si>
    <t>Dependent on people signing in/out of responder system</t>
  </si>
  <si>
    <t>Don't know ahead of time when MD rounds</t>
  </si>
  <si>
    <t>2 MDs rounding same time, has same RN</t>
  </si>
  <si>
    <t>RN wants to be in the room when MD at bedside</t>
  </si>
  <si>
    <t>Consistent use of MD rounding button</t>
  </si>
  <si>
    <t>MD hits button while in room while evaluating patient</t>
  </si>
  <si>
    <t>Care team needs to know time MD will round</t>
  </si>
  <si>
    <t>Need to collect</t>
  </si>
  <si>
    <t># of weekly secure chats in EPIC (rate: # of chats/admissions)</t>
  </si>
  <si>
    <t>Different "buckets" involved</t>
  </si>
  <si>
    <t>Assignments</t>
  </si>
  <si>
    <t>PICS</t>
  </si>
  <si>
    <t>How do we tackle all these buckets</t>
  </si>
  <si>
    <t>Went from centralized to decentralized…causes misses</t>
  </si>
  <si>
    <t>Rounding piece</t>
  </si>
  <si>
    <t>Getting input from people doing the work</t>
  </si>
  <si>
    <t>Secure chat time to reply (&lt;25 min)</t>
  </si>
  <si>
    <t>Define scenarios where EPIC chat can be used</t>
  </si>
  <si>
    <t>Duplication of effort, duplication of multidiscinplinary huddles</t>
  </si>
  <si>
    <t>Can we combine multidiscinplinary huddles</t>
  </si>
  <si>
    <t>No on floor pharmacist/dedicated discharge pharmacist</t>
  </si>
  <si>
    <t>PT/ST/OT on MDR if required</t>
  </si>
  <si>
    <t>Case manager/social worker on MDR always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</si>
</sst>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8" formatCode="&quot;$&quot;#,##0.00_);[Red]\(&quot;$&quot;#,##0.00\)"/>
    <numFmt numFmtId="44" formatCode="_(&quot;$&quot;* #,##0.00_);_(&quot;$&quot;* \(#,##0.00\);_(&quot;$&quot;* &quot;-&quot;??_);_(@_)"/>
    <numFmt numFmtId="43" formatCode="_(* #,##0.00_);_(* \(#,##0.00\);_(* &quot;-&quot;??_);_(@_)"/>
    <numFmt numFmtId="164" formatCode="[$-F800]dddd\,\ mmmm\ dd\,\ yyyy"/>
    <numFmt numFmtId="165" formatCode="_-* #,##0.00\ _€_-;\-* #,##0.00\ _€_-;_-* &quot;-&quot;??\ _€_-;_-@_-"/>
    <numFmt numFmtId="166" formatCode="&quot;$&quot;#,##0.00"/>
    <numFmt numFmtId="167" formatCode="[$-409]m/d/yy\ h:mm\ AM/PM;@"/>
    <numFmt numFmtId="168" formatCode="0_);\(0\)"/>
    <numFmt numFmtId="169" formatCode="&quot;Prep: Complete prior to&quot;\ m/d"/>
    <numFmt numFmtId="170" formatCode="&quot;Complete by &quot;\ m/d\ &quot;: Run and Problem Solve&quot;"/>
    <numFmt numFmtId="171" formatCode="m/d;@"/>
    <numFmt numFmtId="172" formatCode="0.0"/>
    <numFmt numFmtId="173" formatCode="0.0%"/>
    <numFmt numFmtId="174" formatCode="[$-409]mmmm\ d\,\ yyyy;@"/>
    <numFmt numFmtId="175" formatCode="&quot;Complete prior to&quot;\ m/d/yy&quot;: Run and Problem Solve&quot;"/>
    <numFmt numFmtId="176" formatCode="&quot;Complete prior to&quot;\ m/d/yy&quot;: Close A3 and celebrate&quot;"/>
    <numFmt numFmtId="177" formatCode="m/d/yy;@"/>
  </numFmts>
  <fonts count="124" x14ac:knownFonts="1">
    <font>
      <sz val="11"/>
      <color theme="1"/>
      <name val="Calibri"/>
      <family val="2"/>
      <scheme val="minor"/>
    </font>
    <font>
      <sz val="11"/>
      <color theme="1"/>
      <name val="Calibri"/>
      <family val="2"/>
      <scheme val="minor"/>
    </font>
    <font>
      <sz val="10"/>
      <name val="Arial"/>
      <family val="2"/>
    </font>
    <font>
      <b/>
      <sz val="8"/>
      <color indexed="81"/>
      <name val="Tahoma"/>
      <family val="2"/>
    </font>
    <font>
      <sz val="10"/>
      <name val="Arial"/>
      <family val="2"/>
    </font>
    <font>
      <sz val="8"/>
      <name val="Arial"/>
      <family val="2"/>
    </font>
    <font>
      <b/>
      <sz val="12"/>
      <name val="Arial"/>
      <family val="2"/>
    </font>
    <font>
      <sz val="12"/>
      <name val="Arial"/>
      <family val="2"/>
    </font>
    <font>
      <sz val="8"/>
      <color theme="0"/>
      <name val="Arial"/>
      <family val="2"/>
    </font>
    <font>
      <b/>
      <sz val="8"/>
      <name val="Arial"/>
      <family val="2"/>
    </font>
    <font>
      <b/>
      <u/>
      <sz val="8"/>
      <name val="Arial"/>
      <family val="2"/>
    </font>
    <font>
      <b/>
      <sz val="9"/>
      <name val="Arial"/>
      <family val="2"/>
    </font>
    <font>
      <sz val="10"/>
      <color theme="0"/>
      <name val="Arial"/>
      <family val="2"/>
    </font>
    <font>
      <sz val="9"/>
      <name val="Arial"/>
      <family val="2"/>
    </font>
    <font>
      <b/>
      <sz val="10"/>
      <name val="Arial"/>
      <family val="2"/>
    </font>
    <font>
      <b/>
      <sz val="11"/>
      <name val="Arial"/>
      <family val="2"/>
    </font>
    <font>
      <i/>
      <sz val="10"/>
      <name val="Arial"/>
      <family val="2"/>
    </font>
    <font>
      <sz val="11"/>
      <name val="Arial"/>
      <family val="2"/>
    </font>
    <font>
      <b/>
      <sz val="24"/>
      <color theme="1"/>
      <name val="Calibri"/>
      <family val="2"/>
      <scheme val="minor"/>
    </font>
    <font>
      <sz val="8"/>
      <color theme="1"/>
      <name val="Calibri"/>
      <family val="2"/>
      <scheme val="minor"/>
    </font>
    <font>
      <b/>
      <u/>
      <sz val="11"/>
      <color theme="1"/>
      <name val="Calibri"/>
      <family val="2"/>
      <scheme val="minor"/>
    </font>
    <font>
      <b/>
      <i/>
      <sz val="12"/>
      <name val="Calibri"/>
      <family val="2"/>
      <scheme val="minor"/>
    </font>
    <font>
      <b/>
      <sz val="12"/>
      <color theme="1"/>
      <name val="Calibri"/>
      <family val="2"/>
      <scheme val="minor"/>
    </font>
    <font>
      <b/>
      <sz val="14"/>
      <name val="Arial"/>
      <family val="2"/>
    </font>
    <font>
      <b/>
      <sz val="2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8"/>
      <color theme="1"/>
      <name val="Calibri"/>
      <family val="2"/>
      <scheme val="minor"/>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Times New Roma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8"/>
      <name val="Arial"/>
      <family val="2"/>
    </font>
    <font>
      <b/>
      <sz val="9"/>
      <color indexed="81"/>
      <name val="Tahoma"/>
      <family val="2"/>
    </font>
    <font>
      <sz val="10"/>
      <color theme="1"/>
      <name val="Calibri"/>
      <family val="2"/>
      <scheme val="minor"/>
    </font>
    <font>
      <sz val="12"/>
      <color theme="1"/>
      <name val="Calibri"/>
      <family val="2"/>
      <scheme val="minor"/>
    </font>
    <font>
      <b/>
      <sz val="10"/>
      <name val="Times New Roman"/>
      <family val="1"/>
    </font>
    <font>
      <b/>
      <sz val="12"/>
      <color indexed="48"/>
      <name val="Arial"/>
      <family val="2"/>
    </font>
    <font>
      <sz val="10"/>
      <color indexed="48"/>
      <name val="Times New Roman"/>
      <family val="1"/>
    </font>
    <font>
      <sz val="8"/>
      <name val="Times New Roman"/>
      <family val="1"/>
    </font>
    <font>
      <b/>
      <sz val="18"/>
      <name val="Arial"/>
      <family val="2"/>
    </font>
    <font>
      <b/>
      <sz val="18"/>
      <name val="Times New Roman"/>
      <family val="1"/>
    </font>
    <font>
      <b/>
      <sz val="12"/>
      <color theme="0"/>
      <name val="Arial"/>
      <family val="2"/>
    </font>
    <font>
      <sz val="10"/>
      <color theme="0"/>
      <name val="Times New Roman"/>
      <family val="1"/>
    </font>
    <font>
      <b/>
      <sz val="22"/>
      <color theme="0"/>
      <name val="Calibri"/>
      <family val="2"/>
      <scheme val="minor"/>
    </font>
    <font>
      <b/>
      <sz val="12"/>
      <color theme="0"/>
      <name val="Calibri"/>
      <family val="2"/>
      <scheme val="minor"/>
    </font>
    <font>
      <b/>
      <sz val="11"/>
      <color theme="1"/>
      <name val="Calibri"/>
      <family val="2"/>
      <scheme val="minor"/>
    </font>
    <font>
      <sz val="14"/>
      <name val="Arial"/>
      <family val="2"/>
    </font>
    <font>
      <sz val="20"/>
      <color theme="1"/>
      <name val="Calibri"/>
      <family val="2"/>
      <scheme val="minor"/>
    </font>
    <font>
      <b/>
      <sz val="20"/>
      <color theme="1"/>
      <name val="Calibri"/>
      <family val="2"/>
      <scheme val="minor"/>
    </font>
    <font>
      <sz val="9"/>
      <color indexed="81"/>
      <name val="Tahoma"/>
      <family val="2"/>
    </font>
    <font>
      <u/>
      <sz val="11"/>
      <color theme="1"/>
      <name val="Calibri"/>
      <family val="2"/>
      <scheme val="minor"/>
    </font>
    <font>
      <i/>
      <sz val="11"/>
      <name val="Arial"/>
      <family val="2"/>
    </font>
    <font>
      <i/>
      <sz val="12"/>
      <name val="Arial"/>
      <family val="2"/>
    </font>
    <font>
      <i/>
      <sz val="10"/>
      <color theme="0" tint="-0.34998626667073579"/>
      <name val="Arial"/>
      <family val="2"/>
    </font>
    <font>
      <b/>
      <u/>
      <sz val="12"/>
      <name val="Arial"/>
      <family val="2"/>
    </font>
    <font>
      <i/>
      <sz val="8"/>
      <name val="Arial"/>
      <family val="2"/>
    </font>
    <font>
      <i/>
      <sz val="11"/>
      <color theme="0" tint="-0.34998626667073579"/>
      <name val="Arial"/>
      <family val="2"/>
    </font>
    <font>
      <sz val="20"/>
      <color rgb="FFFF0000"/>
      <name val="Calibri"/>
      <family val="2"/>
      <scheme val="minor"/>
    </font>
    <font>
      <sz val="1"/>
      <color theme="0"/>
      <name val="Arial"/>
      <family val="2"/>
    </font>
    <font>
      <b/>
      <sz val="11"/>
      <color indexed="12"/>
      <name val="Arial"/>
      <family val="2"/>
    </font>
    <font>
      <sz val="1"/>
      <color theme="0"/>
      <name val="Calibri"/>
      <family val="2"/>
      <scheme val="minor"/>
    </font>
    <font>
      <b/>
      <sz val="12"/>
      <color indexed="12"/>
      <name val="Arial"/>
      <family val="2"/>
    </font>
    <font>
      <sz val="8"/>
      <color rgb="FF000000"/>
      <name val="Tahoma"/>
      <family val="2"/>
    </font>
    <font>
      <sz val="12"/>
      <color theme="0"/>
      <name val="Times New Roman"/>
      <family val="1"/>
    </font>
    <font>
      <i/>
      <sz val="12"/>
      <color rgb="FFFF0000"/>
      <name val="Calibri"/>
      <family val="2"/>
      <scheme val="minor"/>
    </font>
    <font>
      <i/>
      <sz val="8"/>
      <color theme="1"/>
      <name val="Calibri"/>
      <family val="2"/>
      <scheme val="minor"/>
    </font>
    <font>
      <u/>
      <sz val="11"/>
      <color theme="10"/>
      <name val="Calibri"/>
      <family val="2"/>
      <scheme val="minor"/>
    </font>
    <font>
      <b/>
      <sz val="16"/>
      <name val="Arial"/>
      <family val="2"/>
    </font>
    <font>
      <i/>
      <sz val="11"/>
      <color theme="1"/>
      <name val="Calibri"/>
      <family val="2"/>
      <scheme val="minor"/>
    </font>
    <font>
      <sz val="10"/>
      <name val="Calibri"/>
      <family val="2"/>
      <scheme val="minor"/>
    </font>
    <font>
      <b/>
      <u/>
      <sz val="16"/>
      <color theme="1"/>
      <name val="Calibri"/>
      <family val="2"/>
      <scheme val="minor"/>
    </font>
    <font>
      <u/>
      <sz val="8"/>
      <color theme="10"/>
      <name val="Arial"/>
      <family val="2"/>
    </font>
    <font>
      <u/>
      <sz val="8"/>
      <color theme="10"/>
      <name val="Calibri"/>
      <family val="2"/>
      <scheme val="minor"/>
    </font>
    <font>
      <sz val="2"/>
      <color theme="0"/>
      <name val="Arial"/>
      <family val="2"/>
    </font>
    <font>
      <b/>
      <sz val="28"/>
      <color theme="0"/>
      <name val="Arial"/>
      <family val="2"/>
    </font>
    <font>
      <b/>
      <sz val="14"/>
      <color theme="0"/>
      <name val="Calibri"/>
      <family val="2"/>
      <scheme val="minor"/>
    </font>
    <font>
      <i/>
      <sz val="12"/>
      <color theme="1"/>
      <name val="Calibri"/>
      <family val="2"/>
      <scheme val="minor"/>
    </font>
    <font>
      <b/>
      <i/>
      <sz val="12"/>
      <color theme="1"/>
      <name val="Calibri"/>
      <family val="2"/>
      <scheme val="minor"/>
    </font>
    <font>
      <b/>
      <sz val="12"/>
      <name val="Calibri"/>
      <family val="2"/>
      <scheme val="minor"/>
    </font>
    <font>
      <sz val="16"/>
      <color theme="1"/>
      <name val="Calibri"/>
      <family val="2"/>
      <scheme val="minor"/>
    </font>
    <font>
      <b/>
      <sz val="10"/>
      <color theme="1"/>
      <name val="Calibri"/>
      <family val="2"/>
      <scheme val="minor"/>
    </font>
    <font>
      <sz val="11"/>
      <color rgb="FF1F497D"/>
      <name val="Calibri"/>
      <family val="2"/>
      <scheme val="minor"/>
    </font>
    <font>
      <u/>
      <sz val="8"/>
      <color rgb="FF0070C0"/>
      <name val="Calibri"/>
      <family val="2"/>
      <scheme val="minor"/>
    </font>
    <font>
      <b/>
      <u/>
      <sz val="10"/>
      <name val="Arial"/>
      <family val="2"/>
    </font>
    <font>
      <b/>
      <u/>
      <sz val="8"/>
      <color theme="10"/>
      <name val="Arial"/>
      <family val="2"/>
    </font>
    <font>
      <b/>
      <u/>
      <sz val="26"/>
      <color theme="1"/>
      <name val="Calibri"/>
      <family val="2"/>
      <scheme val="minor"/>
    </font>
    <font>
      <b/>
      <u/>
      <sz val="16"/>
      <name val="Arial"/>
      <family val="2"/>
    </font>
    <font>
      <u/>
      <sz val="20"/>
      <color theme="10"/>
      <name val="Calibri"/>
      <family val="2"/>
      <scheme val="minor"/>
    </font>
    <font>
      <sz val="20"/>
      <name val="Arial"/>
      <family val="2"/>
    </font>
    <font>
      <sz val="20"/>
      <color theme="0"/>
      <name val="Arial"/>
      <family val="2"/>
    </font>
    <font>
      <i/>
      <sz val="20"/>
      <color theme="1"/>
      <name val="Calibri"/>
      <family val="2"/>
      <scheme val="minor"/>
    </font>
    <font>
      <b/>
      <i/>
      <sz val="20"/>
      <color theme="1"/>
      <name val="Calibri"/>
      <family val="2"/>
      <scheme val="minor"/>
    </font>
    <font>
      <b/>
      <sz val="14"/>
      <color theme="0"/>
      <name val="Arial"/>
      <family val="2"/>
    </font>
    <font>
      <b/>
      <sz val="12"/>
      <color theme="1"/>
      <name val="Calibri"/>
      <family val="2"/>
    </font>
    <font>
      <i/>
      <sz val="12"/>
      <color theme="1"/>
      <name val="Calibri"/>
      <family val="2"/>
    </font>
    <font>
      <b/>
      <u/>
      <sz val="14"/>
      <name val="Calibri"/>
      <family val="2"/>
      <scheme val="minor"/>
    </font>
    <font>
      <sz val="11"/>
      <color theme="0"/>
      <name val="Calibri"/>
      <family val="2"/>
      <scheme val="minor"/>
    </font>
    <font>
      <sz val="16"/>
      <color theme="0"/>
      <name val="Calibri"/>
      <family val="2"/>
      <scheme val="minor"/>
    </font>
    <font>
      <i/>
      <sz val="11"/>
      <color theme="0"/>
      <name val="Calibri"/>
      <family val="2"/>
      <scheme val="minor"/>
    </font>
    <font>
      <b/>
      <u/>
      <sz val="14"/>
      <color theme="10"/>
      <name val="Calibri"/>
      <family val="2"/>
      <scheme val="minor"/>
    </font>
    <font>
      <i/>
      <u/>
      <sz val="16"/>
      <color theme="10"/>
      <name val="Calibri"/>
      <family val="2"/>
      <scheme val="minor"/>
    </font>
    <font>
      <u/>
      <sz val="22"/>
      <color theme="10"/>
      <name val="Calibri"/>
      <family val="2"/>
      <scheme val="minor"/>
    </font>
    <font>
      <b/>
      <u/>
      <sz val="8"/>
      <color theme="1"/>
      <name val="Arial"/>
      <family val="2"/>
    </font>
    <font>
      <b/>
      <i/>
      <u/>
      <sz val="12"/>
      <name val="Arial"/>
      <family val="2"/>
    </font>
    <font>
      <sz val="16"/>
      <name val="Arial"/>
      <family val="2"/>
    </font>
    <font>
      <sz val="22"/>
      <name val="Arial"/>
      <family val="2"/>
    </font>
    <font>
      <i/>
      <sz val="14"/>
      <name val="Arial"/>
      <family val="2"/>
    </font>
    <font>
      <sz val="14"/>
      <color theme="1"/>
      <name val="Calibri"/>
      <family val="2"/>
      <scheme val="minor"/>
    </font>
    <font>
      <sz val="14"/>
      <name val="Calibri"/>
      <family val="2"/>
      <scheme val="minor"/>
    </font>
    <font>
      <sz val="14"/>
      <color rgb="FF000000"/>
      <name val="Calibri"/>
      <family val="2"/>
      <scheme val="minor"/>
    </font>
    <font>
      <b/>
      <sz val="14"/>
      <name val="Calibri"/>
      <family val="2"/>
      <scheme val="minor"/>
    </font>
  </fonts>
  <fills count="4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indexed="22"/>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59996337778862885"/>
        <bgColor indexed="64"/>
      </patternFill>
    </fill>
    <fill>
      <patternFill patternType="solid">
        <fgColor theme="8"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rgb="FFFFFF66"/>
        <bgColor indexed="64"/>
      </patternFill>
    </fill>
    <fill>
      <patternFill patternType="solid">
        <fgColor theme="0" tint="-0.34998626667073579"/>
        <bgColor indexed="64"/>
      </patternFill>
    </fill>
    <fill>
      <patternFill patternType="solid">
        <fgColor rgb="FFBFBFBF"/>
        <bgColor indexed="64"/>
      </patternFill>
    </fill>
    <fill>
      <patternFill patternType="solid">
        <fgColor rgb="FFD9D9D9"/>
        <bgColor indexed="64"/>
      </patternFill>
    </fill>
    <fill>
      <patternFill patternType="solid">
        <fgColor rgb="FF92D050"/>
        <bgColor indexed="64"/>
      </patternFill>
    </fill>
    <fill>
      <patternFill patternType="solid">
        <fgColor rgb="FF3174C5"/>
        <bgColor indexed="64"/>
      </patternFill>
    </fill>
  </fills>
  <borders count="134">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bottom/>
      <diagonal/>
    </border>
    <border>
      <left/>
      <right/>
      <top/>
      <bottom style="thin">
        <color auto="1"/>
      </bottom>
      <diagonal/>
    </border>
    <border>
      <left style="medium">
        <color auto="1"/>
      </left>
      <right/>
      <top/>
      <bottom/>
      <diagonal/>
    </border>
    <border>
      <left/>
      <right style="medium">
        <color auto="1"/>
      </right>
      <top/>
      <bottom/>
      <diagonal/>
    </border>
    <border>
      <left/>
      <right style="thin">
        <color auto="1"/>
      </right>
      <top/>
      <bottom style="thin">
        <color auto="1"/>
      </bottom>
      <diagonal/>
    </border>
    <border>
      <left style="thin">
        <color auto="1"/>
      </left>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thin">
        <color theme="0" tint="-4.9989318521683403E-2"/>
      </left>
      <right/>
      <top style="thin">
        <color theme="0" tint="-4.9989318521683403E-2"/>
      </top>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top/>
      <bottom/>
      <diagonal/>
    </border>
    <border>
      <left/>
      <right style="thin">
        <color theme="0" tint="-4.9989318521683403E-2"/>
      </right>
      <top/>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medium">
        <color auto="1"/>
      </left>
      <right style="thin">
        <color theme="0"/>
      </right>
      <top style="medium">
        <color auto="1"/>
      </top>
      <bottom style="thin">
        <color theme="0"/>
      </bottom>
      <diagonal/>
    </border>
    <border>
      <left style="thin">
        <color theme="0"/>
      </left>
      <right style="thin">
        <color theme="0"/>
      </right>
      <top style="medium">
        <color auto="1"/>
      </top>
      <bottom style="thin">
        <color theme="0"/>
      </bottom>
      <diagonal/>
    </border>
    <border>
      <left style="thin">
        <color theme="0"/>
      </left>
      <right style="medium">
        <color auto="1"/>
      </right>
      <top style="medium">
        <color auto="1"/>
      </top>
      <bottom style="thin">
        <color theme="0"/>
      </bottom>
      <diagonal/>
    </border>
    <border>
      <left style="medium">
        <color auto="1"/>
      </left>
      <right style="thin">
        <color theme="0"/>
      </right>
      <top style="thin">
        <color theme="0"/>
      </top>
      <bottom style="thin">
        <color theme="0"/>
      </bottom>
      <diagonal/>
    </border>
    <border>
      <left style="thin">
        <color theme="0"/>
      </left>
      <right style="medium">
        <color auto="1"/>
      </right>
      <top style="thin">
        <color theme="0"/>
      </top>
      <bottom style="thin">
        <color theme="0"/>
      </bottom>
      <diagonal/>
    </border>
    <border>
      <left style="medium">
        <color auto="1"/>
      </left>
      <right style="thin">
        <color theme="0"/>
      </right>
      <top style="thin">
        <color theme="0"/>
      </top>
      <bottom style="medium">
        <color auto="1"/>
      </bottom>
      <diagonal/>
    </border>
    <border>
      <left style="thin">
        <color theme="0"/>
      </left>
      <right style="thin">
        <color theme="0"/>
      </right>
      <top style="thin">
        <color theme="0"/>
      </top>
      <bottom style="medium">
        <color auto="1"/>
      </bottom>
      <diagonal/>
    </border>
    <border>
      <left style="thin">
        <color theme="0"/>
      </left>
      <right style="medium">
        <color auto="1"/>
      </right>
      <top style="thin">
        <color theme="0"/>
      </top>
      <bottom style="medium">
        <color auto="1"/>
      </bottom>
      <diagonal/>
    </border>
    <border>
      <left style="thin">
        <color auto="1"/>
      </left>
      <right style="medium">
        <color auto="1"/>
      </right>
      <top/>
      <bottom style="thin">
        <color auto="1"/>
      </bottom>
      <diagonal/>
    </border>
    <border>
      <left style="medium">
        <color theme="0"/>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thin">
        <color auto="1"/>
      </right>
      <top style="medium">
        <color auto="1"/>
      </top>
      <bottom style="thin">
        <color auto="1"/>
      </bottom>
      <diagonal/>
    </border>
    <border>
      <left style="medium">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theme="0" tint="-0.499984740745262"/>
      </left>
      <right/>
      <top style="thin">
        <color theme="0" tint="-0.499984740745262"/>
      </top>
      <bottom/>
      <diagonal/>
    </border>
    <border>
      <left style="thin">
        <color theme="0" tint="-0.499984740745262"/>
      </left>
      <right/>
      <top/>
      <bottom style="thin">
        <color theme="0" tint="-0.499984740745262"/>
      </bottom>
      <diagonal/>
    </border>
    <border>
      <left style="thin">
        <color theme="0"/>
      </left>
      <right/>
      <top style="thin">
        <color theme="0"/>
      </top>
      <bottom/>
      <diagonal/>
    </border>
    <border>
      <left/>
      <right/>
      <top style="thin">
        <color theme="0"/>
      </top>
      <bottom/>
      <diagonal/>
    </border>
    <border>
      <left/>
      <right style="medium">
        <color auto="1"/>
      </right>
      <top style="thin">
        <color theme="0"/>
      </top>
      <bottom/>
      <diagonal/>
    </border>
    <border>
      <left style="medium">
        <color auto="1"/>
      </left>
      <right/>
      <top style="thin">
        <color theme="0"/>
      </top>
      <bottom/>
      <diagonal/>
    </border>
    <border>
      <left/>
      <right/>
      <top/>
      <bottom style="thin">
        <color theme="0"/>
      </bottom>
      <diagonal/>
    </border>
    <border>
      <left/>
      <right style="thin">
        <color theme="0"/>
      </right>
      <top/>
      <bottom style="thin">
        <color theme="0"/>
      </bottom>
      <diagonal/>
    </border>
    <border>
      <left style="thin">
        <color theme="0"/>
      </left>
      <right/>
      <top/>
      <bottom/>
      <diagonal/>
    </border>
    <border>
      <left style="medium">
        <color auto="1"/>
      </left>
      <right/>
      <top style="medium">
        <color auto="1"/>
      </top>
      <bottom style="thin">
        <color theme="0"/>
      </bottom>
      <diagonal/>
    </border>
    <border>
      <left/>
      <right style="medium">
        <color auto="1"/>
      </right>
      <top style="medium">
        <color auto="1"/>
      </top>
      <bottom style="thin">
        <color theme="0"/>
      </bottom>
      <diagonal/>
    </border>
    <border>
      <left style="thin">
        <color theme="0"/>
      </left>
      <right style="thin">
        <color theme="0"/>
      </right>
      <top/>
      <bottom style="thin">
        <color theme="0"/>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auto="1"/>
      </left>
      <right style="thin">
        <color auto="1"/>
      </right>
      <top style="thin">
        <color theme="0"/>
      </top>
      <bottom/>
      <diagonal/>
    </border>
    <border>
      <left style="medium">
        <color theme="0"/>
      </left>
      <right/>
      <top style="medium">
        <color indexed="64"/>
      </top>
      <bottom/>
      <diagonal/>
    </border>
    <border>
      <left/>
      <right style="thin">
        <color auto="1"/>
      </right>
      <top/>
      <bottom style="medium">
        <color indexed="64"/>
      </bottom>
      <diagonal/>
    </border>
    <border>
      <left style="thin">
        <color auto="1"/>
      </left>
      <right/>
      <top/>
      <bottom style="medium">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style="medium">
        <color theme="1"/>
      </left>
      <right/>
      <top/>
      <bottom style="medium">
        <color theme="1"/>
      </bottom>
      <diagonal/>
    </border>
    <border>
      <left/>
      <right/>
      <top/>
      <bottom style="medium">
        <color theme="1"/>
      </bottom>
      <diagonal/>
    </border>
    <border>
      <left style="thin">
        <color theme="1"/>
      </left>
      <right style="thin">
        <color theme="1"/>
      </right>
      <top style="thin">
        <color theme="1"/>
      </top>
      <bottom style="thin">
        <color theme="1"/>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thin">
        <color indexed="64"/>
      </top>
      <bottom/>
      <diagonal/>
    </border>
    <border>
      <left style="thin">
        <color theme="1" tint="0.499984740745262"/>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0" tint="-0.499984740745262"/>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diagonal/>
    </border>
    <border>
      <left style="thin">
        <color auto="1"/>
      </left>
      <right/>
      <top style="thin">
        <color theme="0"/>
      </top>
      <bottom/>
      <diagonal/>
    </border>
    <border>
      <left style="thin">
        <color theme="0" tint="-0.499984740745262"/>
      </left>
      <right style="thin">
        <color theme="0" tint="-0.499984740745262"/>
      </right>
      <top style="thin">
        <color theme="1"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s>
  <cellStyleXfs count="108">
    <xf numFmtId="0" fontId="0" fillId="0" borderId="0"/>
    <xf numFmtId="0" fontId="1" fillId="0" borderId="0"/>
    <xf numFmtId="164" fontId="2" fillId="0" borderId="0"/>
    <xf numFmtId="164" fontId="4" fillId="0" borderId="0"/>
    <xf numFmtId="164" fontId="4" fillId="0" borderId="0"/>
    <xf numFmtId="164" fontId="5" fillId="0" borderId="0"/>
    <xf numFmtId="164" fontId="1" fillId="0" borderId="0"/>
    <xf numFmtId="44" fontId="4" fillId="0" borderId="0" applyFont="0" applyFill="0" applyBorder="0" applyAlignment="0" applyProtection="0"/>
    <xf numFmtId="9" fontId="4" fillId="0" borderId="0" applyFont="0" applyFill="0" applyBorder="0" applyAlignment="0" applyProtection="0"/>
    <xf numFmtId="44" fontId="1" fillId="0" borderId="0" applyFont="0" applyFill="0" applyBorder="0" applyAlignment="0" applyProtection="0"/>
    <xf numFmtId="43" fontId="4" fillId="0" borderId="0" applyFont="0" applyFill="0" applyBorder="0" applyAlignment="0" applyProtection="0"/>
    <xf numFmtId="164" fontId="1" fillId="0" borderId="0"/>
    <xf numFmtId="164" fontId="4" fillId="0" borderId="0"/>
    <xf numFmtId="164" fontId="7" fillId="0" borderId="0"/>
    <xf numFmtId="164" fontId="25" fillId="8" borderId="0" applyNumberFormat="0" applyBorder="0" applyAlignment="0" applyProtection="0"/>
    <xf numFmtId="164" fontId="25" fillId="9" borderId="0" applyNumberFormat="0" applyBorder="0" applyAlignment="0" applyProtection="0"/>
    <xf numFmtId="164" fontId="25" fillId="10" borderId="0" applyNumberFormat="0" applyBorder="0" applyAlignment="0" applyProtection="0"/>
    <xf numFmtId="164" fontId="25" fillId="11" borderId="0" applyNumberFormat="0" applyBorder="0" applyAlignment="0" applyProtection="0"/>
    <xf numFmtId="164" fontId="25" fillId="12" borderId="0" applyNumberFormat="0" applyBorder="0" applyAlignment="0" applyProtection="0"/>
    <xf numFmtId="164" fontId="25" fillId="13" borderId="0" applyNumberFormat="0" applyBorder="0" applyAlignment="0" applyProtection="0"/>
    <xf numFmtId="164" fontId="25" fillId="14" borderId="0" applyNumberFormat="0" applyBorder="0" applyAlignment="0" applyProtection="0"/>
    <xf numFmtId="164" fontId="25" fillId="15" borderId="0" applyNumberFormat="0" applyBorder="0" applyAlignment="0" applyProtection="0"/>
    <xf numFmtId="164" fontId="25" fillId="16" borderId="0" applyNumberFormat="0" applyBorder="0" applyAlignment="0" applyProtection="0"/>
    <xf numFmtId="164" fontId="25" fillId="11" borderId="0" applyNumberFormat="0" applyBorder="0" applyAlignment="0" applyProtection="0"/>
    <xf numFmtId="164" fontId="25" fillId="14" borderId="0" applyNumberFormat="0" applyBorder="0" applyAlignment="0" applyProtection="0"/>
    <xf numFmtId="164" fontId="25" fillId="17" borderId="0" applyNumberFormat="0" applyBorder="0" applyAlignment="0" applyProtection="0"/>
    <xf numFmtId="164" fontId="26" fillId="18" borderId="0" applyNumberFormat="0" applyBorder="0" applyAlignment="0" applyProtection="0"/>
    <xf numFmtId="164" fontId="26" fillId="15" borderId="0" applyNumberFormat="0" applyBorder="0" applyAlignment="0" applyProtection="0"/>
    <xf numFmtId="164" fontId="26" fillId="16" borderId="0" applyNumberFormat="0" applyBorder="0" applyAlignment="0" applyProtection="0"/>
    <xf numFmtId="164" fontId="26" fillId="19" borderId="0" applyNumberFormat="0" applyBorder="0" applyAlignment="0" applyProtection="0"/>
    <xf numFmtId="164" fontId="26" fillId="20" borderId="0" applyNumberFormat="0" applyBorder="0" applyAlignment="0" applyProtection="0"/>
    <xf numFmtId="164" fontId="26" fillId="21" borderId="0" applyNumberFormat="0" applyBorder="0" applyAlignment="0" applyProtection="0"/>
    <xf numFmtId="164" fontId="26" fillId="22" borderId="0" applyNumberFormat="0" applyBorder="0" applyAlignment="0" applyProtection="0"/>
    <xf numFmtId="164" fontId="26" fillId="23" borderId="0" applyNumberFormat="0" applyBorder="0" applyAlignment="0" applyProtection="0"/>
    <xf numFmtId="164" fontId="26" fillId="24" borderId="0" applyNumberFormat="0" applyBorder="0" applyAlignment="0" applyProtection="0"/>
    <xf numFmtId="164" fontId="26" fillId="19" borderId="0" applyNumberFormat="0" applyBorder="0" applyAlignment="0" applyProtection="0"/>
    <xf numFmtId="164" fontId="26" fillId="20" borderId="0" applyNumberFormat="0" applyBorder="0" applyAlignment="0" applyProtection="0"/>
    <xf numFmtId="164" fontId="26" fillId="25" borderId="0" applyNumberFormat="0" applyBorder="0" applyAlignment="0" applyProtection="0"/>
    <xf numFmtId="164" fontId="27" fillId="9" borderId="0" applyNumberFormat="0" applyBorder="0" applyAlignment="0" applyProtection="0"/>
    <xf numFmtId="164" fontId="28" fillId="26" borderId="38" applyNumberFormat="0" applyAlignment="0" applyProtection="0"/>
    <xf numFmtId="164" fontId="29" fillId="27" borderId="39" applyNumberFormat="0" applyAlignment="0" applyProtection="0"/>
    <xf numFmtId="165" fontId="4" fillId="0" borderId="0" applyFont="0" applyFill="0" applyBorder="0" applyAlignment="0" applyProtection="0"/>
    <xf numFmtId="43" fontId="4"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xf numFmtId="44" fontId="30" fillId="0" borderId="0" applyFont="0" applyFill="0" applyBorder="0" applyAlignment="0" applyProtection="0"/>
    <xf numFmtId="164" fontId="31" fillId="0" borderId="0" applyNumberFormat="0" applyFill="0" applyBorder="0" applyAlignment="0" applyProtection="0"/>
    <xf numFmtId="164" fontId="32" fillId="10" borderId="0" applyNumberFormat="0" applyBorder="0" applyAlignment="0" applyProtection="0"/>
    <xf numFmtId="164" fontId="33" fillId="0" borderId="40" applyNumberFormat="0" applyFill="0" applyAlignment="0" applyProtection="0"/>
    <xf numFmtId="164" fontId="34" fillId="0" borderId="41" applyNumberFormat="0" applyFill="0" applyAlignment="0" applyProtection="0"/>
    <xf numFmtId="164" fontId="35" fillId="0" borderId="42" applyNumberFormat="0" applyFill="0" applyAlignment="0" applyProtection="0"/>
    <xf numFmtId="164" fontId="35" fillId="0" borderId="0" applyNumberFormat="0" applyFill="0" applyBorder="0" applyAlignment="0" applyProtection="0"/>
    <xf numFmtId="164" fontId="36" fillId="13" borderId="38" applyNumberFormat="0" applyAlignment="0" applyProtection="0"/>
    <xf numFmtId="164" fontId="37" fillId="0" borderId="43" applyNumberFormat="0" applyFill="0" applyAlignment="0" applyProtection="0"/>
    <xf numFmtId="44" fontId="25" fillId="0" borderId="0" applyFont="0" applyFill="0" applyBorder="0" applyAlignment="0" applyProtection="0"/>
    <xf numFmtId="164" fontId="38" fillId="28" borderId="0" applyNumberFormat="0" applyBorder="0" applyAlignment="0" applyProtection="0"/>
    <xf numFmtId="164" fontId="30" fillId="0" borderId="0"/>
    <xf numFmtId="164" fontId="30" fillId="0" borderId="0"/>
    <xf numFmtId="164" fontId="39" fillId="0" borderId="0"/>
    <xf numFmtId="0" fontId="4" fillId="0" borderId="0"/>
    <xf numFmtId="0" fontId="1" fillId="0" borderId="0"/>
    <xf numFmtId="0" fontId="1" fillId="0" borderId="0"/>
    <xf numFmtId="0" fontId="1" fillId="0" borderId="0"/>
    <xf numFmtId="164" fontId="4" fillId="0" borderId="0"/>
    <xf numFmtId="164" fontId="1" fillId="0" borderId="0"/>
    <xf numFmtId="164" fontId="25" fillId="0" borderId="0"/>
    <xf numFmtId="164" fontId="39" fillId="0" borderId="0"/>
    <xf numFmtId="164" fontId="5" fillId="0" borderId="0"/>
    <xf numFmtId="164" fontId="4" fillId="0" borderId="0"/>
    <xf numFmtId="164" fontId="4" fillId="0" borderId="0"/>
    <xf numFmtId="0" fontId="4" fillId="0" borderId="0"/>
    <xf numFmtId="164" fontId="4" fillId="0" borderId="0"/>
    <xf numFmtId="164" fontId="1" fillId="0" borderId="0"/>
    <xf numFmtId="164" fontId="30" fillId="0" borderId="0"/>
    <xf numFmtId="164" fontId="30" fillId="0" borderId="0"/>
    <xf numFmtId="164" fontId="4" fillId="0" borderId="0"/>
    <xf numFmtId="164" fontId="30" fillId="0" borderId="0"/>
    <xf numFmtId="164" fontId="7" fillId="0" borderId="0"/>
    <xf numFmtId="164" fontId="25" fillId="29" borderId="44" applyNumberFormat="0" applyFont="0" applyAlignment="0" applyProtection="0"/>
    <xf numFmtId="164" fontId="40" fillId="26" borderId="45" applyNumberFormat="0" applyAlignment="0" applyProtection="0"/>
    <xf numFmtId="9" fontId="4" fillId="0" borderId="0" applyFont="0" applyFill="0" applyBorder="0" applyAlignment="0" applyProtection="0"/>
    <xf numFmtId="164" fontId="41" fillId="0" borderId="0" applyNumberFormat="0" applyFill="0" applyBorder="0" applyAlignment="0" applyProtection="0"/>
    <xf numFmtId="164" fontId="42" fillId="0" borderId="46" applyNumberFormat="0" applyFill="0" applyAlignment="0" applyProtection="0"/>
    <xf numFmtId="164" fontId="43" fillId="0" borderId="0" applyNumberFormat="0" applyFill="0" applyBorder="0" applyAlignment="0" applyProtection="0"/>
    <xf numFmtId="0" fontId="30" fillId="0" borderId="0"/>
    <xf numFmtId="167" fontId="1" fillId="0" borderId="0"/>
    <xf numFmtId="0" fontId="1" fillId="0" borderId="0"/>
    <xf numFmtId="0" fontId="7" fillId="0" borderId="0"/>
    <xf numFmtId="0" fontId="39" fillId="0" borderId="0"/>
    <xf numFmtId="43" fontId="39" fillId="0" borderId="0" applyFont="0" applyFill="0" applyBorder="0" applyAlignment="0" applyProtection="0"/>
    <xf numFmtId="164" fontId="2" fillId="0" borderId="0"/>
    <xf numFmtId="9" fontId="1" fillId="0" borderId="0" applyFont="0" applyFill="0" applyBorder="0" applyAlignment="0" applyProtection="0"/>
    <xf numFmtId="164" fontId="2" fillId="0" borderId="0"/>
    <xf numFmtId="164" fontId="2" fillId="0" borderId="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43" fontId="2" fillId="0" borderId="0" applyFont="0" applyFill="0" applyBorder="0" applyAlignment="0" applyProtection="0"/>
    <xf numFmtId="0" fontId="2" fillId="0" borderId="0"/>
    <xf numFmtId="164" fontId="2" fillId="0" borderId="0"/>
    <xf numFmtId="164" fontId="2" fillId="0" borderId="0"/>
    <xf numFmtId="164" fontId="2" fillId="0" borderId="0"/>
    <xf numFmtId="0" fontId="2" fillId="0" borderId="0"/>
    <xf numFmtId="164" fontId="2" fillId="0" borderId="0"/>
    <xf numFmtId="164" fontId="2" fillId="0" borderId="0"/>
    <xf numFmtId="9" fontId="2" fillId="0" borderId="0" applyFont="0" applyFill="0" applyBorder="0" applyAlignment="0" applyProtection="0"/>
    <xf numFmtId="0" fontId="79" fillId="0" borderId="0" applyNumberFormat="0" applyFill="0" applyBorder="0" applyAlignment="0" applyProtection="0"/>
  </cellStyleXfs>
  <cellXfs count="1139">
    <xf numFmtId="0" fontId="0" fillId="0" borderId="0" xfId="0"/>
    <xf numFmtId="164" fontId="2" fillId="0" borderId="0" xfId="2"/>
    <xf numFmtId="164" fontId="5" fillId="0" borderId="0" xfId="5"/>
    <xf numFmtId="164" fontId="8" fillId="0" borderId="0" xfId="5" applyFont="1"/>
    <xf numFmtId="164" fontId="5" fillId="0" borderId="0" xfId="5" applyFont="1" applyBorder="1"/>
    <xf numFmtId="164" fontId="9" fillId="0" borderId="0" xfId="5" applyFont="1" applyBorder="1"/>
    <xf numFmtId="164" fontId="5" fillId="0" borderId="0" xfId="5" applyNumberFormat="1" applyFont="1" applyBorder="1"/>
    <xf numFmtId="164" fontId="5" fillId="0" borderId="1" xfId="5" applyFont="1" applyBorder="1"/>
    <xf numFmtId="164" fontId="5" fillId="0" borderId="11" xfId="5" applyFont="1" applyBorder="1"/>
    <xf numFmtId="164" fontId="12" fillId="0" borderId="0" xfId="2" applyFont="1"/>
    <xf numFmtId="164" fontId="5" fillId="0" borderId="0" xfId="5" applyFont="1" applyBorder="1" applyProtection="1">
      <protection locked="0"/>
    </xf>
    <xf numFmtId="164" fontId="5" fillId="0" borderId="1" xfId="5" applyFont="1" applyBorder="1" applyProtection="1">
      <protection locked="0"/>
    </xf>
    <xf numFmtId="164" fontId="9" fillId="0" borderId="0" xfId="5" applyFont="1" applyBorder="1" applyAlignment="1" applyProtection="1">
      <alignment vertical="top" wrapText="1"/>
      <protection locked="0"/>
    </xf>
    <xf numFmtId="164" fontId="5" fillId="0" borderId="0" xfId="5" applyFont="1" applyBorder="1" applyAlignment="1" applyProtection="1">
      <alignment vertical="top" wrapText="1"/>
      <protection locked="0"/>
    </xf>
    <xf numFmtId="164" fontId="5" fillId="0" borderId="1" xfId="5" applyFont="1" applyBorder="1" applyAlignment="1" applyProtection="1">
      <alignment vertical="top" wrapText="1"/>
      <protection locked="0"/>
    </xf>
    <xf numFmtId="164" fontId="5" fillId="0" borderId="12" xfId="5" applyFont="1" applyBorder="1"/>
    <xf numFmtId="164" fontId="5" fillId="0" borderId="12" xfId="5" applyNumberFormat="1" applyFont="1" applyBorder="1"/>
    <xf numFmtId="164" fontId="5" fillId="0" borderId="16" xfId="5" applyFont="1" applyBorder="1"/>
    <xf numFmtId="164" fontId="5" fillId="0" borderId="12" xfId="5" applyFont="1" applyBorder="1" applyProtection="1">
      <protection locked="0"/>
    </xf>
    <xf numFmtId="164" fontId="5" fillId="0" borderId="15" xfId="5" applyFont="1" applyBorder="1" applyProtection="1">
      <protection locked="0"/>
    </xf>
    <xf numFmtId="164" fontId="5" fillId="0" borderId="8" xfId="5" applyFont="1" applyBorder="1"/>
    <xf numFmtId="164" fontId="5" fillId="0" borderId="8" xfId="5" applyNumberFormat="1" applyFont="1" applyBorder="1"/>
    <xf numFmtId="164" fontId="5" fillId="0" borderId="8" xfId="5" applyFont="1" applyBorder="1" applyAlignment="1"/>
    <xf numFmtId="164" fontId="5" fillId="0" borderId="9" xfId="5" applyFont="1" applyBorder="1" applyAlignment="1"/>
    <xf numFmtId="164" fontId="5" fillId="0" borderId="0" xfId="5" applyNumberFormat="1"/>
    <xf numFmtId="164" fontId="5" fillId="0" borderId="0" xfId="5" applyBorder="1"/>
    <xf numFmtId="164" fontId="5" fillId="0" borderId="11" xfId="5" applyBorder="1"/>
    <xf numFmtId="164" fontId="5" fillId="0" borderId="0" xfId="5" applyFont="1" applyBorder="1" applyAlignment="1"/>
    <xf numFmtId="164" fontId="5" fillId="7" borderId="0" xfId="5" applyFill="1" applyBorder="1"/>
    <xf numFmtId="164" fontId="5" fillId="0" borderId="0" xfId="5" applyFont="1" applyBorder="1" applyAlignment="1">
      <alignment horizontal="left"/>
    </xf>
    <xf numFmtId="164" fontId="5" fillId="0" borderId="15" xfId="5" applyFont="1" applyBorder="1"/>
    <xf numFmtId="164" fontId="5" fillId="0" borderId="0" xfId="5" applyFont="1" applyBorder="1" applyAlignment="1">
      <alignment horizontal="center" vertical="center"/>
    </xf>
    <xf numFmtId="164" fontId="19" fillId="0" borderId="0" xfId="11" applyFont="1"/>
    <xf numFmtId="164" fontId="20" fillId="0" borderId="0" xfId="11" applyFont="1" applyAlignment="1">
      <alignment horizontal="center"/>
    </xf>
    <xf numFmtId="164" fontId="19" fillId="0" borderId="0" xfId="11" applyFont="1" applyAlignment="1">
      <alignment horizontal="center"/>
    </xf>
    <xf numFmtId="164" fontId="23" fillId="0" borderId="20" xfId="13" applyFont="1" applyBorder="1" applyAlignment="1">
      <alignment vertical="center"/>
    </xf>
    <xf numFmtId="164" fontId="7" fillId="0" borderId="20" xfId="13" applyFont="1" applyBorder="1" applyAlignment="1">
      <alignment vertical="center"/>
    </xf>
    <xf numFmtId="164" fontId="9" fillId="0" borderId="20" xfId="13" applyFont="1" applyBorder="1" applyAlignment="1">
      <alignment vertical="center"/>
    </xf>
    <xf numFmtId="164" fontId="6" fillId="0" borderId="0" xfId="13" applyFont="1" applyBorder="1" applyAlignment="1">
      <alignment vertical="center"/>
    </xf>
    <xf numFmtId="164" fontId="7" fillId="0" borderId="0" xfId="13" applyFont="1" applyBorder="1" applyAlignment="1">
      <alignment vertical="center"/>
    </xf>
    <xf numFmtId="164" fontId="6" fillId="0" borderId="0" xfId="13" applyFont="1" applyAlignment="1">
      <alignment vertical="center"/>
    </xf>
    <xf numFmtId="164" fontId="6" fillId="0" borderId="0" xfId="13" applyFont="1" applyAlignment="1">
      <alignment horizontal="right" vertical="center"/>
    </xf>
    <xf numFmtId="164" fontId="7" fillId="0" borderId="0" xfId="13" applyFont="1" applyAlignment="1">
      <alignment vertical="center"/>
    </xf>
    <xf numFmtId="164" fontId="11" fillId="0" borderId="0" xfId="5" applyFont="1" applyFill="1" applyBorder="1" applyAlignment="1" applyProtection="1">
      <alignment horizontal="center"/>
      <protection locked="0"/>
    </xf>
    <xf numFmtId="164" fontId="11" fillId="0" borderId="1" xfId="5" applyFont="1" applyFill="1" applyBorder="1" applyAlignment="1" applyProtection="1">
      <alignment horizontal="center"/>
      <protection locked="0"/>
    </xf>
    <xf numFmtId="164" fontId="11" fillId="0" borderId="0" xfId="5" applyFont="1" applyBorder="1" applyAlignment="1" applyProtection="1">
      <alignment horizontal="center"/>
      <protection locked="0"/>
    </xf>
    <xf numFmtId="164" fontId="11" fillId="0" borderId="1" xfId="5" applyFont="1" applyBorder="1" applyAlignment="1" applyProtection="1">
      <alignment horizontal="center"/>
      <protection locked="0"/>
    </xf>
    <xf numFmtId="164" fontId="11" fillId="0" borderId="0" xfId="5" applyFont="1" applyBorder="1" applyAlignment="1" applyProtection="1">
      <alignment horizontal="center" vertical="center"/>
      <protection locked="0"/>
    </xf>
    <xf numFmtId="164" fontId="2" fillId="2" borderId="0" xfId="2" applyFill="1"/>
    <xf numFmtId="164" fontId="13" fillId="0" borderId="13" xfId="5" applyFont="1" applyBorder="1" applyAlignment="1" applyProtection="1">
      <alignment vertical="top" wrapText="1"/>
      <protection locked="0"/>
    </xf>
    <xf numFmtId="164" fontId="2" fillId="7" borderId="0" xfId="2" applyFill="1"/>
    <xf numFmtId="164" fontId="14" fillId="7" borderId="0" xfId="5" applyFont="1" applyFill="1" applyBorder="1" applyAlignment="1">
      <alignment horizontal="right"/>
    </xf>
    <xf numFmtId="0" fontId="6" fillId="0" borderId="0" xfId="87" applyFont="1" applyFill="1" applyBorder="1" applyAlignment="1" applyProtection="1">
      <alignment vertical="center"/>
    </xf>
    <xf numFmtId="0" fontId="24" fillId="0" borderId="0" xfId="87" applyFont="1" applyBorder="1" applyAlignment="1" applyProtection="1">
      <alignment horizontal="center" vertical="center"/>
    </xf>
    <xf numFmtId="0" fontId="7" fillId="0" borderId="0" xfId="87" applyBorder="1" applyAlignment="1"/>
    <xf numFmtId="0" fontId="7" fillId="0" borderId="0" xfId="87" applyAlignment="1"/>
    <xf numFmtId="0" fontId="7" fillId="0" borderId="0" xfId="87"/>
    <xf numFmtId="0" fontId="7" fillId="0" borderId="0" xfId="87" applyBorder="1"/>
    <xf numFmtId="0" fontId="7" fillId="0" borderId="0" xfId="87" applyFont="1" applyAlignment="1" applyProtection="1">
      <alignment vertical="center"/>
    </xf>
    <xf numFmtId="0" fontId="7" fillId="0" borderId="0" xfId="87" applyFont="1" applyBorder="1" applyAlignment="1" applyProtection="1">
      <alignment vertical="center"/>
    </xf>
    <xf numFmtId="0" fontId="5" fillId="0" borderId="0" xfId="87" applyFont="1" applyFill="1" applyBorder="1" applyProtection="1"/>
    <xf numFmtId="0" fontId="7" fillId="0" borderId="0" xfId="87" applyFill="1" applyBorder="1"/>
    <xf numFmtId="0" fontId="2" fillId="0" borderId="0" xfId="87" applyFont="1"/>
    <xf numFmtId="0" fontId="6" fillId="0" borderId="0" xfId="87" applyFont="1" applyFill="1" applyBorder="1" applyAlignment="1" applyProtection="1">
      <alignment horizontal="left" vertical="center"/>
    </xf>
    <xf numFmtId="0" fontId="7" fillId="0" borderId="0" xfId="87" applyFill="1"/>
    <xf numFmtId="0" fontId="5" fillId="0" borderId="0" xfId="87" applyFont="1" applyFill="1" applyBorder="1" applyProtection="1">
      <protection locked="0"/>
    </xf>
    <xf numFmtId="20" fontId="5" fillId="0" borderId="0" xfId="87" applyNumberFormat="1" applyFont="1" applyFill="1" applyBorder="1" applyAlignment="1" applyProtection="1">
      <alignment vertical="center"/>
    </xf>
    <xf numFmtId="164" fontId="7" fillId="33" borderId="18" xfId="13" applyFont="1" applyFill="1" applyBorder="1" applyAlignment="1" applyProtection="1">
      <alignment vertical="center"/>
      <protection locked="0"/>
    </xf>
    <xf numFmtId="164" fontId="7" fillId="33" borderId="8" xfId="13" applyFont="1" applyFill="1" applyBorder="1" applyAlignment="1" applyProtection="1">
      <alignment vertical="center"/>
      <protection locked="0"/>
    </xf>
    <xf numFmtId="164" fontId="7" fillId="33" borderId="9" xfId="13" applyFont="1" applyFill="1" applyBorder="1" applyAlignment="1" applyProtection="1">
      <alignment vertical="center"/>
      <protection locked="0"/>
    </xf>
    <xf numFmtId="164" fontId="7" fillId="33" borderId="11" xfId="13" applyFont="1" applyFill="1" applyBorder="1" applyAlignment="1" applyProtection="1">
      <alignment vertical="center"/>
      <protection locked="0"/>
    </xf>
    <xf numFmtId="164" fontId="7" fillId="33" borderId="0" xfId="13" applyFont="1" applyFill="1" applyBorder="1" applyAlignment="1" applyProtection="1">
      <alignment vertical="center"/>
      <protection locked="0"/>
    </xf>
    <xf numFmtId="164" fontId="7" fillId="33" borderId="1" xfId="13" applyFont="1" applyFill="1" applyBorder="1" applyAlignment="1" applyProtection="1">
      <alignment vertical="center"/>
      <protection locked="0"/>
    </xf>
    <xf numFmtId="164" fontId="7" fillId="33" borderId="16" xfId="13" applyFont="1" applyFill="1" applyBorder="1" applyAlignment="1" applyProtection="1">
      <alignment vertical="center"/>
      <protection locked="0"/>
    </xf>
    <xf numFmtId="164" fontId="7" fillId="33" borderId="12" xfId="13" applyFont="1" applyFill="1" applyBorder="1" applyAlignment="1" applyProtection="1">
      <alignment vertical="center"/>
      <protection locked="0"/>
    </xf>
    <xf numFmtId="164" fontId="7" fillId="33" borderId="15" xfId="13" applyFont="1" applyFill="1" applyBorder="1" applyAlignment="1" applyProtection="1">
      <alignment vertical="center"/>
      <protection locked="0"/>
    </xf>
    <xf numFmtId="164" fontId="5" fillId="0" borderId="1" xfId="5" applyFont="1" applyBorder="1" applyAlignment="1"/>
    <xf numFmtId="164" fontId="2" fillId="0" borderId="0" xfId="5" applyFont="1"/>
    <xf numFmtId="164" fontId="12" fillId="0" borderId="0" xfId="5" applyFont="1"/>
    <xf numFmtId="164" fontId="2" fillId="0" borderId="66" xfId="5" applyFont="1" applyBorder="1"/>
    <xf numFmtId="164" fontId="2" fillId="0" borderId="20" xfId="5" applyFont="1" applyBorder="1"/>
    <xf numFmtId="164" fontId="2" fillId="0" borderId="21" xfId="5" applyFont="1" applyBorder="1"/>
    <xf numFmtId="164" fontId="2" fillId="0" borderId="0" xfId="2" applyFont="1"/>
    <xf numFmtId="164" fontId="57" fillId="32" borderId="36" xfId="11" applyFont="1" applyFill="1" applyBorder="1" applyAlignment="1">
      <alignment horizontal="center" vertical="center"/>
    </xf>
    <xf numFmtId="164" fontId="57" fillId="32" borderId="37" xfId="11" applyFont="1" applyFill="1" applyBorder="1" applyAlignment="1">
      <alignment horizontal="center" vertical="center"/>
    </xf>
    <xf numFmtId="164" fontId="57" fillId="32" borderId="24" xfId="11" applyFont="1" applyFill="1" applyBorder="1" applyAlignment="1">
      <alignment horizontal="center" vertical="center"/>
    </xf>
    <xf numFmtId="164" fontId="21" fillId="0" borderId="48" xfId="12" applyFont="1" applyBorder="1" applyAlignment="1">
      <alignment horizontal="left" vertical="top" wrapText="1"/>
    </xf>
    <xf numFmtId="164" fontId="19" fillId="0" borderId="3" xfId="11" applyFont="1" applyBorder="1"/>
    <xf numFmtId="164" fontId="19" fillId="0" borderId="13" xfId="11" applyFont="1" applyBorder="1"/>
    <xf numFmtId="164" fontId="22" fillId="0" borderId="50" xfId="11" applyFont="1" applyBorder="1" applyAlignment="1">
      <alignment horizontal="center" vertical="center"/>
    </xf>
    <xf numFmtId="0" fontId="0" fillId="2" borderId="71" xfId="0" applyFill="1" applyBorder="1" applyAlignment="1">
      <alignment horizontal="center"/>
    </xf>
    <xf numFmtId="0" fontId="0" fillId="2" borderId="72" xfId="0" applyFill="1" applyBorder="1" applyAlignment="1">
      <alignment horizontal="center"/>
    </xf>
    <xf numFmtId="0" fontId="58" fillId="0" borderId="71" xfId="0" applyFont="1" applyBorder="1" applyAlignment="1">
      <alignment horizontal="center"/>
    </xf>
    <xf numFmtId="0" fontId="58" fillId="0" borderId="52" xfId="0" applyFont="1" applyBorder="1" applyAlignment="1">
      <alignment horizontal="center"/>
    </xf>
    <xf numFmtId="0" fontId="58" fillId="0" borderId="74" xfId="0" applyFont="1" applyBorder="1" applyAlignment="1">
      <alignment horizontal="center"/>
    </xf>
    <xf numFmtId="164" fontId="2" fillId="7" borderId="0" xfId="2" applyFill="1" applyAlignment="1">
      <alignment wrapText="1"/>
    </xf>
    <xf numFmtId="166" fontId="14" fillId="30" borderId="0" xfId="5" applyNumberFormat="1" applyFont="1" applyFill="1" applyBorder="1" applyAlignment="1"/>
    <xf numFmtId="166" fontId="14" fillId="31" borderId="0" xfId="5" applyNumberFormat="1" applyFont="1" applyFill="1" applyBorder="1" applyAlignment="1"/>
    <xf numFmtId="0" fontId="39" fillId="0" borderId="0" xfId="88" applyBorder="1" applyAlignment="1" applyProtection="1">
      <alignment vertical="center" wrapText="1"/>
      <protection locked="0"/>
    </xf>
    <xf numFmtId="0" fontId="39" fillId="0" borderId="0" xfId="88" applyBorder="1" applyAlignment="1">
      <alignment horizontal="left"/>
    </xf>
    <xf numFmtId="0" fontId="1" fillId="0" borderId="0" xfId="86"/>
    <xf numFmtId="0" fontId="1" fillId="0" borderId="0" xfId="86" applyAlignment="1">
      <alignment horizontal="center"/>
    </xf>
    <xf numFmtId="0" fontId="58" fillId="0" borderId="0" xfId="86" applyFont="1" applyAlignment="1">
      <alignment horizontal="right"/>
    </xf>
    <xf numFmtId="0" fontId="22" fillId="2" borderId="75" xfId="86" applyFont="1" applyFill="1" applyBorder="1"/>
    <xf numFmtId="0" fontId="22" fillId="2" borderId="72" xfId="86" applyFont="1" applyFill="1" applyBorder="1" applyAlignment="1">
      <alignment horizontal="center"/>
    </xf>
    <xf numFmtId="0" fontId="47" fillId="0" borderId="77" xfId="86" applyFont="1" applyBorder="1" applyAlignment="1">
      <alignment horizontal="center"/>
    </xf>
    <xf numFmtId="0" fontId="47" fillId="0" borderId="78" xfId="86" applyFont="1" applyBorder="1" applyAlignment="1">
      <alignment horizontal="center"/>
    </xf>
    <xf numFmtId="0" fontId="47" fillId="0" borderId="79" xfId="86" applyFont="1" applyBorder="1" applyAlignment="1">
      <alignment horizontal="center"/>
    </xf>
    <xf numFmtId="0" fontId="1" fillId="0" borderId="0" xfId="86" applyBorder="1"/>
    <xf numFmtId="0" fontId="47" fillId="0" borderId="0" xfId="86" applyFont="1"/>
    <xf numFmtId="0" fontId="47" fillId="0" borderId="0" xfId="86" applyFont="1" applyAlignment="1">
      <alignment horizontal="center"/>
    </xf>
    <xf numFmtId="0" fontId="47" fillId="0" borderId="76" xfId="86" applyFont="1" applyFill="1" applyBorder="1"/>
    <xf numFmtId="0" fontId="47" fillId="0" borderId="69" xfId="86" applyFont="1" applyFill="1" applyBorder="1" applyAlignment="1">
      <alignment horizontal="center"/>
    </xf>
    <xf numFmtId="0" fontId="47" fillId="0" borderId="78" xfId="86" applyFont="1" applyFill="1" applyBorder="1"/>
    <xf numFmtId="0" fontId="0" fillId="0" borderId="78" xfId="86" applyFont="1" applyFill="1" applyBorder="1"/>
    <xf numFmtId="0" fontId="47" fillId="0" borderId="82" xfId="86" applyFont="1" applyFill="1" applyBorder="1"/>
    <xf numFmtId="0" fontId="47" fillId="0" borderId="83" xfId="86" applyFont="1" applyFill="1" applyBorder="1" applyAlignment="1">
      <alignment horizontal="center"/>
    </xf>
    <xf numFmtId="0" fontId="47" fillId="0" borderId="77" xfId="86" applyFont="1" applyFill="1" applyBorder="1"/>
    <xf numFmtId="0" fontId="47" fillId="0" borderId="23" xfId="86" applyFont="1" applyFill="1" applyBorder="1" applyAlignment="1">
      <alignment horizontal="center"/>
    </xf>
    <xf numFmtId="0" fontId="1" fillId="0" borderId="76" xfId="86" applyFill="1" applyBorder="1"/>
    <xf numFmtId="0" fontId="1" fillId="0" borderId="78" xfId="86" applyFill="1" applyBorder="1"/>
    <xf numFmtId="0" fontId="47" fillId="0" borderId="70" xfId="86" applyFont="1" applyFill="1" applyBorder="1" applyAlignment="1">
      <alignment horizontal="center"/>
    </xf>
    <xf numFmtId="164" fontId="5" fillId="6" borderId="14" xfId="5" applyFill="1" applyBorder="1" applyAlignment="1"/>
    <xf numFmtId="172" fontId="0" fillId="0" borderId="0" xfId="0" applyNumberFormat="1"/>
    <xf numFmtId="0" fontId="0" fillId="2" borderId="12" xfId="0" applyFill="1" applyBorder="1"/>
    <xf numFmtId="0" fontId="0" fillId="2" borderId="12" xfId="0" applyFill="1" applyBorder="1" applyAlignment="1">
      <alignment horizontal="center" vertical="center"/>
    </xf>
    <xf numFmtId="172" fontId="0" fillId="0" borderId="0" xfId="0" applyNumberFormat="1" applyAlignment="1">
      <alignment horizontal="center" vertical="center"/>
    </xf>
    <xf numFmtId="0" fontId="0" fillId="0" borderId="0" xfId="0" applyAlignment="1">
      <alignment horizontal="center" vertical="center"/>
    </xf>
    <xf numFmtId="164" fontId="2" fillId="2" borderId="73" xfId="5" applyFont="1" applyFill="1" applyBorder="1" applyAlignment="1">
      <alignment horizontal="center" vertical="center" wrapText="1"/>
    </xf>
    <xf numFmtId="164" fontId="2" fillId="2" borderId="73" xfId="5" applyFont="1" applyFill="1" applyBorder="1" applyAlignment="1">
      <alignment horizontal="center" vertical="center"/>
    </xf>
    <xf numFmtId="164" fontId="2" fillId="2" borderId="73" xfId="5" quotePrefix="1" applyFont="1" applyFill="1" applyBorder="1" applyAlignment="1">
      <alignment horizontal="center" vertical="center" wrapText="1"/>
    </xf>
    <xf numFmtId="164" fontId="2" fillId="2" borderId="73" xfId="5" quotePrefix="1" applyFont="1" applyFill="1" applyBorder="1" applyAlignment="1">
      <alignment horizontal="center" vertical="center"/>
    </xf>
    <xf numFmtId="164" fontId="13" fillId="2" borderId="73" xfId="5" quotePrefix="1" applyFont="1" applyFill="1" applyBorder="1" applyAlignment="1">
      <alignment horizontal="center" vertical="center" wrapText="1"/>
    </xf>
    <xf numFmtId="171" fontId="2" fillId="2" borderId="73" xfId="5" applyNumberFormat="1" applyFont="1" applyFill="1" applyBorder="1" applyAlignment="1">
      <alignment horizontal="center" vertical="center"/>
    </xf>
    <xf numFmtId="0" fontId="0" fillId="0" borderId="0" xfId="0" applyAlignment="1">
      <alignment wrapText="1"/>
    </xf>
    <xf numFmtId="14" fontId="0" fillId="0" borderId="0" xfId="0" applyNumberFormat="1" applyAlignment="1">
      <alignment horizontal="center" vertical="center"/>
    </xf>
    <xf numFmtId="14" fontId="0" fillId="2" borderId="12" xfId="0" applyNumberFormat="1" applyFill="1" applyBorder="1" applyAlignment="1">
      <alignment horizontal="center" vertical="center"/>
    </xf>
    <xf numFmtId="0" fontId="39" fillId="0" borderId="0" xfId="88" applyFill="1" applyBorder="1" applyAlignment="1"/>
    <xf numFmtId="0" fontId="39" fillId="0" borderId="0" xfId="88" applyBorder="1" applyAlignment="1"/>
    <xf numFmtId="0" fontId="5" fillId="0" borderId="0" xfId="87" applyFont="1" applyFill="1" applyBorder="1" applyAlignment="1" applyProtection="1">
      <alignment vertical="center"/>
    </xf>
    <xf numFmtId="0" fontId="5" fillId="0" borderId="0" xfId="87" applyFont="1" applyFill="1" applyBorder="1" applyAlignment="1" applyProtection="1">
      <alignment vertical="center"/>
    </xf>
    <xf numFmtId="170" fontId="54" fillId="0" borderId="98" xfId="87" applyNumberFormat="1" applyFont="1" applyFill="1" applyBorder="1" applyAlignment="1" applyProtection="1">
      <alignment vertical="center"/>
    </xf>
    <xf numFmtId="170" fontId="54" fillId="0" borderId="99" xfId="87" applyNumberFormat="1" applyFont="1" applyFill="1" applyBorder="1" applyAlignment="1" applyProtection="1">
      <alignment vertical="center"/>
    </xf>
    <xf numFmtId="170" fontId="54" fillId="32" borderId="100" xfId="87" applyNumberFormat="1" applyFont="1" applyFill="1" applyBorder="1" applyAlignment="1" applyProtection="1">
      <alignment vertical="center"/>
    </xf>
    <xf numFmtId="170" fontId="54" fillId="32" borderId="0" xfId="87" applyNumberFormat="1" applyFont="1" applyFill="1" applyBorder="1" applyAlignment="1" applyProtection="1">
      <alignment vertical="center"/>
    </xf>
    <xf numFmtId="0" fontId="2" fillId="0" borderId="0" xfId="87" applyFont="1" applyFill="1" applyBorder="1" applyAlignment="1" applyProtection="1">
      <alignment vertical="center"/>
    </xf>
    <xf numFmtId="0" fontId="2" fillId="0" borderId="0" xfId="87" applyFont="1" applyFill="1" applyBorder="1"/>
    <xf numFmtId="0" fontId="17" fillId="0" borderId="0" xfId="87" applyFont="1" applyFill="1" applyBorder="1" applyAlignment="1" applyProtection="1">
      <alignment vertical="center" wrapText="1"/>
    </xf>
    <xf numFmtId="0" fontId="17" fillId="0" borderId="0" xfId="87" applyFont="1" applyFill="1" applyBorder="1" applyAlignment="1">
      <alignment vertical="center" wrapText="1"/>
    </xf>
    <xf numFmtId="170" fontId="54" fillId="0" borderId="0" xfId="87" applyNumberFormat="1" applyFont="1" applyFill="1" applyBorder="1" applyAlignment="1" applyProtection="1">
      <alignment vertical="center"/>
    </xf>
    <xf numFmtId="0" fontId="66" fillId="0" borderId="2" xfId="87" applyFont="1" applyFill="1" applyBorder="1"/>
    <xf numFmtId="0" fontId="2" fillId="0" borderId="2" xfId="87" applyFont="1" applyFill="1" applyBorder="1"/>
    <xf numFmtId="0" fontId="2" fillId="0" borderId="0" xfId="87" applyFont="1" applyBorder="1"/>
    <xf numFmtId="0" fontId="17" fillId="0" borderId="2" xfId="87" applyFont="1" applyBorder="1"/>
    <xf numFmtId="0" fontId="67" fillId="33" borderId="2" xfId="87" applyFont="1" applyFill="1" applyBorder="1" applyAlignment="1">
      <alignment wrapText="1"/>
    </xf>
    <xf numFmtId="0" fontId="67" fillId="33" borderId="2" xfId="87" quotePrefix="1" applyFont="1" applyFill="1" applyBorder="1" applyAlignment="1">
      <alignment horizontal="left" wrapText="1"/>
    </xf>
    <xf numFmtId="0" fontId="67" fillId="33" borderId="2" xfId="87" applyFont="1" applyFill="1" applyBorder="1" applyAlignment="1">
      <alignment horizontal="left" wrapText="1"/>
    </xf>
    <xf numFmtId="0" fontId="69" fillId="0" borderId="2" xfId="87" applyFont="1" applyBorder="1"/>
    <xf numFmtId="0" fontId="39" fillId="0" borderId="0" xfId="88" applyBorder="1" applyAlignment="1"/>
    <xf numFmtId="0" fontId="5" fillId="0" borderId="0" xfId="87" applyFont="1" applyFill="1" applyBorder="1" applyAlignment="1" applyProtection="1">
      <alignment vertical="center"/>
    </xf>
    <xf numFmtId="0" fontId="39" fillId="0" borderId="0" xfId="88" applyFont="1" applyBorder="1" applyAlignment="1"/>
    <xf numFmtId="170" fontId="6" fillId="0" borderId="0" xfId="87" applyNumberFormat="1" applyFont="1" applyFill="1" applyBorder="1" applyAlignment="1" applyProtection="1">
      <alignment vertical="center"/>
    </xf>
    <xf numFmtId="0" fontId="7" fillId="0" borderId="0" xfId="87" applyFont="1" applyBorder="1"/>
    <xf numFmtId="170" fontId="6" fillId="0" borderId="98" xfId="87" applyNumberFormat="1" applyFont="1" applyFill="1" applyBorder="1" applyAlignment="1" applyProtection="1">
      <alignment vertical="center"/>
    </xf>
    <xf numFmtId="0" fontId="7" fillId="0" borderId="0" xfId="87" applyFont="1" applyFill="1" applyBorder="1"/>
    <xf numFmtId="0" fontId="7" fillId="0" borderId="0" xfId="87" applyFont="1"/>
    <xf numFmtId="170" fontId="54" fillId="32" borderId="2" xfId="87" applyNumberFormat="1" applyFont="1" applyFill="1" applyBorder="1" applyAlignment="1" applyProtection="1">
      <alignment vertical="center"/>
    </xf>
    <xf numFmtId="0" fontId="16" fillId="32" borderId="2" xfId="87" applyFont="1" applyFill="1" applyBorder="1" applyAlignment="1">
      <alignment horizontal="left"/>
    </xf>
    <xf numFmtId="0" fontId="2" fillId="34" borderId="2" xfId="87" applyFont="1" applyFill="1" applyBorder="1"/>
    <xf numFmtId="170" fontId="7" fillId="34" borderId="2" xfId="87" applyNumberFormat="1" applyFont="1" applyFill="1" applyBorder="1" applyAlignment="1" applyProtection="1">
      <alignment horizontal="right" vertical="center"/>
    </xf>
    <xf numFmtId="0" fontId="17" fillId="34" borderId="2" xfId="87" applyFont="1" applyFill="1" applyBorder="1"/>
    <xf numFmtId="1" fontId="7" fillId="34" borderId="2" xfId="87" applyNumberFormat="1" applyFont="1" applyFill="1" applyBorder="1" applyAlignment="1" applyProtection="1">
      <alignment horizontal="right" vertical="center"/>
    </xf>
    <xf numFmtId="0" fontId="6" fillId="2" borderId="0" xfId="87" applyFont="1" applyFill="1" applyBorder="1" applyAlignment="1">
      <alignment horizontal="right"/>
    </xf>
    <xf numFmtId="170" fontId="54" fillId="0" borderId="13" xfId="87" applyNumberFormat="1" applyFont="1" applyFill="1" applyBorder="1" applyAlignment="1" applyProtection="1">
      <alignment vertical="center"/>
    </xf>
    <xf numFmtId="170" fontId="6" fillId="0" borderId="14" xfId="87" applyNumberFormat="1" applyFont="1" applyFill="1" applyBorder="1" applyAlignment="1" applyProtection="1">
      <alignment vertical="center"/>
    </xf>
    <xf numFmtId="0" fontId="17" fillId="0" borderId="13" xfId="87" applyFont="1" applyFill="1" applyBorder="1" applyAlignment="1" applyProtection="1">
      <alignment vertical="center" wrapText="1"/>
    </xf>
    <xf numFmtId="0" fontId="17" fillId="0" borderId="14" xfId="87" applyFont="1" applyFill="1" applyBorder="1" applyAlignment="1" applyProtection="1">
      <alignment vertical="center" wrapText="1"/>
    </xf>
    <xf numFmtId="0" fontId="5" fillId="0" borderId="13" xfId="87" applyFont="1" applyFill="1" applyBorder="1" applyAlignment="1" applyProtection="1">
      <alignment vertical="center"/>
    </xf>
    <xf numFmtId="0" fontId="5" fillId="0" borderId="14" xfId="87" applyFont="1" applyFill="1" applyBorder="1" applyAlignment="1" applyProtection="1">
      <alignment vertical="center"/>
    </xf>
    <xf numFmtId="0" fontId="7" fillId="0" borderId="13" xfId="87" applyFill="1" applyBorder="1"/>
    <xf numFmtId="0" fontId="7" fillId="0" borderId="14" xfId="87" applyFont="1" applyFill="1" applyBorder="1"/>
    <xf numFmtId="0" fontId="2" fillId="0" borderId="13" xfId="87" applyFont="1" applyFill="1" applyBorder="1"/>
    <xf numFmtId="0" fontId="2" fillId="0" borderId="14" xfId="87" applyFont="1" applyFill="1" applyBorder="1"/>
    <xf numFmtId="0" fontId="2" fillId="0" borderId="13" xfId="87" applyFont="1" applyBorder="1"/>
    <xf numFmtId="0" fontId="2" fillId="2" borderId="13" xfId="87" applyFont="1" applyFill="1" applyBorder="1"/>
    <xf numFmtId="1" fontId="14" fillId="2" borderId="14" xfId="87" applyNumberFormat="1" applyFont="1" applyFill="1" applyBorder="1"/>
    <xf numFmtId="0" fontId="2" fillId="0" borderId="14" xfId="87" applyFont="1" applyBorder="1"/>
    <xf numFmtId="0" fontId="7" fillId="0" borderId="13" xfId="87" applyBorder="1"/>
    <xf numFmtId="0" fontId="7" fillId="0" borderId="14" xfId="87" applyFont="1" applyBorder="1"/>
    <xf numFmtId="0" fontId="7" fillId="0" borderId="19" xfId="87" applyFill="1" applyBorder="1"/>
    <xf numFmtId="0" fontId="7" fillId="0" borderId="21" xfId="87" applyFont="1" applyFill="1" applyBorder="1"/>
    <xf numFmtId="0" fontId="2" fillId="2" borderId="0" xfId="2" applyNumberFormat="1" applyFill="1"/>
    <xf numFmtId="0" fontId="0" fillId="0" borderId="0" xfId="0" applyNumberFormat="1"/>
    <xf numFmtId="0" fontId="0" fillId="2" borderId="0" xfId="0" applyNumberFormat="1" applyFill="1" applyAlignment="1">
      <alignment horizontal="right"/>
    </xf>
    <xf numFmtId="0" fontId="0" fillId="0" borderId="0" xfId="0" applyNumberFormat="1" applyAlignment="1">
      <alignment horizontal="left" vertical="center"/>
    </xf>
    <xf numFmtId="0" fontId="0" fillId="0" borderId="2" xfId="0" applyNumberFormat="1" applyBorder="1" applyAlignment="1">
      <alignment horizontal="right" vertical="center"/>
    </xf>
    <xf numFmtId="0" fontId="0" fillId="0" borderId="49" xfId="0" applyNumberFormat="1" applyFill="1" applyBorder="1" applyAlignment="1">
      <alignment horizontal="right" vertical="center"/>
    </xf>
    <xf numFmtId="0" fontId="0" fillId="0" borderId="2" xfId="0" applyNumberFormat="1" applyFill="1" applyBorder="1" applyAlignment="1">
      <alignment horizontal="right" vertical="center"/>
    </xf>
    <xf numFmtId="0" fontId="0" fillId="0" borderId="0" xfId="0" applyBorder="1"/>
    <xf numFmtId="164" fontId="5" fillId="0" borderId="25" xfId="5" quotePrefix="1" applyFont="1" applyBorder="1" applyAlignment="1" applyProtection="1">
      <alignment vertical="top" wrapText="1"/>
      <protection locked="0"/>
    </xf>
    <xf numFmtId="164" fontId="5" fillId="0" borderId="26" xfId="5" applyFont="1" applyBorder="1" applyAlignment="1" applyProtection="1">
      <alignment vertical="top" wrapText="1"/>
      <protection locked="0"/>
    </xf>
    <xf numFmtId="164" fontId="5" fillId="0" borderId="27" xfId="5" applyFont="1" applyBorder="1" applyAlignment="1" applyProtection="1">
      <alignment vertical="top" wrapText="1"/>
      <protection locked="0"/>
    </xf>
    <xf numFmtId="164" fontId="5" fillId="0" borderId="28" xfId="5" applyFont="1" applyBorder="1" applyAlignment="1" applyProtection="1">
      <alignment vertical="top" wrapText="1"/>
      <protection locked="0"/>
    </xf>
    <xf numFmtId="164" fontId="5" fillId="0" borderId="29" xfId="5" applyFont="1" applyBorder="1" applyAlignment="1" applyProtection="1">
      <alignment vertical="top" wrapText="1"/>
      <protection locked="0"/>
    </xf>
    <xf numFmtId="164" fontId="5" fillId="0" borderId="30" xfId="5" applyFont="1" applyBorder="1" applyAlignment="1" applyProtection="1">
      <alignment vertical="top" wrapText="1"/>
      <protection locked="0"/>
    </xf>
    <xf numFmtId="164" fontId="5" fillId="0" borderId="31" xfId="5" applyFont="1" applyBorder="1" applyAlignment="1" applyProtection="1">
      <alignment vertical="top" wrapText="1"/>
      <protection locked="0"/>
    </xf>
    <xf numFmtId="164" fontId="5" fillId="0" borderId="32" xfId="5" applyFont="1" applyBorder="1" applyAlignment="1" applyProtection="1">
      <alignment vertical="top" wrapText="1"/>
      <protection locked="0"/>
    </xf>
    <xf numFmtId="0" fontId="30" fillId="7" borderId="53" xfId="0" quotePrefix="1" applyFont="1" applyFill="1" applyBorder="1" applyAlignment="1">
      <alignment horizontal="left" vertical="center"/>
    </xf>
    <xf numFmtId="0" fontId="30" fillId="0" borderId="53" xfId="0" quotePrefix="1" applyFont="1" applyFill="1" applyBorder="1" applyAlignment="1">
      <alignment horizontal="left" vertical="center"/>
    </xf>
    <xf numFmtId="164" fontId="5" fillId="0" borderId="25" xfId="5" applyFont="1" applyBorder="1" applyAlignment="1" applyProtection="1">
      <alignment vertical="top" wrapText="1"/>
      <protection locked="0"/>
    </xf>
    <xf numFmtId="0" fontId="55" fillId="32" borderId="95" xfId="88" applyFont="1" applyFill="1" applyBorder="1" applyAlignment="1"/>
    <xf numFmtId="169" fontId="55" fillId="32" borderId="95" xfId="88" applyNumberFormat="1" applyFont="1" applyFill="1" applyBorder="1" applyAlignment="1"/>
    <xf numFmtId="0" fontId="44" fillId="2" borderId="0" xfId="2" applyNumberFormat="1" applyFont="1" applyFill="1" applyAlignment="1">
      <alignment horizontal="left" vertical="center"/>
    </xf>
    <xf numFmtId="164" fontId="2" fillId="35" borderId="73" xfId="5" applyFont="1" applyFill="1" applyBorder="1" applyAlignment="1">
      <alignment horizontal="center" vertical="center" wrapText="1"/>
    </xf>
    <xf numFmtId="2" fontId="2" fillId="7" borderId="0" xfId="2" applyNumberFormat="1" applyFill="1"/>
    <xf numFmtId="2" fontId="9" fillId="7" borderId="0" xfId="5" applyNumberFormat="1" applyFont="1" applyFill="1" applyBorder="1" applyAlignment="1">
      <alignment horizontal="center"/>
    </xf>
    <xf numFmtId="2" fontId="9" fillId="7" borderId="0" xfId="5" applyNumberFormat="1" applyFont="1" applyFill="1" applyBorder="1" applyAlignment="1"/>
    <xf numFmtId="2" fontId="2" fillId="7" borderId="0" xfId="2" applyNumberFormat="1" applyFill="1" applyAlignment="1">
      <alignment wrapText="1"/>
    </xf>
    <xf numFmtId="2" fontId="2" fillId="7" borderId="0" xfId="2" applyNumberFormat="1" applyFill="1" applyBorder="1"/>
    <xf numFmtId="2" fontId="4" fillId="7" borderId="0" xfId="2" applyNumberFormat="1" applyFont="1" applyFill="1"/>
    <xf numFmtId="2" fontId="5" fillId="0" borderId="0" xfId="5" applyNumberFormat="1"/>
    <xf numFmtId="2" fontId="8" fillId="0" borderId="0" xfId="5" applyNumberFormat="1" applyFont="1"/>
    <xf numFmtId="2" fontId="2" fillId="0" borderId="0" xfId="5" applyNumberFormat="1" applyFont="1"/>
    <xf numFmtId="2" fontId="5" fillId="0" borderId="0" xfId="5" applyNumberFormat="1" applyFont="1"/>
    <xf numFmtId="2" fontId="5" fillId="0" borderId="0" xfId="5" applyNumberFormat="1" applyFont="1" applyBorder="1"/>
    <xf numFmtId="2" fontId="5" fillId="0" borderId="0" xfId="5" applyNumberFormat="1" applyBorder="1"/>
    <xf numFmtId="2" fontId="2" fillId="0" borderId="0" xfId="2" applyNumberFormat="1"/>
    <xf numFmtId="0" fontId="17" fillId="2" borderId="0" xfId="2" applyNumberFormat="1" applyFont="1" applyFill="1" applyAlignment="1">
      <alignment vertical="center"/>
    </xf>
    <xf numFmtId="0" fontId="2" fillId="0" borderId="0" xfId="2" applyNumberFormat="1"/>
    <xf numFmtId="0" fontId="2" fillId="0" borderId="0" xfId="2" applyNumberFormat="1" applyBorder="1"/>
    <xf numFmtId="0" fontId="17" fillId="0" borderId="0" xfId="2" applyNumberFormat="1" applyFont="1"/>
    <xf numFmtId="0" fontId="2" fillId="0" borderId="73" xfId="5" applyNumberFormat="1" applyFont="1" applyBorder="1" applyAlignment="1" applyProtection="1">
      <alignment horizontal="center" vertical="center" wrapText="1"/>
      <protection locked="0"/>
    </xf>
    <xf numFmtId="0" fontId="15" fillId="0" borderId="31" xfId="5" applyNumberFormat="1" applyFont="1" applyBorder="1" applyAlignment="1"/>
    <xf numFmtId="0" fontId="17" fillId="0" borderId="26" xfId="5" applyNumberFormat="1" applyFont="1" applyBorder="1" applyAlignment="1" applyProtection="1">
      <alignment horizontal="left" vertical="center" wrapText="1"/>
      <protection locked="0"/>
    </xf>
    <xf numFmtId="0" fontId="17" fillId="0" borderId="27" xfId="5" applyNumberFormat="1" applyFont="1" applyBorder="1" applyAlignment="1" applyProtection="1">
      <alignment horizontal="left" vertical="center" wrapText="1"/>
      <protection locked="0"/>
    </xf>
    <xf numFmtId="0" fontId="17" fillId="0" borderId="25" xfId="5" applyNumberFormat="1" applyFont="1" applyBorder="1" applyAlignment="1" applyProtection="1">
      <alignment horizontal="left" vertical="center" wrapText="1"/>
      <protection locked="0"/>
    </xf>
    <xf numFmtId="0" fontId="15" fillId="0" borderId="35" xfId="5" applyNumberFormat="1" applyFont="1" applyBorder="1" applyAlignment="1" applyProtection="1">
      <alignment horizontal="center" vertical="center" wrapText="1"/>
      <protection locked="0"/>
    </xf>
    <xf numFmtId="0" fontId="17" fillId="0" borderId="0" xfId="2" applyNumberFormat="1" applyFont="1" applyAlignment="1"/>
    <xf numFmtId="0" fontId="17" fillId="0" borderId="31" xfId="5" applyNumberFormat="1" applyFont="1" applyBorder="1" applyAlignment="1" applyProtection="1">
      <alignment horizontal="left" vertical="center" wrapText="1"/>
      <protection locked="0"/>
    </xf>
    <xf numFmtId="0" fontId="17" fillId="0" borderId="32" xfId="5" applyNumberFormat="1" applyFont="1" applyBorder="1" applyAlignment="1" applyProtection="1">
      <alignment horizontal="left" vertical="center" wrapText="1"/>
      <protection locked="0"/>
    </xf>
    <xf numFmtId="0" fontId="17" fillId="0" borderId="30" xfId="5" applyNumberFormat="1" applyFont="1" applyBorder="1" applyAlignment="1" applyProtection="1">
      <alignment horizontal="left" vertical="center" wrapText="1"/>
      <protection locked="0"/>
    </xf>
    <xf numFmtId="0" fontId="23" fillId="0" borderId="0" xfId="2" applyNumberFormat="1" applyFont="1" applyBorder="1"/>
    <xf numFmtId="0" fontId="15" fillId="0" borderId="0" xfId="2" applyNumberFormat="1" applyFont="1" applyBorder="1"/>
    <xf numFmtId="0" fontId="2" fillId="0" borderId="0" xfId="2" applyNumberFormat="1" applyFont="1" applyBorder="1"/>
    <xf numFmtId="0" fontId="16" fillId="0" borderId="0" xfId="2" applyNumberFormat="1" applyFont="1" applyBorder="1"/>
    <xf numFmtId="0" fontId="14" fillId="0" borderId="12" xfId="2" applyNumberFormat="1" applyFont="1" applyBorder="1"/>
    <xf numFmtId="0" fontId="2" fillId="0" borderId="12" xfId="2" applyNumberFormat="1" applyFont="1" applyBorder="1"/>
    <xf numFmtId="0" fontId="2" fillId="0" borderId="0" xfId="2" applyNumberFormat="1" applyAlignment="1">
      <alignment horizontal="center"/>
    </xf>
    <xf numFmtId="0" fontId="2" fillId="0" borderId="2" xfId="2" applyNumberFormat="1" applyFont="1" applyBorder="1"/>
    <xf numFmtId="0" fontId="2" fillId="0" borderId="2" xfId="2" applyNumberFormat="1" applyBorder="1"/>
    <xf numFmtId="0" fontId="2" fillId="32" borderId="2" xfId="2" applyNumberFormat="1" applyFont="1" applyFill="1" applyBorder="1"/>
    <xf numFmtId="0" fontId="2" fillId="32" borderId="2" xfId="2" applyNumberFormat="1" applyFill="1" applyBorder="1"/>
    <xf numFmtId="0" fontId="4" fillId="0" borderId="2" xfId="2" applyNumberFormat="1" applyFont="1" applyBorder="1"/>
    <xf numFmtId="0" fontId="4" fillId="0" borderId="0" xfId="2" applyNumberFormat="1" applyFont="1"/>
    <xf numFmtId="0" fontId="2" fillId="0" borderId="0" xfId="2" applyNumberFormat="1" applyFont="1" applyFill="1"/>
    <xf numFmtId="0" fontId="23" fillId="0" borderId="0" xfId="2" applyNumberFormat="1" applyFont="1" applyFill="1" applyBorder="1"/>
    <xf numFmtId="0" fontId="2" fillId="0" borderId="0" xfId="2" applyNumberFormat="1" applyFill="1"/>
    <xf numFmtId="0" fontId="16" fillId="0" borderId="0" xfId="2" applyNumberFormat="1" applyFont="1" applyFill="1" applyBorder="1" applyAlignment="1">
      <alignment horizontal="left"/>
    </xf>
    <xf numFmtId="0" fontId="17" fillId="0" borderId="0" xfId="2" applyNumberFormat="1" applyFont="1" applyFill="1"/>
    <xf numFmtId="0" fontId="16" fillId="0" borderId="0" xfId="2" applyNumberFormat="1" applyFont="1" applyFill="1" applyBorder="1" applyAlignment="1">
      <alignment horizontal="center"/>
    </xf>
    <xf numFmtId="0" fontId="2" fillId="0" borderId="12" xfId="2" applyNumberFormat="1" applyFill="1" applyBorder="1"/>
    <xf numFmtId="0" fontId="4" fillId="0" borderId="12" xfId="2" applyNumberFormat="1" applyFont="1" applyFill="1" applyBorder="1"/>
    <xf numFmtId="0" fontId="4" fillId="0" borderId="12" xfId="2" applyNumberFormat="1" applyFont="1" applyFill="1" applyBorder="1" applyAlignment="1">
      <alignment horizontal="center" wrapText="1"/>
    </xf>
    <xf numFmtId="0" fontId="2" fillId="0" borderId="0" xfId="2" applyNumberFormat="1" applyFill="1" applyBorder="1"/>
    <xf numFmtId="0" fontId="4" fillId="0" borderId="0" xfId="2" applyNumberFormat="1" applyFont="1" applyFill="1"/>
    <xf numFmtId="0" fontId="4" fillId="0" borderId="0" xfId="2" applyNumberFormat="1" applyFont="1" applyFill="1" applyAlignment="1">
      <alignment horizontal="left" wrapText="1"/>
    </xf>
    <xf numFmtId="0" fontId="4" fillId="0" borderId="0" xfId="2" applyNumberFormat="1" applyFont="1" applyFill="1" applyBorder="1"/>
    <xf numFmtId="0" fontId="2" fillId="0" borderId="0" xfId="2" applyNumberFormat="1" applyFill="1" applyAlignment="1">
      <alignment horizontal="center"/>
    </xf>
    <xf numFmtId="0" fontId="71" fillId="0" borderId="2" xfId="88" applyFont="1" applyBorder="1" applyAlignment="1">
      <alignment vertical="center" wrapText="1"/>
    </xf>
    <xf numFmtId="0" fontId="5" fillId="0" borderId="16" xfId="87" applyFont="1" applyBorder="1" applyAlignment="1">
      <alignment horizontal="center" vertical="center"/>
    </xf>
    <xf numFmtId="0" fontId="5" fillId="0" borderId="6" xfId="87" applyFont="1" applyBorder="1" applyAlignment="1">
      <alignment horizontal="center" vertical="center"/>
    </xf>
    <xf numFmtId="164" fontId="2" fillId="7" borderId="0" xfId="2" applyFill="1"/>
    <xf numFmtId="0" fontId="6" fillId="0" borderId="0" xfId="87" applyFont="1" applyFill="1" applyBorder="1" applyAlignment="1" applyProtection="1">
      <alignment vertical="center"/>
    </xf>
    <xf numFmtId="0" fontId="39" fillId="0" borderId="0" xfId="88" applyBorder="1" applyAlignment="1"/>
    <xf numFmtId="0" fontId="39" fillId="0" borderId="0" xfId="88"/>
    <xf numFmtId="0" fontId="24" fillId="0" borderId="0" xfId="87" applyFont="1" applyBorder="1" applyAlignment="1" applyProtection="1">
      <alignment horizontal="center" vertical="center"/>
    </xf>
    <xf numFmtId="0" fontId="7" fillId="0" borderId="0" xfId="87" applyBorder="1" applyAlignment="1"/>
    <xf numFmtId="0" fontId="7" fillId="0" borderId="0" xfId="87" applyAlignment="1"/>
    <xf numFmtId="0" fontId="7" fillId="0" borderId="0" xfId="87"/>
    <xf numFmtId="0" fontId="7" fillId="0" borderId="0" xfId="87" applyBorder="1"/>
    <xf numFmtId="0" fontId="7" fillId="0" borderId="0" xfId="87" applyFont="1" applyAlignment="1" applyProtection="1">
      <alignment vertical="center"/>
    </xf>
    <xf numFmtId="0" fontId="7" fillId="0" borderId="0" xfId="87" applyFont="1" applyBorder="1" applyAlignment="1" applyProtection="1">
      <alignment vertical="center"/>
    </xf>
    <xf numFmtId="0" fontId="39" fillId="0" borderId="0" xfId="88" applyBorder="1" applyAlignment="1" applyProtection="1">
      <alignment wrapText="1"/>
      <protection locked="0"/>
    </xf>
    <xf numFmtId="0" fontId="48" fillId="0" borderId="0" xfId="88" applyFont="1" applyBorder="1" applyAlignment="1">
      <alignment vertical="center"/>
    </xf>
    <xf numFmtId="0" fontId="39" fillId="0" borderId="0" xfId="88" applyBorder="1" applyAlignment="1">
      <alignment wrapText="1"/>
    </xf>
    <xf numFmtId="0" fontId="2" fillId="0" borderId="0" xfId="87" applyFont="1" applyFill="1" applyBorder="1" applyProtection="1">
      <protection locked="0"/>
    </xf>
    <xf numFmtId="0" fontId="5" fillId="0" borderId="0" xfId="87" applyFont="1" applyFill="1" applyBorder="1" applyAlignment="1" applyProtection="1">
      <alignment vertical="center"/>
    </xf>
    <xf numFmtId="0" fontId="5" fillId="0" borderId="0" xfId="87" applyFont="1" applyFill="1" applyBorder="1" applyProtection="1"/>
    <xf numFmtId="0" fontId="7" fillId="0" borderId="0" xfId="87" applyFill="1" applyBorder="1"/>
    <xf numFmtId="0" fontId="39" fillId="0" borderId="0" xfId="88" applyFont="1" applyBorder="1" applyAlignment="1"/>
    <xf numFmtId="0" fontId="2" fillId="0" borderId="0" xfId="87" applyFont="1" applyFill="1"/>
    <xf numFmtId="0" fontId="2" fillId="0" borderId="0" xfId="87" applyFont="1"/>
    <xf numFmtId="0" fontId="6" fillId="0" borderId="0" xfId="87" applyFont="1" applyFill="1" applyBorder="1" applyAlignment="1" applyProtection="1">
      <alignment horizontal="left" vertical="center"/>
    </xf>
    <xf numFmtId="0" fontId="39" fillId="0" borderId="0" xfId="88" applyFill="1" applyBorder="1" applyAlignment="1"/>
    <xf numFmtId="0" fontId="7" fillId="0" borderId="0" xfId="87" applyFill="1"/>
    <xf numFmtId="0" fontId="5" fillId="0" borderId="0" xfId="87" applyFont="1" applyFill="1" applyBorder="1" applyAlignment="1" applyProtection="1">
      <protection locked="0"/>
    </xf>
    <xf numFmtId="0" fontId="5" fillId="0" borderId="0" xfId="87" applyFont="1" applyFill="1" applyBorder="1" applyProtection="1">
      <protection locked="0"/>
    </xf>
    <xf numFmtId="0" fontId="5" fillId="0" borderId="0" xfId="87" applyFont="1" applyFill="1" applyBorder="1" applyAlignment="1" applyProtection="1">
      <alignment horizontal="center" vertical="center" wrapText="1"/>
      <protection locked="0"/>
    </xf>
    <xf numFmtId="20" fontId="5" fillId="0" borderId="0" xfId="87" applyNumberFormat="1" applyFont="1" applyFill="1" applyBorder="1" applyAlignment="1" applyProtection="1">
      <alignment vertical="center"/>
    </xf>
    <xf numFmtId="0" fontId="5" fillId="0" borderId="47" xfId="88" applyFont="1" applyFill="1" applyBorder="1" applyAlignment="1">
      <alignment horizontal="center" vertical="center" wrapText="1"/>
    </xf>
    <xf numFmtId="0" fontId="5" fillId="0" borderId="0" xfId="87" applyFont="1" applyFill="1" applyBorder="1" applyAlignment="1">
      <alignment horizontal="left" vertical="center" wrapText="1"/>
    </xf>
    <xf numFmtId="0" fontId="39" fillId="0" borderId="0" xfId="88" applyFill="1" applyBorder="1" applyAlignment="1">
      <alignment horizontal="left" vertical="center" wrapText="1"/>
    </xf>
    <xf numFmtId="0" fontId="39" fillId="0" borderId="0" xfId="88" applyFill="1" applyBorder="1" applyAlignment="1">
      <alignment horizontal="center" vertical="center" wrapText="1"/>
    </xf>
    <xf numFmtId="0" fontId="51" fillId="0" borderId="0" xfId="88" applyFont="1" applyFill="1" applyBorder="1" applyAlignment="1">
      <alignment horizontal="left" vertical="center" wrapText="1"/>
    </xf>
    <xf numFmtId="0" fontId="5" fillId="0" borderId="0" xfId="88" applyFont="1" applyFill="1" applyBorder="1" applyAlignment="1">
      <alignment horizontal="center" vertical="center"/>
    </xf>
    <xf numFmtId="0" fontId="5" fillId="0" borderId="0" xfId="87" applyFont="1" applyFill="1" applyBorder="1" applyAlignment="1">
      <alignment horizontal="center" vertical="center"/>
    </xf>
    <xf numFmtId="0" fontId="5" fillId="0" borderId="0" xfId="87" applyFont="1" applyFill="1" applyBorder="1" applyAlignment="1"/>
    <xf numFmtId="0" fontId="5" fillId="0" borderId="0" xfId="87" quotePrefix="1" applyFont="1" applyFill="1" applyBorder="1" applyAlignment="1" applyProtection="1">
      <alignment vertical="center"/>
    </xf>
    <xf numFmtId="0" fontId="53" fillId="0" borderId="0" xfId="88" applyFont="1" applyBorder="1" applyAlignment="1">
      <alignment horizontal="center"/>
    </xf>
    <xf numFmtId="0" fontId="51" fillId="0" borderId="0" xfId="88" applyFont="1" applyBorder="1" applyAlignment="1"/>
    <xf numFmtId="0" fontId="52" fillId="0" borderId="0" xfId="87" applyFont="1" applyBorder="1" applyAlignment="1" applyProtection="1">
      <alignment vertical="center"/>
    </xf>
    <xf numFmtId="0" fontId="5" fillId="0" borderId="48" xfId="88" applyFont="1" applyBorder="1" applyAlignment="1">
      <alignment vertical="center" wrapText="1"/>
    </xf>
    <xf numFmtId="0" fontId="5" fillId="0" borderId="2" xfId="88" applyFont="1" applyBorder="1" applyAlignment="1">
      <alignment vertical="center" wrapText="1"/>
    </xf>
    <xf numFmtId="0" fontId="5" fillId="0" borderId="2" xfId="87" applyFont="1" applyFill="1" applyBorder="1" applyAlignment="1" applyProtection="1">
      <alignment horizontal="center" vertical="center"/>
      <protection locked="0"/>
    </xf>
    <xf numFmtId="168" fontId="2" fillId="2" borderId="8" xfId="89" applyNumberFormat="1" applyFont="1" applyFill="1" applyBorder="1" applyAlignment="1">
      <alignment horizontal="left" vertical="center"/>
    </xf>
    <xf numFmtId="168" fontId="2" fillId="2" borderId="9" xfId="89" applyNumberFormat="1" applyFont="1" applyFill="1" applyBorder="1" applyAlignment="1">
      <alignment horizontal="left" vertical="center"/>
    </xf>
    <xf numFmtId="0" fontId="5" fillId="0" borderId="16" xfId="87" applyFont="1" applyFill="1" applyBorder="1" applyAlignment="1" applyProtection="1">
      <alignment horizontal="center" vertical="center" wrapText="1"/>
      <protection locked="0"/>
    </xf>
    <xf numFmtId="0" fontId="5" fillId="0" borderId="11" xfId="87" applyFont="1" applyFill="1" applyBorder="1" applyAlignment="1" applyProtection="1">
      <alignment horizontal="center" vertical="center"/>
      <protection locked="0"/>
    </xf>
    <xf numFmtId="169" fontId="54" fillId="32" borderId="12" xfId="87" applyNumberFormat="1" applyFont="1" applyFill="1" applyBorder="1" applyAlignment="1" applyProtection="1">
      <alignment horizontal="left" vertical="center"/>
    </xf>
    <xf numFmtId="0" fontId="5" fillId="0" borderId="16" xfId="88" applyFont="1" applyFill="1" applyBorder="1" applyAlignment="1">
      <alignment horizontal="center" wrapText="1"/>
    </xf>
    <xf numFmtId="0" fontId="5" fillId="0" borderId="6" xfId="87" applyFont="1" applyFill="1" applyBorder="1" applyAlignment="1" applyProtection="1">
      <alignment horizontal="center" vertical="center" wrapText="1"/>
      <protection locked="0"/>
    </xf>
    <xf numFmtId="0" fontId="5" fillId="0" borderId="6" xfId="88" applyFont="1" applyBorder="1" applyAlignment="1">
      <alignment horizontal="center" vertical="center" wrapText="1"/>
    </xf>
    <xf numFmtId="0" fontId="5" fillId="0" borderId="6" xfId="88" applyFont="1" applyBorder="1" applyAlignment="1">
      <alignment horizontal="center" vertical="center"/>
    </xf>
    <xf numFmtId="0" fontId="71" fillId="0" borderId="2" xfId="87" applyFont="1" applyFill="1" applyBorder="1" applyAlignment="1" applyProtection="1">
      <alignment horizontal="center" vertical="center"/>
      <protection locked="0"/>
    </xf>
    <xf numFmtId="0" fontId="71" fillId="0" borderId="2" xfId="88" applyFont="1" applyBorder="1" applyAlignment="1">
      <alignment horizontal="center" vertical="center"/>
    </xf>
    <xf numFmtId="0" fontId="71" fillId="0" borderId="2" xfId="87" applyFont="1" applyFill="1" applyBorder="1" applyAlignment="1" applyProtection="1">
      <alignment horizontal="center" vertical="center" wrapText="1"/>
      <protection locked="0"/>
    </xf>
    <xf numFmtId="0" fontId="71" fillId="0" borderId="2" xfId="87" applyFont="1" applyBorder="1" applyAlignment="1">
      <alignment horizontal="center" vertical="center"/>
    </xf>
    <xf numFmtId="0" fontId="71" fillId="0" borderId="2" xfId="88" applyFont="1" applyFill="1" applyBorder="1" applyAlignment="1">
      <alignment horizontal="center" wrapText="1"/>
    </xf>
    <xf numFmtId="0" fontId="71" fillId="0" borderId="2" xfId="88" applyFont="1" applyBorder="1" applyAlignment="1">
      <alignment horizontal="center" vertical="center" wrapText="1"/>
    </xf>
    <xf numFmtId="0" fontId="4" fillId="0" borderId="12" xfId="2" applyNumberFormat="1" applyFont="1" applyBorder="1"/>
    <xf numFmtId="0" fontId="39" fillId="0" borderId="0" xfId="88" applyBorder="1" applyAlignment="1">
      <alignment vertical="center" wrapText="1"/>
    </xf>
    <xf numFmtId="174" fontId="72" fillId="0" borderId="0" xfId="88" applyNumberFormat="1" applyFont="1" applyBorder="1" applyAlignment="1">
      <alignment horizontal="center" wrapText="1"/>
    </xf>
    <xf numFmtId="0" fontId="74" fillId="0" borderId="51" xfId="88" applyFont="1" applyBorder="1" applyAlignment="1">
      <alignment horizontal="center" wrapText="1"/>
    </xf>
    <xf numFmtId="0" fontId="20" fillId="0" borderId="0" xfId="0" applyFont="1"/>
    <xf numFmtId="0" fontId="39" fillId="0" borderId="0" xfId="88" applyBorder="1" applyAlignment="1"/>
    <xf numFmtId="0" fontId="5" fillId="0" borderId="0" xfId="87" applyFont="1" applyFill="1" applyBorder="1" applyAlignment="1">
      <alignment horizontal="center" vertical="center"/>
    </xf>
    <xf numFmtId="0" fontId="5" fillId="0" borderId="0" xfId="87" applyFont="1" applyFill="1" applyBorder="1" applyAlignment="1"/>
    <xf numFmtId="0" fontId="5" fillId="0" borderId="0" xfId="87" applyFont="1" applyFill="1" applyBorder="1" applyAlignment="1">
      <alignment horizontal="center" vertical="center" wrapText="1"/>
    </xf>
    <xf numFmtId="0" fontId="39" fillId="0" borderId="0" xfId="88" applyFill="1" applyBorder="1" applyAlignment="1">
      <alignment horizontal="center" vertical="center"/>
    </xf>
    <xf numFmtId="0" fontId="39" fillId="0" borderId="0" xfId="88" applyFill="1" applyBorder="1" applyAlignment="1">
      <alignment wrapText="1"/>
    </xf>
    <xf numFmtId="0" fontId="5" fillId="0" borderId="0" xfId="87" applyFont="1" applyFill="1" applyBorder="1" applyAlignment="1" applyProtection="1">
      <alignment horizontal="center" vertical="center" wrapText="1"/>
      <protection locked="0"/>
    </xf>
    <xf numFmtId="0" fontId="39" fillId="0" borderId="0" xfId="88" applyFill="1" applyBorder="1" applyAlignment="1">
      <alignment horizontal="center" vertical="center" wrapText="1"/>
    </xf>
    <xf numFmtId="0" fontId="20" fillId="0" borderId="0" xfId="0" applyFont="1" applyAlignment="1">
      <alignment horizontal="left"/>
    </xf>
    <xf numFmtId="0" fontId="58" fillId="0" borderId="0" xfId="0" applyFont="1"/>
    <xf numFmtId="0" fontId="0" fillId="0" borderId="0" xfId="0" applyFont="1" applyAlignment="1">
      <alignment horizontal="center" vertical="center"/>
    </xf>
    <xf numFmtId="0" fontId="39" fillId="0" borderId="0" xfId="88" applyFill="1" applyBorder="1" applyAlignment="1"/>
    <xf numFmtId="0" fontId="76" fillId="32" borderId="95" xfId="88" applyFont="1" applyFill="1" applyBorder="1" applyAlignment="1"/>
    <xf numFmtId="169" fontId="76" fillId="32" borderId="95" xfId="88" applyNumberFormat="1" applyFont="1" applyFill="1" applyBorder="1" applyAlignment="1"/>
    <xf numFmtId="14" fontId="2" fillId="0" borderId="0" xfId="2" applyNumberFormat="1"/>
    <xf numFmtId="173" fontId="2" fillId="7" borderId="73" xfId="5" applyNumberFormat="1" applyFont="1" applyFill="1" applyBorder="1" applyAlignment="1" applyProtection="1">
      <alignment horizontal="center"/>
    </xf>
    <xf numFmtId="0" fontId="0" fillId="0" borderId="2" xfId="0" applyNumberFormat="1" applyBorder="1" applyAlignment="1">
      <alignment horizontal="left" vertical="center" wrapText="1"/>
    </xf>
    <xf numFmtId="0" fontId="0" fillId="0" borderId="2" xfId="0" applyNumberFormat="1" applyBorder="1" applyAlignment="1">
      <alignment horizontal="left" vertical="center"/>
    </xf>
    <xf numFmtId="2" fontId="5" fillId="7" borderId="73" xfId="5" applyNumberFormat="1" applyFont="1" applyFill="1" applyBorder="1" applyAlignment="1" applyProtection="1">
      <alignment horizontal="left"/>
      <protection locked="0"/>
    </xf>
    <xf numFmtId="0" fontId="2" fillId="7" borderId="73" xfId="5" applyNumberFormat="1" applyFont="1" applyFill="1" applyBorder="1" applyAlignment="1" applyProtection="1">
      <alignment horizontal="left"/>
      <protection locked="0"/>
    </xf>
    <xf numFmtId="2" fontId="2" fillId="7" borderId="73" xfId="91" applyNumberFormat="1" applyFont="1" applyFill="1" applyBorder="1" applyAlignment="1" applyProtection="1">
      <alignment horizontal="center" wrapText="1"/>
      <protection locked="0"/>
    </xf>
    <xf numFmtId="2" fontId="2" fillId="7" borderId="73" xfId="5" applyNumberFormat="1" applyFont="1" applyFill="1" applyBorder="1" applyAlignment="1" applyProtection="1">
      <alignment horizontal="center" wrapText="1"/>
      <protection locked="0"/>
    </xf>
    <xf numFmtId="2" fontId="2" fillId="7" borderId="73" xfId="5" applyNumberFormat="1" applyFont="1" applyFill="1" applyBorder="1" applyAlignment="1" applyProtection="1">
      <alignment horizontal="center"/>
      <protection locked="0"/>
    </xf>
    <xf numFmtId="2" fontId="17" fillId="7" borderId="2" xfId="2" applyNumberFormat="1" applyFont="1" applyFill="1" applyBorder="1" applyAlignment="1">
      <alignment horizontal="center" vertical="center"/>
    </xf>
    <xf numFmtId="0" fontId="2" fillId="7" borderId="73" xfId="5" applyNumberFormat="1" applyFont="1" applyFill="1" applyBorder="1" applyAlignment="1" applyProtection="1">
      <alignment horizontal="left"/>
    </xf>
    <xf numFmtId="16" fontId="0" fillId="0" borderId="0" xfId="0" applyNumberFormat="1" applyAlignment="1">
      <alignment vertical="center"/>
    </xf>
    <xf numFmtId="0" fontId="20" fillId="0" borderId="0" xfId="0" applyFont="1" applyAlignment="1">
      <alignment vertical="center" wrapText="1"/>
    </xf>
    <xf numFmtId="0" fontId="0" fillId="0" borderId="2" xfId="0" applyNumberFormat="1" applyFill="1" applyBorder="1" applyAlignment="1">
      <alignment horizontal="left" vertical="center"/>
    </xf>
    <xf numFmtId="0" fontId="0" fillId="0" borderId="2" xfId="0" applyNumberFormat="1" applyBorder="1" applyAlignment="1">
      <alignment horizontal="right" vertical="center" wrapText="1"/>
    </xf>
    <xf numFmtId="0" fontId="0" fillId="0" borderId="12" xfId="0" applyBorder="1"/>
    <xf numFmtId="0" fontId="0" fillId="0" borderId="0" xfId="0" applyNumberFormat="1" applyAlignment="1">
      <alignment horizontal="right" vertical="center" wrapText="1"/>
    </xf>
    <xf numFmtId="0" fontId="0" fillId="0" borderId="11" xfId="0" applyNumberFormat="1" applyBorder="1" applyAlignment="1"/>
    <xf numFmtId="0" fontId="2" fillId="32" borderId="6" xfId="2" applyNumberFormat="1" applyFill="1" applyBorder="1"/>
    <xf numFmtId="0" fontId="7" fillId="0" borderId="0" xfId="87" applyFont="1" applyBorder="1" applyAlignment="1">
      <alignment horizontal="left" vertical="center"/>
    </xf>
    <xf numFmtId="16" fontId="0" fillId="0" borderId="0" xfId="0" applyNumberFormat="1"/>
    <xf numFmtId="0" fontId="0" fillId="0" borderId="0" xfId="0" quotePrefix="1" applyAlignment="1">
      <alignment wrapText="1"/>
    </xf>
    <xf numFmtId="0" fontId="0" fillId="0" borderId="0" xfId="0" quotePrefix="1"/>
    <xf numFmtId="0" fontId="0" fillId="0" borderId="0" xfId="0" applyAlignment="1">
      <alignment horizontal="left"/>
    </xf>
    <xf numFmtId="0" fontId="14" fillId="0" borderId="12" xfId="2" applyNumberFormat="1" applyFont="1" applyBorder="1" applyAlignment="1">
      <alignment wrapText="1"/>
    </xf>
    <xf numFmtId="49" fontId="0" fillId="0" borderId="0" xfId="0" quotePrefix="1" applyNumberFormat="1" applyAlignment="1">
      <alignment horizontal="left"/>
    </xf>
    <xf numFmtId="2" fontId="0" fillId="0" borderId="0" xfId="0" applyNumberFormat="1" applyAlignment="1">
      <alignment horizontal="center" vertical="center"/>
    </xf>
    <xf numFmtId="14" fontId="0" fillId="0" borderId="2" xfId="0" applyNumberFormat="1" applyFill="1" applyBorder="1" applyAlignment="1">
      <alignment horizontal="left" vertical="center"/>
    </xf>
    <xf numFmtId="0" fontId="47" fillId="0" borderId="53" xfId="0" applyFont="1" applyFill="1" applyBorder="1" applyAlignment="1">
      <alignment horizontal="left" vertical="center" wrapText="1"/>
    </xf>
    <xf numFmtId="0" fontId="44" fillId="2" borderId="0" xfId="2" applyNumberFormat="1" applyFont="1" applyFill="1" applyAlignment="1">
      <alignment horizontal="left" vertical="center"/>
    </xf>
    <xf numFmtId="164" fontId="2" fillId="0" borderId="0" xfId="2" applyAlignment="1">
      <alignment horizontal="left"/>
    </xf>
    <xf numFmtId="169" fontId="54" fillId="32" borderId="12" xfId="87" applyNumberFormat="1" applyFont="1" applyFill="1" applyBorder="1" applyAlignment="1" applyProtection="1">
      <alignment horizontal="left" vertical="center"/>
    </xf>
    <xf numFmtId="0" fontId="39" fillId="0" borderId="0" xfId="88" applyBorder="1" applyAlignment="1"/>
    <xf numFmtId="0" fontId="55" fillId="32" borderId="95" xfId="88" applyFont="1" applyFill="1" applyBorder="1" applyAlignment="1"/>
    <xf numFmtId="169" fontId="55" fillId="32" borderId="95" xfId="88" applyNumberFormat="1" applyFont="1" applyFill="1" applyBorder="1" applyAlignment="1"/>
    <xf numFmtId="0" fontId="5" fillId="0" borderId="0" xfId="87" applyFont="1" applyFill="1" applyBorder="1" applyAlignment="1" applyProtection="1">
      <alignment vertical="center"/>
    </xf>
    <xf numFmtId="168" fontId="2" fillId="2" borderId="18" xfId="89" applyNumberFormat="1" applyFont="1" applyFill="1" applyBorder="1" applyAlignment="1">
      <alignment horizontal="left" vertical="center"/>
    </xf>
    <xf numFmtId="164" fontId="13" fillId="0" borderId="0" xfId="5" applyFont="1" applyBorder="1" applyAlignment="1" applyProtection="1">
      <alignment vertical="top" wrapText="1"/>
      <protection locked="0"/>
    </xf>
    <xf numFmtId="3" fontId="5" fillId="0" borderId="0" xfId="5" applyNumberFormat="1" applyFont="1" applyBorder="1" applyAlignment="1">
      <alignment horizontal="center"/>
    </xf>
    <xf numFmtId="0" fontId="0" fillId="0" borderId="0" xfId="0"/>
    <xf numFmtId="0" fontId="0" fillId="4" borderId="0" xfId="0" applyFill="1"/>
    <xf numFmtId="0" fontId="46" fillId="0" borderId="3" xfId="0" applyFont="1" applyBorder="1"/>
    <xf numFmtId="164" fontId="2" fillId="0" borderId="107" xfId="5" applyFont="1" applyBorder="1"/>
    <xf numFmtId="164" fontId="2" fillId="0" borderId="4" xfId="5" applyFont="1" applyBorder="1"/>
    <xf numFmtId="164" fontId="2" fillId="0" borderId="5" xfId="5" applyFont="1" applyBorder="1"/>
    <xf numFmtId="0" fontId="46" fillId="0" borderId="19" xfId="0" applyFont="1" applyBorder="1"/>
    <xf numFmtId="164" fontId="5" fillId="0" borderId="14" xfId="5" applyFont="1" applyBorder="1"/>
    <xf numFmtId="164" fontId="5" fillId="6" borderId="13" xfId="5" applyFill="1" applyBorder="1" applyAlignment="1"/>
    <xf numFmtId="164" fontId="11" fillId="0" borderId="14" xfId="5" applyFont="1" applyBorder="1" applyAlignment="1" applyProtection="1">
      <alignment horizontal="center" vertical="center"/>
      <protection locked="0"/>
    </xf>
    <xf numFmtId="164" fontId="5" fillId="0" borderId="0" xfId="5" applyNumberFormat="1" applyBorder="1"/>
    <xf numFmtId="164" fontId="5" fillId="0" borderId="14" xfId="5" applyBorder="1"/>
    <xf numFmtId="164" fontId="5" fillId="7" borderId="14" xfId="5" applyFill="1" applyBorder="1"/>
    <xf numFmtId="3" fontId="5" fillId="0" borderId="14" xfId="5" applyNumberFormat="1" applyFont="1" applyBorder="1" applyAlignment="1">
      <alignment horizontal="center"/>
    </xf>
    <xf numFmtId="164" fontId="5" fillId="0" borderId="0" xfId="5" applyBorder="1" applyAlignment="1"/>
    <xf numFmtId="164" fontId="5" fillId="0" borderId="19" xfId="5" applyFont="1" applyBorder="1"/>
    <xf numFmtId="164" fontId="5" fillId="0" borderId="20" xfId="5" applyFont="1" applyBorder="1"/>
    <xf numFmtId="164" fontId="5" fillId="0" borderId="20" xfId="5" applyNumberFormat="1" applyFont="1" applyBorder="1"/>
    <xf numFmtId="164" fontId="5" fillId="0" borderId="108" xfId="5" applyFont="1" applyBorder="1"/>
    <xf numFmtId="164" fontId="5" fillId="0" borderId="109" xfId="5" applyFont="1" applyBorder="1"/>
    <xf numFmtId="164" fontId="5" fillId="0" borderId="20" xfId="5" applyFont="1" applyBorder="1" applyAlignment="1">
      <alignment vertical="center" wrapText="1"/>
    </xf>
    <xf numFmtId="164" fontId="5" fillId="0" borderId="21" xfId="5" applyFont="1" applyBorder="1"/>
    <xf numFmtId="172" fontId="2" fillId="7" borderId="73" xfId="5" applyNumberFormat="1" applyFont="1" applyFill="1" applyBorder="1" applyAlignment="1" applyProtection="1">
      <alignment horizontal="center"/>
      <protection locked="0"/>
    </xf>
    <xf numFmtId="172" fontId="2" fillId="7" borderId="73" xfId="91" applyNumberFormat="1" applyFont="1" applyFill="1" applyBorder="1" applyAlignment="1" applyProtection="1">
      <alignment horizontal="center" wrapText="1"/>
      <protection locked="0"/>
    </xf>
    <xf numFmtId="172" fontId="2" fillId="7" borderId="73" xfId="5" applyNumberFormat="1" applyFont="1" applyFill="1" applyBorder="1" applyAlignment="1" applyProtection="1">
      <alignment horizontal="center" wrapText="1"/>
      <protection locked="0"/>
    </xf>
    <xf numFmtId="2" fontId="2" fillId="7" borderId="116" xfId="2" applyNumberFormat="1" applyFill="1" applyBorder="1" applyAlignment="1">
      <alignment wrapText="1"/>
    </xf>
    <xf numFmtId="2" fontId="2" fillId="7" borderId="116" xfId="2" applyNumberFormat="1" applyFill="1" applyBorder="1"/>
    <xf numFmtId="0" fontId="2" fillId="7" borderId="116" xfId="2" applyNumberFormat="1" applyFill="1" applyBorder="1"/>
    <xf numFmtId="2" fontId="10" fillId="33" borderId="116" xfId="5" applyNumberFormat="1" applyFont="1" applyFill="1" applyBorder="1" applyAlignment="1"/>
    <xf numFmtId="2" fontId="2" fillId="33" borderId="116" xfId="2" applyNumberFormat="1" applyFill="1" applyBorder="1" applyAlignment="1">
      <alignment wrapText="1"/>
    </xf>
    <xf numFmtId="2" fontId="2" fillId="33" borderId="116" xfId="2" applyNumberFormat="1" applyFill="1" applyBorder="1"/>
    <xf numFmtId="2" fontId="9" fillId="33" borderId="116" xfId="5" applyNumberFormat="1" applyFont="1" applyFill="1" applyBorder="1" applyAlignment="1"/>
    <xf numFmtId="0" fontId="91" fillId="0" borderId="0" xfId="0" applyFont="1" applyFill="1" applyAlignment="1">
      <alignment horizontal="center" vertical="center" textRotation="90"/>
    </xf>
    <xf numFmtId="0" fontId="88" fillId="0" borderId="0" xfId="0" applyFont="1" applyFill="1" applyBorder="1" applyAlignment="1"/>
    <xf numFmtId="0" fontId="0" fillId="0" borderId="0" xfId="0" applyFill="1" applyBorder="1"/>
    <xf numFmtId="2" fontId="2" fillId="7" borderId="73" xfId="5" applyNumberFormat="1" applyFont="1" applyFill="1" applyBorder="1" applyAlignment="1" applyProtection="1">
      <alignment horizontal="left"/>
      <protection locked="0"/>
    </xf>
    <xf numFmtId="0" fontId="56" fillId="0" borderId="113" xfId="0" applyFont="1" applyFill="1" applyBorder="1" applyAlignment="1" applyProtection="1">
      <alignment horizontal="center"/>
    </xf>
    <xf numFmtId="0" fontId="91" fillId="0" borderId="116" xfId="0" applyFont="1" applyFill="1" applyBorder="1" applyAlignment="1" applyProtection="1">
      <alignment horizontal="center" vertical="center" textRotation="90"/>
    </xf>
    <xf numFmtId="0" fontId="56" fillId="0" borderId="0" xfId="0" applyFont="1" applyFill="1" applyBorder="1" applyAlignment="1" applyProtection="1">
      <alignment horizontal="center"/>
    </xf>
    <xf numFmtId="0" fontId="0" fillId="0" borderId="113" xfId="0" applyBorder="1" applyProtection="1"/>
    <xf numFmtId="0" fontId="0" fillId="0" borderId="0" xfId="0" applyBorder="1" applyProtection="1"/>
    <xf numFmtId="0" fontId="0" fillId="0" borderId="114" xfId="0" applyBorder="1" applyProtection="1"/>
    <xf numFmtId="0" fontId="0" fillId="0" borderId="115" xfId="0" applyBorder="1" applyProtection="1"/>
    <xf numFmtId="164" fontId="92" fillId="0" borderId="0" xfId="11" applyFont="1"/>
    <xf numFmtId="0" fontId="93" fillId="0" borderId="0" xfId="0" applyFont="1" applyAlignment="1">
      <alignment horizontal="left" vertical="top"/>
    </xf>
    <xf numFmtId="0" fontId="46" fillId="0" borderId="0" xfId="0" applyFont="1" applyAlignment="1">
      <alignment vertical="top"/>
    </xf>
    <xf numFmtId="0" fontId="93" fillId="0" borderId="0" xfId="0" applyFont="1" applyAlignment="1">
      <alignment horizontal="center" vertical="top"/>
    </xf>
    <xf numFmtId="14" fontId="93" fillId="0" borderId="0" xfId="0" applyNumberFormat="1" applyFont="1" applyAlignment="1">
      <alignment horizontal="center" vertical="top"/>
    </xf>
    <xf numFmtId="0" fontId="93" fillId="0" borderId="0" xfId="0" applyFont="1" applyAlignment="1">
      <alignment vertical="top"/>
    </xf>
    <xf numFmtId="0" fontId="93" fillId="0" borderId="75" xfId="0" applyFont="1" applyBorder="1" applyAlignment="1">
      <alignment horizontal="center" vertical="top"/>
    </xf>
    <xf numFmtId="0" fontId="93" fillId="0" borderId="71" xfId="0" applyFont="1" applyBorder="1" applyAlignment="1">
      <alignment horizontal="center" vertical="top"/>
    </xf>
    <xf numFmtId="0" fontId="93" fillId="0" borderId="72" xfId="0" applyFont="1" applyBorder="1" applyAlignment="1">
      <alignment horizontal="center" vertical="top"/>
    </xf>
    <xf numFmtId="0" fontId="46" fillId="0" borderId="49" xfId="0" applyFont="1" applyBorder="1" applyAlignment="1">
      <alignment horizontal="center" vertical="top"/>
    </xf>
    <xf numFmtId="0" fontId="94" fillId="0" borderId="0" xfId="0" applyFont="1" applyAlignment="1">
      <alignment vertical="center"/>
    </xf>
    <xf numFmtId="0" fontId="46" fillId="0" borderId="2" xfId="0" applyFont="1" applyBorder="1" applyAlignment="1">
      <alignment horizontal="center" vertical="top"/>
    </xf>
    <xf numFmtId="0" fontId="94" fillId="0" borderId="0" xfId="0" applyFont="1" applyAlignment="1">
      <alignment horizontal="left" vertical="center" indent="5"/>
    </xf>
    <xf numFmtId="0" fontId="55" fillId="32" borderId="95" xfId="88" applyFont="1" applyFill="1" applyBorder="1" applyAlignment="1"/>
    <xf numFmtId="169" fontId="55" fillId="32" borderId="95" xfId="88" applyNumberFormat="1" applyFont="1" applyFill="1" applyBorder="1" applyAlignment="1"/>
    <xf numFmtId="0" fontId="39" fillId="0" borderId="0" xfId="88" applyBorder="1" applyAlignment="1"/>
    <xf numFmtId="169" fontId="54" fillId="32" borderId="12" xfId="87" applyNumberFormat="1" applyFont="1" applyFill="1" applyBorder="1" applyAlignment="1" applyProtection="1">
      <alignment horizontal="left" vertical="center"/>
    </xf>
    <xf numFmtId="0" fontId="5" fillId="0" borderId="48" xfId="87" applyFont="1" applyFill="1" applyBorder="1" applyAlignment="1" applyProtection="1">
      <alignment horizontal="center" vertical="center"/>
      <protection locked="0"/>
    </xf>
    <xf numFmtId="0" fontId="5" fillId="0" borderId="0" xfId="87" applyFont="1" applyFill="1" applyBorder="1" applyAlignment="1" applyProtection="1">
      <alignment horizontal="center" vertical="center" wrapText="1"/>
      <protection locked="0"/>
    </xf>
    <xf numFmtId="175" fontId="76" fillId="32" borderId="95" xfId="88" applyNumberFormat="1" applyFont="1" applyFill="1" applyBorder="1" applyAlignment="1"/>
    <xf numFmtId="169" fontId="76" fillId="32" borderId="95" xfId="88" applyNumberFormat="1" applyFont="1" applyFill="1" applyBorder="1" applyAlignment="1"/>
    <xf numFmtId="0" fontId="39" fillId="0" borderId="0" xfId="88" applyFill="1" applyBorder="1" applyAlignment="1">
      <alignment horizontal="center" vertical="center" wrapText="1"/>
    </xf>
    <xf numFmtId="0" fontId="39" fillId="0" borderId="0" xfId="88" applyFill="1" applyBorder="1" applyAlignment="1">
      <alignment wrapText="1"/>
    </xf>
    <xf numFmtId="0" fontId="5" fillId="0" borderId="0" xfId="87" applyFont="1" applyFill="1" applyBorder="1" applyAlignment="1">
      <alignment horizontal="center" vertical="center" wrapText="1"/>
    </xf>
    <xf numFmtId="0" fontId="39" fillId="0" borderId="0" xfId="88" applyFill="1" applyBorder="1" applyAlignment="1">
      <alignment horizontal="center" vertical="center"/>
    </xf>
    <xf numFmtId="0" fontId="5" fillId="0" borderId="0" xfId="87" applyFont="1" applyFill="1" applyBorder="1" applyAlignment="1"/>
    <xf numFmtId="0" fontId="5" fillId="0" borderId="0" xfId="87" applyFont="1" applyFill="1" applyBorder="1" applyAlignment="1" applyProtection="1">
      <alignment vertical="center"/>
    </xf>
    <xf numFmtId="0" fontId="5" fillId="0" borderId="0" xfId="87" applyFont="1" applyFill="1" applyBorder="1" applyAlignment="1">
      <alignment horizontal="center" vertical="center"/>
    </xf>
    <xf numFmtId="0" fontId="5" fillId="0" borderId="16" xfId="88" applyFont="1" applyFill="1" applyBorder="1" applyAlignment="1">
      <alignment horizontal="center" textRotation="90" wrapText="1"/>
    </xf>
    <xf numFmtId="0" fontId="5" fillId="0" borderId="6" xfId="87" applyFont="1" applyFill="1" applyBorder="1" applyAlignment="1" applyProtection="1">
      <alignment horizontal="center" vertical="center" textRotation="90" wrapText="1"/>
      <protection locked="0"/>
    </xf>
    <xf numFmtId="0" fontId="0" fillId="0" borderId="2" xfId="0" applyBorder="1" applyAlignment="1">
      <alignment textRotation="90"/>
    </xf>
    <xf numFmtId="0" fontId="5" fillId="0" borderId="6" xfId="88" applyFont="1" applyBorder="1" applyAlignment="1">
      <alignment horizontal="center" vertical="center" textRotation="90" wrapText="1"/>
    </xf>
    <xf numFmtId="0" fontId="5" fillId="0" borderId="2" xfId="87" applyFont="1" applyFill="1" applyBorder="1" applyAlignment="1" applyProtection="1">
      <alignment horizontal="center" vertical="center" textRotation="90" wrapText="1"/>
      <protection locked="0"/>
    </xf>
    <xf numFmtId="0" fontId="5" fillId="0" borderId="6" xfId="87" applyFont="1" applyBorder="1" applyAlignment="1">
      <alignment horizontal="center" vertical="center" textRotation="90"/>
    </xf>
    <xf numFmtId="0" fontId="5" fillId="0" borderId="16" xfId="87" applyFont="1" applyBorder="1" applyAlignment="1">
      <alignment horizontal="center" vertical="center" textRotation="90"/>
    </xf>
    <xf numFmtId="0" fontId="5" fillId="0" borderId="48" xfId="88" applyFont="1" applyBorder="1" applyAlignment="1">
      <alignment horizontal="center" vertical="center" textRotation="90" wrapText="1"/>
    </xf>
    <xf numFmtId="0" fontId="85" fillId="0" borderId="2" xfId="107" applyFont="1" applyBorder="1" applyAlignment="1">
      <alignment horizontal="center" vertical="center" textRotation="90" wrapText="1"/>
    </xf>
    <xf numFmtId="0" fontId="0" fillId="0" borderId="0" xfId="0" applyAlignment="1">
      <alignment textRotation="90"/>
    </xf>
    <xf numFmtId="0" fontId="0" fillId="32" borderId="0" xfId="0" applyFill="1" applyAlignment="1">
      <alignment textRotation="90"/>
    </xf>
    <xf numFmtId="0" fontId="5" fillId="0" borderId="11" xfId="87" applyFont="1" applyFill="1" applyBorder="1" applyAlignment="1" applyProtection="1">
      <alignment horizontal="center" vertical="center" textRotation="90"/>
      <protection locked="0"/>
    </xf>
    <xf numFmtId="0" fontId="5" fillId="0" borderId="6" xfId="88" applyFont="1" applyBorder="1" applyAlignment="1">
      <alignment horizontal="center" vertical="center" textRotation="90"/>
    </xf>
    <xf numFmtId="169" fontId="54" fillId="32" borderId="0" xfId="87" applyNumberFormat="1" applyFont="1" applyFill="1" applyBorder="1" applyAlignment="1" applyProtection="1">
      <alignment horizontal="left" vertical="center"/>
    </xf>
    <xf numFmtId="0" fontId="5" fillId="0" borderId="2" xfId="88" applyFont="1" applyFill="1" applyBorder="1" applyAlignment="1">
      <alignment horizontal="center" vertical="center" textRotation="90" wrapText="1"/>
    </xf>
    <xf numFmtId="2" fontId="2" fillId="7" borderId="73" xfId="5" applyNumberFormat="1" applyFont="1" applyFill="1" applyBorder="1" applyAlignment="1" applyProtection="1">
      <alignment horizontal="center"/>
    </xf>
    <xf numFmtId="172" fontId="2" fillId="7" borderId="73" xfId="91" applyNumberFormat="1" applyFont="1" applyFill="1" applyBorder="1" applyAlignment="1" applyProtection="1">
      <alignment horizontal="center"/>
      <protection locked="0"/>
    </xf>
    <xf numFmtId="164" fontId="96" fillId="0" borderId="0" xfId="2" applyFont="1" applyAlignment="1">
      <alignment vertical="center"/>
    </xf>
    <xf numFmtId="0" fontId="79" fillId="0" borderId="2" xfId="107" applyBorder="1" applyAlignment="1">
      <alignment horizontal="center" vertical="center" textRotation="90" wrapText="1"/>
    </xf>
    <xf numFmtId="0" fontId="47" fillId="0" borderId="0" xfId="0" applyFont="1"/>
    <xf numFmtId="0" fontId="60" fillId="0" borderId="0" xfId="0" applyFont="1"/>
    <xf numFmtId="0" fontId="98" fillId="0" borderId="0" xfId="0" applyFont="1"/>
    <xf numFmtId="2" fontId="101" fillId="0" borderId="0" xfId="5" applyNumberFormat="1" applyFont="1"/>
    <xf numFmtId="2" fontId="102" fillId="0" borderId="0" xfId="5" applyNumberFormat="1" applyFont="1"/>
    <xf numFmtId="0" fontId="14" fillId="0" borderId="73" xfId="2" applyNumberFormat="1" applyFont="1" applyBorder="1" applyAlignment="1">
      <alignment horizontal="left" vertical="top" wrapText="1"/>
    </xf>
    <xf numFmtId="0" fontId="103" fillId="0" borderId="0" xfId="0" applyFont="1"/>
    <xf numFmtId="0" fontId="92" fillId="0" borderId="0" xfId="0" applyFont="1"/>
    <xf numFmtId="0" fontId="60" fillId="0" borderId="0" xfId="0" applyFont="1" applyAlignment="1">
      <alignment vertical="top"/>
    </xf>
    <xf numFmtId="0" fontId="105" fillId="32" borderId="93" xfId="2" applyNumberFormat="1" applyFont="1" applyFill="1" applyBorder="1" applyAlignment="1">
      <alignment horizontal="center"/>
    </xf>
    <xf numFmtId="0" fontId="105" fillId="32" borderId="105" xfId="2" applyNumberFormat="1" applyFont="1" applyFill="1" applyBorder="1" applyAlignment="1">
      <alignment horizontal="center"/>
    </xf>
    <xf numFmtId="0" fontId="105" fillId="32" borderId="92" xfId="2" applyNumberFormat="1" applyFont="1" applyFill="1" applyBorder="1" applyAlignment="1">
      <alignment horizontal="center"/>
    </xf>
    <xf numFmtId="0" fontId="105" fillId="32" borderId="104" xfId="2" applyNumberFormat="1" applyFont="1" applyFill="1" applyBorder="1" applyAlignment="1">
      <alignment horizontal="center"/>
    </xf>
    <xf numFmtId="0" fontId="106" fillId="36" borderId="3" xfId="0" applyFont="1" applyFill="1" applyBorder="1" applyAlignment="1">
      <alignment vertical="center" wrapText="1"/>
    </xf>
    <xf numFmtId="0" fontId="106" fillId="36" borderId="4" xfId="0" applyFont="1" applyFill="1" applyBorder="1" applyAlignment="1">
      <alignment vertical="center" wrapText="1"/>
    </xf>
    <xf numFmtId="0" fontId="106" fillId="36" borderId="5" xfId="0" applyFont="1" applyFill="1" applyBorder="1" applyAlignment="1">
      <alignment vertical="center" wrapText="1"/>
    </xf>
    <xf numFmtId="0" fontId="106" fillId="36" borderId="0" xfId="0" applyFont="1" applyFill="1" applyBorder="1" applyAlignment="1">
      <alignment vertical="center" wrapText="1"/>
    </xf>
    <xf numFmtId="0" fontId="107" fillId="37" borderId="74" xfId="0" applyFont="1" applyFill="1" applyBorder="1" applyAlignment="1">
      <alignment vertical="center" wrapText="1"/>
    </xf>
    <xf numFmtId="0" fontId="107" fillId="37" borderId="52" xfId="0" applyFont="1" applyFill="1" applyBorder="1" applyAlignment="1">
      <alignment vertical="center" wrapText="1"/>
    </xf>
    <xf numFmtId="8" fontId="107" fillId="37" borderId="52" xfId="0" applyNumberFormat="1" applyFont="1" applyFill="1" applyBorder="1" applyAlignment="1">
      <alignment vertical="center" wrapText="1"/>
    </xf>
    <xf numFmtId="0" fontId="107" fillId="38" borderId="52" xfId="0" applyFont="1" applyFill="1" applyBorder="1" applyAlignment="1">
      <alignment vertical="center" wrapText="1"/>
    </xf>
    <xf numFmtId="0" fontId="107" fillId="37" borderId="81" xfId="0" applyFont="1" applyFill="1" applyBorder="1" applyAlignment="1">
      <alignment vertical="center" wrapText="1"/>
    </xf>
    <xf numFmtId="0" fontId="107" fillId="37" borderId="14" xfId="0" applyFont="1" applyFill="1" applyBorder="1" applyAlignment="1">
      <alignment vertical="center" wrapText="1"/>
    </xf>
    <xf numFmtId="8" fontId="107" fillId="37" borderId="14" xfId="0" applyNumberFormat="1" applyFont="1" applyFill="1" applyBorder="1" applyAlignment="1">
      <alignment vertical="center" wrapText="1"/>
    </xf>
    <xf numFmtId="0" fontId="107" fillId="39" borderId="14" xfId="0" applyFont="1" applyFill="1" applyBorder="1" applyAlignment="1">
      <alignment vertical="center" wrapText="1"/>
    </xf>
    <xf numFmtId="0" fontId="108" fillId="0" borderId="3" xfId="0" applyNumberFormat="1" applyFont="1" applyBorder="1"/>
    <xf numFmtId="0" fontId="0" fillId="0" borderId="4" xfId="0" applyNumberFormat="1" applyBorder="1"/>
    <xf numFmtId="0" fontId="0" fillId="0" borderId="5" xfId="0" applyNumberFormat="1" applyBorder="1"/>
    <xf numFmtId="0" fontId="0" fillId="0" borderId="0" xfId="0" applyNumberFormat="1" applyBorder="1"/>
    <xf numFmtId="0" fontId="0" fillId="0" borderId="14" xfId="0" applyNumberFormat="1" applyBorder="1"/>
    <xf numFmtId="0" fontId="0" fillId="0" borderId="13" xfId="0" applyNumberFormat="1" applyBorder="1"/>
    <xf numFmtId="16" fontId="0" fillId="0" borderId="0" xfId="0" applyNumberFormat="1" applyBorder="1"/>
    <xf numFmtId="0" fontId="0" fillId="4" borderId="13" xfId="0" applyNumberFormat="1" applyFill="1" applyBorder="1" applyAlignment="1"/>
    <xf numFmtId="0" fontId="0" fillId="0" borderId="0" xfId="0" applyNumberFormat="1" applyFill="1" applyBorder="1" applyAlignment="1"/>
    <xf numFmtId="0" fontId="0" fillId="2" borderId="13" xfId="0" applyNumberFormat="1" applyFill="1" applyBorder="1" applyAlignment="1">
      <alignment horizontal="left"/>
    </xf>
    <xf numFmtId="0" fontId="0" fillId="2" borderId="0" xfId="0" applyNumberFormat="1" applyFill="1" applyBorder="1" applyAlignment="1">
      <alignment horizontal="left"/>
    </xf>
    <xf numFmtId="0" fontId="0" fillId="0" borderId="19" xfId="0" applyNumberFormat="1" applyBorder="1"/>
    <xf numFmtId="0" fontId="0" fillId="0" borderId="20" xfId="0" applyNumberFormat="1" applyBorder="1"/>
    <xf numFmtId="0" fontId="0" fillId="0" borderId="21" xfId="0" applyNumberFormat="1" applyBorder="1"/>
    <xf numFmtId="0" fontId="81" fillId="0" borderId="0" xfId="0" applyFont="1"/>
    <xf numFmtId="0" fontId="0" fillId="0" borderId="124" xfId="0" applyBorder="1" applyAlignment="1" applyProtection="1">
      <alignment wrapText="1"/>
      <protection locked="0"/>
    </xf>
    <xf numFmtId="166" fontId="0" fillId="0" borderId="124" xfId="0" applyNumberFormat="1" applyBorder="1" applyAlignment="1" applyProtection="1">
      <alignment wrapText="1"/>
      <protection locked="0"/>
    </xf>
    <xf numFmtId="164" fontId="97" fillId="0" borderId="11" xfId="107" applyNumberFormat="1" applyFont="1" applyBorder="1" applyAlignment="1"/>
    <xf numFmtId="164" fontId="5" fillId="0" borderId="12" xfId="5" applyBorder="1"/>
    <xf numFmtId="0" fontId="112" fillId="0" borderId="0" xfId="107" applyNumberFormat="1" applyFont="1" applyAlignment="1"/>
    <xf numFmtId="0" fontId="8" fillId="0" borderId="6" xfId="88" applyFont="1" applyFill="1" applyBorder="1" applyAlignment="1">
      <alignment horizontal="center" vertical="center" wrapText="1"/>
    </xf>
    <xf numFmtId="0" fontId="8" fillId="0" borderId="18" xfId="87" applyFont="1" applyFill="1" applyBorder="1" applyAlignment="1" applyProtection="1">
      <alignment vertical="center" wrapText="1"/>
      <protection locked="0"/>
    </xf>
    <xf numFmtId="0" fontId="5" fillId="0" borderId="124" xfId="87" applyFont="1" applyFill="1" applyBorder="1" applyProtection="1">
      <protection locked="0"/>
    </xf>
    <xf numFmtId="0" fontId="8" fillId="0" borderId="6" xfId="87" applyFont="1" applyFill="1" applyBorder="1" applyAlignment="1" applyProtection="1">
      <alignment vertical="center" wrapText="1"/>
      <protection locked="0"/>
    </xf>
    <xf numFmtId="0" fontId="116" fillId="0" borderId="0" xfId="2" applyNumberFormat="1" applyFont="1"/>
    <xf numFmtId="0" fontId="6" fillId="0" borderId="73" xfId="2" applyNumberFormat="1" applyFont="1" applyBorder="1" applyAlignment="1">
      <alignment horizontal="center"/>
    </xf>
    <xf numFmtId="0" fontId="17" fillId="0" borderId="73" xfId="5" applyNumberFormat="1" applyFont="1" applyBorder="1" applyAlignment="1" applyProtection="1">
      <alignment horizontal="left" vertical="top"/>
      <protection locked="0"/>
    </xf>
    <xf numFmtId="0" fontId="17" fillId="0" borderId="73" xfId="5" applyNumberFormat="1" applyFont="1" applyBorder="1" applyAlignment="1" applyProtection="1">
      <alignment horizontal="left" vertical="top" wrapText="1"/>
      <protection locked="0"/>
    </xf>
    <xf numFmtId="0" fontId="6" fillId="0" borderId="73" xfId="2" applyNumberFormat="1" applyFont="1" applyFill="1" applyBorder="1" applyAlignment="1">
      <alignment horizontal="center"/>
    </xf>
    <xf numFmtId="0" fontId="5" fillId="0" borderId="0" xfId="87" applyFont="1" applyFill="1" applyBorder="1" applyAlignment="1" applyProtection="1">
      <alignment vertical="center"/>
    </xf>
    <xf numFmtId="0" fontId="51" fillId="33" borderId="0" xfId="88" applyFont="1" applyFill="1" applyBorder="1" applyAlignment="1">
      <alignment vertical="center" wrapText="1"/>
    </xf>
    <xf numFmtId="2" fontId="0" fillId="0" borderId="0" xfId="0" applyNumberFormat="1" applyAlignment="1">
      <alignment horizontal="left" vertical="center"/>
    </xf>
    <xf numFmtId="2" fontId="0" fillId="0" borderId="6" xfId="0" applyNumberFormat="1" applyFill="1" applyBorder="1" applyAlignment="1">
      <alignment horizontal="left" vertical="center" wrapText="1"/>
    </xf>
    <xf numFmtId="0" fontId="16" fillId="0" borderId="122" xfId="2" applyNumberFormat="1" applyFont="1" applyBorder="1" applyAlignment="1">
      <alignment horizontal="center" vertical="center" wrapText="1"/>
    </xf>
    <xf numFmtId="0" fontId="16" fillId="0" borderId="121" xfId="2" applyNumberFormat="1" applyFont="1" applyBorder="1" applyAlignment="1">
      <alignment horizontal="center" vertical="center" wrapText="1"/>
    </xf>
    <xf numFmtId="0" fontId="5" fillId="0" borderId="0" xfId="88" applyFont="1" applyBorder="1" applyAlignment="1">
      <alignment vertical="center" wrapText="1"/>
    </xf>
    <xf numFmtId="0" fontId="5" fillId="0" borderId="0" xfId="87" applyFont="1" applyFill="1" applyBorder="1" applyAlignment="1" applyProtection="1">
      <alignment horizontal="center" vertical="center" textRotation="90" wrapText="1"/>
      <protection locked="0"/>
    </xf>
    <xf numFmtId="0" fontId="8" fillId="0" borderId="0" xfId="87" applyFont="1" applyFill="1" applyBorder="1" applyAlignment="1" applyProtection="1">
      <alignment horizontal="center" vertical="center" wrapText="1"/>
      <protection locked="0"/>
    </xf>
    <xf numFmtId="0" fontId="5" fillId="0" borderId="0" xfId="88" applyFont="1" applyBorder="1" applyAlignment="1">
      <alignment horizontal="center" vertical="center" wrapText="1"/>
    </xf>
    <xf numFmtId="164" fontId="52" fillId="0" borderId="0" xfId="2" applyFont="1" applyAlignment="1">
      <alignment vertical="center"/>
    </xf>
    <xf numFmtId="164" fontId="99" fillId="0" borderId="0" xfId="2" applyFont="1" applyAlignment="1">
      <alignment vertical="center"/>
    </xf>
    <xf numFmtId="49" fontId="101" fillId="0" borderId="73" xfId="2" applyNumberFormat="1" applyFont="1" applyBorder="1" applyAlignment="1">
      <alignment horizontal="left" vertical="center" wrapText="1"/>
    </xf>
    <xf numFmtId="0" fontId="117" fillId="0" borderId="73" xfId="5" applyNumberFormat="1" applyFont="1" applyBorder="1" applyAlignment="1" applyProtection="1">
      <alignment horizontal="left" vertical="top" wrapText="1"/>
      <protection locked="0"/>
    </xf>
    <xf numFmtId="0" fontId="117" fillId="0" borderId="73" xfId="5" applyNumberFormat="1" applyFont="1" applyBorder="1" applyAlignment="1" applyProtection="1">
      <alignment horizontal="left" vertical="center" wrapText="1"/>
      <protection locked="0"/>
    </xf>
    <xf numFmtId="0" fontId="6" fillId="0" borderId="117" xfId="2" applyNumberFormat="1" applyFont="1" applyBorder="1" applyAlignment="1">
      <alignment horizontal="center"/>
    </xf>
    <xf numFmtId="0" fontId="17" fillId="0" borderId="117" xfId="5" applyNumberFormat="1" applyFont="1" applyBorder="1" applyAlignment="1" applyProtection="1">
      <alignment horizontal="left" vertical="top"/>
      <protection locked="0"/>
    </xf>
    <xf numFmtId="0" fontId="44" fillId="0" borderId="0" xfId="2" applyNumberFormat="1" applyFont="1"/>
    <xf numFmtId="0" fontId="52" fillId="5" borderId="73" xfId="2" applyNumberFormat="1" applyFont="1" applyFill="1" applyBorder="1" applyAlignment="1">
      <alignment horizontal="center"/>
    </xf>
    <xf numFmtId="0" fontId="44" fillId="0" borderId="120" xfId="2" applyNumberFormat="1" applyFont="1" applyBorder="1"/>
    <xf numFmtId="0" fontId="44" fillId="0" borderId="0" xfId="2" applyNumberFormat="1" applyFont="1" applyBorder="1"/>
    <xf numFmtId="0" fontId="52" fillId="0" borderId="33" xfId="5" applyNumberFormat="1" applyFont="1" applyBorder="1" applyAlignment="1">
      <alignment horizontal="center" vertical="center" wrapText="1"/>
    </xf>
    <xf numFmtId="0" fontId="52" fillId="0" borderId="34" xfId="5" applyNumberFormat="1" applyFont="1" applyBorder="1" applyAlignment="1">
      <alignment horizontal="center" vertical="center" wrapText="1"/>
    </xf>
    <xf numFmtId="0" fontId="117" fillId="0" borderId="0" xfId="2" applyNumberFormat="1" applyFont="1"/>
    <xf numFmtId="0" fontId="80" fillId="5" borderId="73" xfId="2" applyNumberFormat="1" applyFont="1" applyFill="1" applyBorder="1" applyAlignment="1">
      <alignment horizontal="center"/>
    </xf>
    <xf numFmtId="0" fontId="119" fillId="0" borderId="132" xfId="2" applyNumberFormat="1" applyFont="1" applyBorder="1" applyAlignment="1">
      <alignment horizontal="center" vertical="center" wrapText="1"/>
    </xf>
    <xf numFmtId="0" fontId="117" fillId="0" borderId="73" xfId="2" applyNumberFormat="1" applyFont="1" applyBorder="1" applyAlignment="1">
      <alignment horizontal="left" vertical="top" wrapText="1"/>
    </xf>
    <xf numFmtId="0" fontId="101" fillId="0" borderId="73" xfId="2" applyNumberFormat="1" applyFont="1" applyBorder="1" applyAlignment="1">
      <alignment horizontal="left" vertical="top" wrapText="1"/>
    </xf>
    <xf numFmtId="0" fontId="80" fillId="0" borderId="31" xfId="5" applyNumberFormat="1" applyFont="1" applyBorder="1" applyAlignment="1"/>
    <xf numFmtId="0" fontId="80" fillId="5" borderId="121" xfId="2" applyNumberFormat="1" applyFont="1" applyFill="1" applyBorder="1" applyAlignment="1">
      <alignment horizontal="center"/>
    </xf>
    <xf numFmtId="0" fontId="117" fillId="0" borderId="31" xfId="5" applyNumberFormat="1" applyFont="1" applyBorder="1" applyAlignment="1" applyProtection="1">
      <alignment horizontal="left" vertical="center" wrapText="1"/>
      <protection locked="0"/>
    </xf>
    <xf numFmtId="0" fontId="80" fillId="5" borderId="122" xfId="2" applyNumberFormat="1" applyFont="1" applyFill="1" applyBorder="1" applyAlignment="1">
      <alignment horizontal="center"/>
    </xf>
    <xf numFmtId="164" fontId="79" fillId="0" borderId="0" xfId="107" applyNumberFormat="1" applyAlignment="1"/>
    <xf numFmtId="0" fontId="52" fillId="5" borderId="130" xfId="2" applyNumberFormat="1" applyFont="1" applyFill="1" applyBorder="1" applyAlignment="1">
      <alignment horizontal="center"/>
    </xf>
    <xf numFmtId="0" fontId="117" fillId="0" borderId="73" xfId="2" applyNumberFormat="1" applyFont="1" applyBorder="1" applyAlignment="1">
      <alignment wrapText="1"/>
    </xf>
    <xf numFmtId="14" fontId="117" fillId="0" borderId="73" xfId="2" applyNumberFormat="1" applyFont="1" applyFill="1" applyBorder="1" applyAlignment="1">
      <alignment horizontal="center" wrapText="1"/>
    </xf>
    <xf numFmtId="0" fontId="8" fillId="0" borderId="73" xfId="2" applyNumberFormat="1" applyFont="1" applyFill="1" applyBorder="1" applyAlignment="1">
      <alignment horizontal="center" vertical="center" wrapText="1"/>
    </xf>
    <xf numFmtId="0" fontId="65" fillId="0" borderId="73" xfId="2" applyNumberFormat="1" applyFont="1" applyBorder="1" applyAlignment="1">
      <alignment vertical="top" wrapText="1"/>
    </xf>
    <xf numFmtId="177" fontId="120" fillId="0" borderId="49" xfId="0" applyNumberFormat="1" applyFont="1" applyBorder="1" applyAlignment="1">
      <alignment horizontal="center" vertical="top" wrapText="1"/>
    </xf>
    <xf numFmtId="0" fontId="120" fillId="0" borderId="49" xfId="0" applyFont="1" applyBorder="1" applyAlignment="1">
      <alignment vertical="top" wrapText="1"/>
    </xf>
    <xf numFmtId="0" fontId="120" fillId="0" borderId="49" xfId="0" applyFont="1" applyFill="1" applyBorder="1" applyAlignment="1">
      <alignment vertical="top" wrapText="1"/>
    </xf>
    <xf numFmtId="177" fontId="120" fillId="0" borderId="2" xfId="0" applyNumberFormat="1" applyFont="1" applyBorder="1" applyAlignment="1">
      <alignment horizontal="center" vertical="top" wrapText="1"/>
    </xf>
    <xf numFmtId="0" fontId="120" fillId="0" borderId="2" xfId="0" applyFont="1" applyBorder="1" applyAlignment="1">
      <alignment vertical="top" wrapText="1"/>
    </xf>
    <xf numFmtId="0" fontId="120" fillId="0" borderId="2" xfId="0" applyFont="1" applyFill="1" applyBorder="1" applyAlignment="1">
      <alignment vertical="top" wrapText="1"/>
    </xf>
    <xf numFmtId="0" fontId="120" fillId="0" borderId="2" xfId="0" applyFont="1" applyBorder="1" applyAlignment="1">
      <alignment horizontal="left" vertical="top" wrapText="1"/>
    </xf>
    <xf numFmtId="0" fontId="121" fillId="0" borderId="2" xfId="0" applyFont="1" applyBorder="1" applyAlignment="1">
      <alignment vertical="top" wrapText="1"/>
    </xf>
    <xf numFmtId="0" fontId="122" fillId="0" borderId="2" xfId="0" applyFont="1" applyBorder="1" applyAlignment="1">
      <alignment vertical="top" wrapText="1"/>
    </xf>
    <xf numFmtId="0" fontId="120" fillId="0" borderId="2" xfId="0" applyFont="1" applyBorder="1" applyAlignment="1">
      <alignment vertical="center" wrapText="1"/>
    </xf>
    <xf numFmtId="0" fontId="123" fillId="0" borderId="2" xfId="0" applyFont="1" applyBorder="1" applyAlignment="1">
      <alignment vertical="top" wrapText="1"/>
    </xf>
    <xf numFmtId="0" fontId="121" fillId="0" borderId="2" xfId="0" applyFont="1" applyBorder="1" applyAlignment="1">
      <alignment horizontal="left" vertical="center" wrapText="1" indent="1"/>
    </xf>
    <xf numFmtId="0" fontId="123" fillId="0" borderId="2" xfId="0" applyFont="1" applyBorder="1" applyAlignment="1">
      <alignment horizontal="left" vertical="top" wrapText="1"/>
    </xf>
    <xf numFmtId="0" fontId="123" fillId="0" borderId="2" xfId="0" applyFont="1" applyBorder="1" applyAlignment="1">
      <alignment horizontal="left" vertical="top" wrapText="1" indent="1"/>
    </xf>
    <xf numFmtId="0" fontId="121" fillId="0" borderId="2" xfId="0" applyFont="1" applyBorder="1" applyAlignment="1">
      <alignment vertical="center" wrapText="1"/>
    </xf>
    <xf numFmtId="0" fontId="44" fillId="0" borderId="2" xfId="2" applyNumberFormat="1" applyFont="1" applyBorder="1" applyAlignment="1">
      <alignment wrapText="1"/>
    </xf>
    <xf numFmtId="0" fontId="44" fillId="0" borderId="124" xfId="2" applyNumberFormat="1" applyFont="1" applyBorder="1" applyAlignment="1">
      <alignment wrapText="1"/>
    </xf>
    <xf numFmtId="0" fontId="79" fillId="0" borderId="0" xfId="107"/>
    <xf numFmtId="0" fontId="7" fillId="0" borderId="73" xfId="5" applyNumberFormat="1" applyFont="1" applyBorder="1" applyAlignment="1" applyProtection="1">
      <alignment horizontal="left" vertical="top" wrapText="1"/>
      <protection locked="0"/>
    </xf>
    <xf numFmtId="0" fontId="47" fillId="0" borderId="125" xfId="0" applyFont="1" applyFill="1" applyBorder="1" applyAlignment="1">
      <alignment horizontal="left" vertical="center" wrapText="1"/>
    </xf>
    <xf numFmtId="0" fontId="30" fillId="7" borderId="0" xfId="0" quotePrefix="1" applyFont="1" applyFill="1" applyBorder="1" applyAlignment="1">
      <alignment horizontal="left" vertical="center"/>
    </xf>
    <xf numFmtId="0" fontId="30" fillId="0" borderId="0" xfId="0" quotePrefix="1" applyFont="1" applyFill="1" applyBorder="1" applyAlignment="1">
      <alignment horizontal="left" vertical="center"/>
    </xf>
    <xf numFmtId="0" fontId="58" fillId="2" borderId="0" xfId="0" applyFont="1" applyFill="1" applyBorder="1" applyAlignment="1">
      <alignment horizontal="left"/>
    </xf>
    <xf numFmtId="0" fontId="47" fillId="0" borderId="0" xfId="86" applyFont="1" applyAlignment="1">
      <alignment horizontal="center"/>
    </xf>
    <xf numFmtId="0" fontId="47" fillId="0" borderId="87" xfId="86" applyFont="1" applyBorder="1" applyAlignment="1">
      <alignment horizontal="left"/>
    </xf>
    <xf numFmtId="0" fontId="47" fillId="0" borderId="7" xfId="86" applyFont="1" applyBorder="1" applyAlignment="1">
      <alignment horizontal="left"/>
    </xf>
    <xf numFmtId="0" fontId="47" fillId="0" borderId="88" xfId="86" applyFont="1" applyBorder="1" applyAlignment="1">
      <alignment horizontal="left"/>
    </xf>
    <xf numFmtId="0" fontId="1" fillId="0" borderId="10" xfId="86" applyFont="1" applyBorder="1" applyAlignment="1">
      <alignment horizontal="center"/>
    </xf>
    <xf numFmtId="0" fontId="1" fillId="0" borderId="2" xfId="86" applyFont="1" applyBorder="1" applyAlignment="1">
      <alignment horizontal="center"/>
    </xf>
    <xf numFmtId="0" fontId="1" fillId="0" borderId="69" xfId="86" applyFont="1" applyBorder="1" applyAlignment="1">
      <alignment horizontal="center"/>
    </xf>
    <xf numFmtId="0" fontId="47" fillId="0" borderId="89" xfId="86" applyFont="1" applyBorder="1" applyAlignment="1">
      <alignment horizontal="left"/>
    </xf>
    <xf numFmtId="0" fontId="47" fillId="0" borderId="90" xfId="86" applyFont="1" applyBorder="1" applyAlignment="1">
      <alignment horizontal="left"/>
    </xf>
    <xf numFmtId="0" fontId="47" fillId="0" borderId="91" xfId="86" applyFont="1" applyBorder="1" applyAlignment="1">
      <alignment horizontal="left"/>
    </xf>
    <xf numFmtId="0" fontId="1" fillId="0" borderId="85" xfId="86" applyFont="1" applyBorder="1" applyAlignment="1">
      <alignment horizontal="center"/>
    </xf>
    <xf numFmtId="0" fontId="1" fillId="0" borderId="84" xfId="86" applyFont="1" applyBorder="1" applyAlignment="1">
      <alignment horizontal="center"/>
    </xf>
    <xf numFmtId="0" fontId="1" fillId="0" borderId="83" xfId="86" applyFont="1" applyBorder="1" applyAlignment="1">
      <alignment horizontal="center"/>
    </xf>
    <xf numFmtId="0" fontId="1" fillId="0" borderId="87" xfId="86" applyFont="1" applyBorder="1" applyAlignment="1">
      <alignment horizontal="left"/>
    </xf>
    <xf numFmtId="0" fontId="1" fillId="0" borderId="7" xfId="86" applyFont="1" applyBorder="1" applyAlignment="1">
      <alignment horizontal="left"/>
    </xf>
    <xf numFmtId="0" fontId="1" fillId="0" borderId="88" xfId="86" applyFont="1" applyBorder="1" applyAlignment="1">
      <alignment horizontal="left"/>
    </xf>
    <xf numFmtId="0" fontId="1" fillId="33" borderId="3" xfId="86" applyFont="1" applyFill="1" applyBorder="1" applyAlignment="1">
      <alignment horizontal="center" vertical="center" textRotation="90"/>
    </xf>
    <xf numFmtId="0" fontId="1" fillId="33" borderId="13" xfId="86" applyFont="1" applyFill="1" applyBorder="1" applyAlignment="1">
      <alignment horizontal="center" vertical="center" textRotation="90"/>
    </xf>
    <xf numFmtId="0" fontId="1" fillId="33" borderId="19" xfId="86" applyFont="1" applyFill="1" applyBorder="1" applyAlignment="1">
      <alignment horizontal="center" vertical="center" textRotation="90"/>
    </xf>
    <xf numFmtId="0" fontId="1" fillId="0" borderId="36" xfId="86" applyFont="1" applyBorder="1" applyAlignment="1">
      <alignment horizontal="left"/>
    </xf>
    <xf numFmtId="0" fontId="1" fillId="0" borderId="37" xfId="86" applyFont="1" applyBorder="1" applyAlignment="1">
      <alignment horizontal="left"/>
    </xf>
    <xf numFmtId="0" fontId="1" fillId="0" borderId="24" xfId="86" applyFont="1" applyBorder="1" applyAlignment="1">
      <alignment horizontal="left"/>
    </xf>
    <xf numFmtId="0" fontId="1" fillId="0" borderId="80" xfId="86" applyFont="1" applyBorder="1" applyAlignment="1">
      <alignment horizontal="center"/>
    </xf>
    <xf numFmtId="0" fontId="1" fillId="0" borderId="22" xfId="86" applyFont="1" applyBorder="1" applyAlignment="1">
      <alignment horizontal="center"/>
    </xf>
    <xf numFmtId="0" fontId="1" fillId="0" borderId="23" xfId="86" applyFont="1" applyBorder="1" applyAlignment="1">
      <alignment horizontal="center"/>
    </xf>
    <xf numFmtId="0" fontId="1" fillId="33" borderId="67" xfId="86" applyFont="1" applyFill="1" applyBorder="1" applyAlignment="1">
      <alignment horizontal="center" vertical="center" textRotation="90" wrapText="1"/>
    </xf>
    <xf numFmtId="0" fontId="1" fillId="33" borderId="81" xfId="86" applyFont="1" applyFill="1" applyBorder="1" applyAlignment="1">
      <alignment horizontal="center" vertical="center" textRotation="90" wrapText="1"/>
    </xf>
    <xf numFmtId="0" fontId="1" fillId="33" borderId="68" xfId="86" applyFont="1" applyFill="1" applyBorder="1" applyAlignment="1">
      <alignment horizontal="center" vertical="center" textRotation="90" wrapText="1"/>
    </xf>
    <xf numFmtId="0" fontId="1" fillId="33" borderId="3" xfId="86" applyFont="1" applyFill="1" applyBorder="1" applyAlignment="1">
      <alignment horizontal="center" vertical="center" textRotation="90" wrapText="1"/>
    </xf>
    <xf numFmtId="0" fontId="1" fillId="33" borderId="19" xfId="86" applyFill="1" applyBorder="1" applyAlignment="1">
      <alignment horizontal="center" vertical="center" textRotation="90" wrapText="1"/>
    </xf>
    <xf numFmtId="0" fontId="1" fillId="0" borderId="89" xfId="86" applyFont="1" applyBorder="1" applyAlignment="1">
      <alignment horizontal="left"/>
    </xf>
    <xf numFmtId="0" fontId="1" fillId="0" borderId="90" xfId="86" applyFont="1" applyBorder="1" applyAlignment="1">
      <alignment horizontal="left"/>
    </xf>
    <xf numFmtId="0" fontId="1" fillId="0" borderId="91" xfId="86" applyFont="1" applyBorder="1" applyAlignment="1">
      <alignment horizontal="left"/>
    </xf>
    <xf numFmtId="0" fontId="1" fillId="33" borderId="13" xfId="86" applyFill="1" applyBorder="1" applyAlignment="1">
      <alignment horizontal="center" vertical="center" textRotation="90"/>
    </xf>
    <xf numFmtId="0" fontId="1" fillId="33" borderId="19" xfId="86" applyFill="1" applyBorder="1" applyAlignment="1">
      <alignment horizontal="center" vertical="center" textRotation="90"/>
    </xf>
    <xf numFmtId="0" fontId="1" fillId="0" borderId="86" xfId="86" applyFont="1" applyBorder="1" applyAlignment="1">
      <alignment horizontal="left"/>
    </xf>
    <xf numFmtId="0" fontId="1" fillId="0" borderId="12" xfId="86" applyFont="1" applyBorder="1" applyAlignment="1">
      <alignment horizontal="left"/>
    </xf>
    <xf numFmtId="0" fontId="1" fillId="0" borderId="17" xfId="86" applyFont="1" applyBorder="1" applyAlignment="1">
      <alignment horizontal="left"/>
    </xf>
    <xf numFmtId="0" fontId="1" fillId="0" borderId="15" xfId="86" applyFont="1" applyBorder="1" applyAlignment="1">
      <alignment horizontal="center"/>
    </xf>
    <xf numFmtId="0" fontId="1" fillId="0" borderId="49" xfId="86" applyFont="1" applyBorder="1" applyAlignment="1">
      <alignment horizontal="center"/>
    </xf>
    <xf numFmtId="0" fontId="1" fillId="0" borderId="65" xfId="86" applyFont="1" applyBorder="1" applyAlignment="1">
      <alignment horizontal="center"/>
    </xf>
    <xf numFmtId="0" fontId="1" fillId="0" borderId="78" xfId="86" applyFont="1" applyBorder="1" applyAlignment="1">
      <alignment horizontal="left"/>
    </xf>
    <xf numFmtId="0" fontId="1" fillId="0" borderId="2" xfId="86" applyFont="1" applyBorder="1" applyAlignment="1">
      <alignment horizontal="left"/>
    </xf>
    <xf numFmtId="0" fontId="1" fillId="0" borderId="69" xfId="86" applyFont="1" applyBorder="1" applyAlignment="1">
      <alignment horizontal="left"/>
    </xf>
    <xf numFmtId="0" fontId="1" fillId="0" borderId="82" xfId="86" applyFont="1" applyBorder="1" applyAlignment="1">
      <alignment horizontal="left"/>
    </xf>
    <xf numFmtId="0" fontId="1" fillId="0" borderId="84" xfId="86" applyFont="1" applyBorder="1" applyAlignment="1">
      <alignment horizontal="left"/>
    </xf>
    <xf numFmtId="0" fontId="1" fillId="0" borderId="83" xfId="86" applyFont="1" applyBorder="1" applyAlignment="1">
      <alignment horizontal="left"/>
    </xf>
    <xf numFmtId="0" fontId="1" fillId="0" borderId="48" xfId="86" applyFont="1" applyBorder="1" applyAlignment="1">
      <alignment horizontal="left"/>
    </xf>
    <xf numFmtId="0" fontId="1" fillId="0" borderId="70" xfId="86" applyFont="1" applyBorder="1" applyAlignment="1">
      <alignment horizontal="left"/>
    </xf>
    <xf numFmtId="0" fontId="1" fillId="0" borderId="9" xfId="86" applyFont="1" applyBorder="1" applyAlignment="1">
      <alignment horizontal="center"/>
    </xf>
    <xf numFmtId="0" fontId="1" fillId="0" borderId="48" xfId="86" applyFont="1" applyBorder="1" applyAlignment="1">
      <alignment horizontal="center"/>
    </xf>
    <xf numFmtId="0" fontId="1" fillId="0" borderId="70" xfId="86" applyFont="1" applyBorder="1" applyAlignment="1">
      <alignment horizontal="center"/>
    </xf>
    <xf numFmtId="0" fontId="1" fillId="0" borderId="76" xfId="86" applyFont="1" applyBorder="1" applyAlignment="1">
      <alignment horizontal="left"/>
    </xf>
    <xf numFmtId="0" fontId="1" fillId="0" borderId="22" xfId="86" applyFont="1" applyBorder="1" applyAlignment="1">
      <alignment horizontal="left"/>
    </xf>
    <xf numFmtId="0" fontId="1" fillId="0" borderId="23" xfId="86" applyFont="1" applyBorder="1" applyAlignment="1">
      <alignment horizontal="left"/>
    </xf>
    <xf numFmtId="0" fontId="1" fillId="0" borderId="49" xfId="86" applyFont="1" applyBorder="1" applyAlignment="1">
      <alignment horizontal="left"/>
    </xf>
    <xf numFmtId="0" fontId="1" fillId="0" borderId="65" xfId="86" applyFont="1" applyBorder="1" applyAlignment="1">
      <alignment horizontal="left"/>
    </xf>
    <xf numFmtId="0" fontId="47" fillId="0" borderId="78" xfId="86" applyFont="1" applyBorder="1" applyAlignment="1">
      <alignment horizontal="center" vertical="center"/>
    </xf>
    <xf numFmtId="0" fontId="22" fillId="2" borderId="50" xfId="86" applyFont="1" applyFill="1" applyBorder="1" applyAlignment="1">
      <alignment horizontal="center"/>
    </xf>
    <xf numFmtId="0" fontId="22" fillId="2" borderId="51" xfId="86" applyFont="1" applyFill="1" applyBorder="1" applyAlignment="1">
      <alignment horizontal="center"/>
    </xf>
    <xf numFmtId="0" fontId="22" fillId="2" borderId="52" xfId="86" applyFont="1" applyFill="1" applyBorder="1" applyAlignment="1">
      <alignment horizontal="center"/>
    </xf>
    <xf numFmtId="0" fontId="60" fillId="0" borderId="0" xfId="86" applyFont="1" applyAlignment="1">
      <alignment horizontal="center" wrapText="1"/>
    </xf>
    <xf numFmtId="0" fontId="60" fillId="0" borderId="0" xfId="86" applyFont="1" applyAlignment="1">
      <alignment horizontal="center"/>
    </xf>
    <xf numFmtId="0" fontId="58" fillId="0" borderId="2" xfId="86" applyFont="1" applyBorder="1" applyAlignment="1">
      <alignment horizontal="center"/>
    </xf>
    <xf numFmtId="14" fontId="58" fillId="0" borderId="2" xfId="86" applyNumberFormat="1" applyFont="1" applyBorder="1" applyAlignment="1">
      <alignment horizontal="center"/>
    </xf>
    <xf numFmtId="0" fontId="5" fillId="0" borderId="48" xfId="87" applyFont="1" applyFill="1" applyBorder="1" applyAlignment="1" applyProtection="1">
      <alignment horizontal="center" vertical="center" textRotation="90" wrapText="1"/>
      <protection locked="0"/>
    </xf>
    <xf numFmtId="0" fontId="5" fillId="0" borderId="49" xfId="87" applyFont="1" applyFill="1" applyBorder="1" applyAlignment="1" applyProtection="1">
      <alignment horizontal="center" vertical="center" textRotation="90" wrapText="1"/>
      <protection locked="0"/>
    </xf>
    <xf numFmtId="0" fontId="5" fillId="0" borderId="48" xfId="87" applyFont="1" applyFill="1" applyBorder="1" applyAlignment="1" applyProtection="1">
      <alignment horizontal="center" vertical="center" wrapText="1"/>
      <protection locked="0"/>
    </xf>
    <xf numFmtId="0" fontId="39" fillId="0" borderId="49" xfId="88" applyBorder="1" applyAlignment="1">
      <alignment horizontal="center" vertical="center" wrapText="1"/>
    </xf>
    <xf numFmtId="0" fontId="85" fillId="0" borderId="48" xfId="107" applyFont="1" applyFill="1" applyBorder="1" applyAlignment="1" applyProtection="1">
      <alignment horizontal="center" vertical="center" textRotation="90" wrapText="1"/>
      <protection locked="0"/>
    </xf>
    <xf numFmtId="0" fontId="85" fillId="0" borderId="49" xfId="107" applyFont="1" applyFill="1" applyBorder="1" applyAlignment="1" applyProtection="1">
      <alignment horizontal="center" vertical="center" textRotation="90" wrapText="1"/>
      <protection locked="0"/>
    </xf>
    <xf numFmtId="0" fontId="2" fillId="2" borderId="0" xfId="87" applyFont="1" applyFill="1" applyBorder="1" applyAlignment="1">
      <alignment vertical="center" wrapText="1"/>
    </xf>
    <xf numFmtId="0" fontId="39" fillId="2" borderId="0" xfId="88" applyFont="1" applyFill="1" applyAlignment="1">
      <alignment vertical="center" wrapText="1"/>
    </xf>
    <xf numFmtId="0" fontId="39" fillId="2" borderId="1" xfId="88" applyFont="1" applyFill="1" applyBorder="1" applyAlignment="1">
      <alignment vertical="center" wrapText="1"/>
    </xf>
    <xf numFmtId="0" fontId="0" fillId="0" borderId="48" xfId="0" applyBorder="1" applyAlignment="1">
      <alignment textRotation="90"/>
    </xf>
    <xf numFmtId="0" fontId="0" fillId="0" borderId="49" xfId="0" applyBorder="1" applyAlignment="1">
      <alignment textRotation="90"/>
    </xf>
    <xf numFmtId="0" fontId="84" fillId="0" borderId="48" xfId="107" applyFont="1" applyFill="1" applyBorder="1" applyAlignment="1" applyProtection="1">
      <alignment horizontal="center" vertical="center" textRotation="90" wrapText="1"/>
      <protection locked="0"/>
    </xf>
    <xf numFmtId="0" fontId="84" fillId="0" borderId="49" xfId="107" applyFont="1" applyFill="1" applyBorder="1" applyAlignment="1" applyProtection="1">
      <alignment horizontal="center" vertical="center" textRotation="90" wrapText="1"/>
      <protection locked="0"/>
    </xf>
    <xf numFmtId="0" fontId="5" fillId="0" borderId="47" xfId="87" applyFont="1" applyFill="1" applyBorder="1" applyAlignment="1" applyProtection="1">
      <alignment horizontal="center" vertical="center" textRotation="90" wrapText="1"/>
      <protection locked="0"/>
    </xf>
    <xf numFmtId="0" fontId="2" fillId="2" borderId="11" xfId="87" applyFont="1" applyFill="1" applyBorder="1" applyAlignment="1">
      <alignment horizontal="center" vertical="center"/>
    </xf>
    <xf numFmtId="0" fontId="2" fillId="2" borderId="16" xfId="87" applyFont="1" applyFill="1" applyBorder="1" applyAlignment="1">
      <alignment horizontal="center" vertical="center"/>
    </xf>
    <xf numFmtId="0" fontId="5" fillId="0" borderId="48" xfId="88" applyFont="1" applyBorder="1" applyAlignment="1">
      <alignment horizontal="center" vertical="center"/>
    </xf>
    <xf numFmtId="0" fontId="5" fillId="0" borderId="47" xfId="88" applyFont="1" applyBorder="1" applyAlignment="1">
      <alignment horizontal="center" vertical="center"/>
    </xf>
    <xf numFmtId="0" fontId="5" fillId="0" borderId="49" xfId="88" applyFont="1" applyBorder="1" applyAlignment="1">
      <alignment horizontal="center" vertical="center"/>
    </xf>
    <xf numFmtId="0" fontId="39" fillId="2" borderId="0" xfId="88" applyFont="1" applyFill="1" applyBorder="1" applyAlignment="1">
      <alignment vertical="center" wrapText="1"/>
    </xf>
    <xf numFmtId="0" fontId="39" fillId="2" borderId="0" xfId="88" applyFont="1" applyFill="1" applyBorder="1" applyAlignment="1">
      <alignment wrapText="1"/>
    </xf>
    <xf numFmtId="0" fontId="39" fillId="2" borderId="1" xfId="88" applyFont="1" applyFill="1" applyBorder="1" applyAlignment="1">
      <alignment wrapText="1"/>
    </xf>
    <xf numFmtId="0" fontId="2" fillId="2" borderId="0" xfId="87" applyFont="1" applyFill="1" applyBorder="1" applyAlignment="1" applyProtection="1">
      <alignment vertical="top" wrapText="1"/>
    </xf>
    <xf numFmtId="0" fontId="39" fillId="2" borderId="0" xfId="88" applyFont="1" applyFill="1" applyBorder="1" applyAlignment="1">
      <alignment vertical="top" wrapText="1"/>
    </xf>
    <xf numFmtId="0" fontId="39" fillId="2" borderId="1" xfId="88" applyFont="1" applyFill="1" applyBorder="1" applyAlignment="1">
      <alignment vertical="top" wrapText="1"/>
    </xf>
    <xf numFmtId="0" fontId="39" fillId="2" borderId="12" xfId="88" applyFont="1" applyFill="1" applyBorder="1" applyAlignment="1">
      <alignment vertical="top" wrapText="1"/>
    </xf>
    <xf numFmtId="0" fontId="39" fillId="2" borderId="15" xfId="88" applyFont="1" applyFill="1" applyBorder="1" applyAlignment="1">
      <alignment vertical="top" wrapText="1"/>
    </xf>
    <xf numFmtId="0" fontId="2" fillId="2" borderId="0" xfId="87" applyFont="1" applyFill="1" applyBorder="1" applyAlignment="1" applyProtection="1">
      <alignment horizontal="left" vertical="center"/>
    </xf>
    <xf numFmtId="0" fontId="2" fillId="2" borderId="1" xfId="87" applyFont="1" applyFill="1" applyBorder="1" applyAlignment="1" applyProtection="1">
      <alignment horizontal="left" vertical="center"/>
    </xf>
    <xf numFmtId="0" fontId="2" fillId="2" borderId="0" xfId="87" applyFont="1" applyFill="1" applyBorder="1" applyAlignment="1">
      <alignment horizontal="left" vertical="center" wrapText="1"/>
    </xf>
    <xf numFmtId="0" fontId="2" fillId="2" borderId="1" xfId="87" applyFont="1" applyFill="1" applyBorder="1" applyAlignment="1">
      <alignment horizontal="left" vertical="center" wrapText="1"/>
    </xf>
    <xf numFmtId="20" fontId="2" fillId="2" borderId="0" xfId="88" applyNumberFormat="1" applyFont="1" applyFill="1" applyBorder="1" applyAlignment="1">
      <alignment horizontal="left" vertical="center"/>
    </xf>
    <xf numFmtId="0" fontId="39" fillId="2" borderId="0" xfId="88" applyFont="1" applyFill="1" applyBorder="1" applyAlignment="1">
      <alignment horizontal="left" vertical="center"/>
    </xf>
    <xf numFmtId="0" fontId="39" fillId="2" borderId="1" xfId="88" applyFont="1" applyFill="1" applyBorder="1" applyAlignment="1">
      <alignment horizontal="left" vertical="center"/>
    </xf>
    <xf numFmtId="0" fontId="2" fillId="2" borderId="0" xfId="88" applyFont="1" applyFill="1" applyBorder="1" applyAlignment="1">
      <alignment horizontal="left" vertical="center" wrapText="1"/>
    </xf>
    <xf numFmtId="0" fontId="2" fillId="2" borderId="1" xfId="88" applyFont="1" applyFill="1" applyBorder="1" applyAlignment="1">
      <alignment horizontal="left" vertical="center" wrapText="1"/>
    </xf>
    <xf numFmtId="0" fontId="2" fillId="2" borderId="11" xfId="88" applyFont="1" applyFill="1" applyBorder="1" applyAlignment="1">
      <alignment horizontal="center" vertical="center"/>
    </xf>
    <xf numFmtId="20" fontId="2" fillId="2" borderId="11" xfId="87" applyNumberFormat="1" applyFont="1" applyFill="1" applyBorder="1" applyAlignment="1">
      <alignment horizontal="left" vertical="center"/>
    </xf>
    <xf numFmtId="20" fontId="2" fillId="2" borderId="0" xfId="87" applyNumberFormat="1" applyFont="1" applyFill="1" applyBorder="1" applyAlignment="1">
      <alignment horizontal="left" vertical="center"/>
    </xf>
    <xf numFmtId="20" fontId="2" fillId="2" borderId="1" xfId="87" applyNumberFormat="1" applyFont="1" applyFill="1" applyBorder="1" applyAlignment="1">
      <alignment horizontal="left" vertical="center"/>
    </xf>
    <xf numFmtId="0" fontId="79" fillId="0" borderId="48" xfId="107" applyBorder="1" applyAlignment="1">
      <alignment horizontal="center" vertical="center" textRotation="90" wrapText="1"/>
    </xf>
    <xf numFmtId="0" fontId="79" fillId="0" borderId="49" xfId="107" applyBorder="1" applyAlignment="1">
      <alignment horizontal="center" vertical="center" textRotation="90" wrapText="1"/>
    </xf>
    <xf numFmtId="0" fontId="5" fillId="0" borderId="48" xfId="87" applyFont="1" applyBorder="1" applyAlignment="1">
      <alignment horizontal="center" vertical="center" textRotation="90" wrapText="1"/>
    </xf>
    <xf numFmtId="0" fontId="5" fillId="0" borderId="49" xfId="87" applyFont="1" applyBorder="1" applyAlignment="1">
      <alignment horizontal="center" vertical="center" textRotation="90" wrapText="1"/>
    </xf>
    <xf numFmtId="0" fontId="85" fillId="0" borderId="48" xfId="107" applyFont="1" applyBorder="1" applyAlignment="1">
      <alignment horizontal="center" vertical="center" textRotation="90" wrapText="1"/>
    </xf>
    <xf numFmtId="0" fontId="85" fillId="0" borderId="49" xfId="107" applyFont="1" applyBorder="1" applyAlignment="1">
      <alignment horizontal="center" vertical="center" textRotation="90" wrapText="1"/>
    </xf>
    <xf numFmtId="0" fontId="5" fillId="0" borderId="18" xfId="87" applyFont="1" applyFill="1" applyBorder="1" applyAlignment="1" applyProtection="1">
      <alignment horizontal="center" vertical="center" wrapText="1"/>
      <protection locked="0"/>
    </xf>
    <xf numFmtId="0" fontId="39" fillId="0" borderId="11" xfId="88" applyBorder="1" applyAlignment="1">
      <alignment horizontal="center" vertical="center" wrapText="1"/>
    </xf>
    <xf numFmtId="0" fontId="39" fillId="0" borderId="16" xfId="88" applyBorder="1" applyAlignment="1">
      <alignment wrapText="1"/>
    </xf>
    <xf numFmtId="0" fontId="5" fillId="0" borderId="18" xfId="87" applyFont="1" applyBorder="1" applyAlignment="1">
      <alignment vertical="center"/>
    </xf>
    <xf numFmtId="0" fontId="5" fillId="0" borderId="16" xfId="87" applyFont="1" applyBorder="1" applyAlignment="1">
      <alignment vertical="center"/>
    </xf>
    <xf numFmtId="0" fontId="5" fillId="0" borderId="18" xfId="87" applyFont="1" applyBorder="1" applyAlignment="1">
      <alignment horizontal="center" vertical="center" wrapText="1"/>
    </xf>
    <xf numFmtId="0" fontId="39" fillId="0" borderId="16" xfId="88" applyBorder="1" applyAlignment="1">
      <alignment horizontal="center" vertical="center"/>
    </xf>
    <xf numFmtId="0" fontId="5" fillId="0" borderId="2" xfId="88" applyFont="1" applyBorder="1" applyAlignment="1">
      <alignment horizontal="center" vertical="center" wrapText="1"/>
    </xf>
    <xf numFmtId="0" fontId="5" fillId="0" borderId="0" xfId="87" applyFont="1" applyFill="1" applyBorder="1" applyAlignment="1" applyProtection="1">
      <alignment vertical="center" wrapText="1"/>
    </xf>
    <xf numFmtId="0" fontId="39" fillId="0" borderId="0" xfId="88" applyFill="1" applyBorder="1" applyAlignment="1">
      <alignment vertical="center" wrapText="1"/>
    </xf>
    <xf numFmtId="0" fontId="6" fillId="0" borderId="3" xfId="88" applyFont="1" applyBorder="1" applyAlignment="1" applyProtection="1">
      <alignment vertical="center" wrapText="1"/>
      <protection locked="0"/>
    </xf>
    <xf numFmtId="0" fontId="6" fillId="0" borderId="4" xfId="88" applyFont="1" applyBorder="1" applyAlignment="1" applyProtection="1">
      <alignment vertical="center" wrapText="1"/>
      <protection locked="0"/>
    </xf>
    <xf numFmtId="0" fontId="39" fillId="0" borderId="4" xfId="88" applyBorder="1" applyAlignment="1" applyProtection="1">
      <alignment wrapText="1"/>
      <protection locked="0"/>
    </xf>
    <xf numFmtId="0" fontId="39" fillId="0" borderId="5" xfId="88" applyBorder="1" applyAlignment="1" applyProtection="1">
      <alignment wrapText="1"/>
      <protection locked="0"/>
    </xf>
    <xf numFmtId="0" fontId="6" fillId="0" borderId="50" xfId="87" applyFont="1" applyBorder="1" applyAlignment="1" applyProtection="1">
      <alignment horizontal="left" wrapText="1"/>
      <protection locked="0"/>
    </xf>
    <xf numFmtId="0" fontId="6" fillId="0" borderId="51" xfId="87" applyFont="1" applyBorder="1" applyAlignment="1" applyProtection="1">
      <alignment horizontal="left" wrapText="1"/>
      <protection locked="0"/>
    </xf>
    <xf numFmtId="0" fontId="39" fillId="0" borderId="51" xfId="88" applyBorder="1" applyAlignment="1" applyProtection="1">
      <alignment wrapText="1"/>
      <protection locked="0"/>
    </xf>
    <xf numFmtId="20" fontId="2" fillId="2" borderId="0" xfId="87" applyNumberFormat="1" applyFont="1" applyFill="1" applyBorder="1" applyAlignment="1" applyProtection="1">
      <alignment horizontal="left" vertical="center" wrapText="1"/>
    </xf>
    <xf numFmtId="0" fontId="39" fillId="2" borderId="0" xfId="88" applyFont="1" applyFill="1" applyBorder="1" applyAlignment="1">
      <alignment horizontal="left" vertical="center" wrapText="1"/>
    </xf>
    <xf numFmtId="0" fontId="39" fillId="2" borderId="1" xfId="88" applyFont="1" applyFill="1" applyBorder="1" applyAlignment="1">
      <alignment horizontal="left" vertical="center" wrapText="1"/>
    </xf>
    <xf numFmtId="1" fontId="2" fillId="2" borderId="0" xfId="87" applyNumberFormat="1" applyFont="1" applyFill="1" applyBorder="1" applyAlignment="1" applyProtection="1">
      <alignment horizontal="left" vertical="center" wrapText="1"/>
    </xf>
    <xf numFmtId="1" fontId="2" fillId="2" borderId="12" xfId="87" applyNumberFormat="1" applyFont="1" applyFill="1" applyBorder="1" applyAlignment="1" applyProtection="1">
      <alignment horizontal="left" vertical="center" wrapText="1"/>
    </xf>
    <xf numFmtId="0" fontId="39" fillId="2" borderId="12" xfId="88" applyFont="1" applyFill="1" applyBorder="1" applyAlignment="1">
      <alignment horizontal="left" vertical="center" wrapText="1"/>
    </xf>
    <xf numFmtId="0" fontId="39" fillId="2" borderId="15" xfId="88" applyFont="1" applyFill="1" applyBorder="1" applyAlignment="1">
      <alignment horizontal="left" vertical="center" wrapText="1"/>
    </xf>
    <xf numFmtId="0" fontId="5" fillId="0" borderId="47" xfId="87" applyFont="1" applyFill="1" applyBorder="1" applyAlignment="1" applyProtection="1">
      <alignment horizontal="center" vertical="center" wrapText="1"/>
      <protection locked="0"/>
    </xf>
    <xf numFmtId="0" fontId="39" fillId="0" borderId="47" xfId="88" applyBorder="1" applyAlignment="1">
      <alignment wrapText="1"/>
    </xf>
    <xf numFmtId="0" fontId="39" fillId="0" borderId="49" xfId="88" applyBorder="1" applyAlignment="1">
      <alignment wrapText="1"/>
    </xf>
    <xf numFmtId="0" fontId="5" fillId="0" borderId="49" xfId="87" applyFont="1" applyFill="1" applyBorder="1" applyAlignment="1" applyProtection="1">
      <alignment horizontal="center" vertical="center" wrapText="1"/>
      <protection locked="0"/>
    </xf>
    <xf numFmtId="0" fontId="5" fillId="0" borderId="48" xfId="88" applyFont="1" applyBorder="1" applyAlignment="1">
      <alignment horizontal="center" vertical="center" wrapText="1"/>
    </xf>
    <xf numFmtId="0" fontId="5" fillId="0" borderId="47" xfId="88" applyFont="1" applyBorder="1" applyAlignment="1">
      <alignment horizontal="center" vertical="center" wrapText="1"/>
    </xf>
    <xf numFmtId="0" fontId="5" fillId="0" borderId="49" xfId="88" applyFont="1" applyBorder="1" applyAlignment="1">
      <alignment horizontal="center" vertical="center" wrapText="1"/>
    </xf>
    <xf numFmtId="0" fontId="5" fillId="0" borderId="11" xfId="87" applyFont="1" applyFill="1" applyBorder="1" applyAlignment="1" applyProtection="1">
      <alignment horizontal="center" vertical="center" wrapText="1"/>
      <protection locked="0"/>
    </xf>
    <xf numFmtId="0" fontId="39" fillId="0" borderId="11" xfId="88" applyBorder="1"/>
    <xf numFmtId="0" fontId="39" fillId="0" borderId="16" xfId="88" applyBorder="1"/>
    <xf numFmtId="0" fontId="79" fillId="0" borderId="47" xfId="107" applyFill="1" applyBorder="1" applyAlignment="1" applyProtection="1">
      <alignment horizontal="center" vertical="center" textRotation="90" wrapText="1"/>
      <protection locked="0"/>
    </xf>
    <xf numFmtId="0" fontId="79" fillId="0" borderId="49" xfId="107" applyFill="1" applyBorder="1" applyAlignment="1" applyProtection="1">
      <alignment horizontal="center" vertical="center" textRotation="90" wrapText="1"/>
      <protection locked="0"/>
    </xf>
    <xf numFmtId="0" fontId="79" fillId="0" borderId="48" xfId="107" applyFill="1" applyBorder="1" applyAlignment="1" applyProtection="1">
      <alignment horizontal="center" vertical="center" textRotation="90" wrapText="1"/>
      <protection locked="0"/>
    </xf>
    <xf numFmtId="0" fontId="5" fillId="0" borderId="48" xfId="88" applyFont="1" applyBorder="1" applyAlignment="1">
      <alignment horizontal="center" vertical="center" textRotation="90" wrapText="1"/>
    </xf>
    <xf numFmtId="0" fontId="5" fillId="0" borderId="49" xfId="88" applyFont="1" applyBorder="1" applyAlignment="1">
      <alignment horizontal="center" vertical="center" textRotation="90" wrapText="1"/>
    </xf>
    <xf numFmtId="0" fontId="5" fillId="0" borderId="48" xfId="87" applyFont="1" applyBorder="1" applyAlignment="1">
      <alignment horizontal="center" vertical="center" textRotation="90"/>
    </xf>
    <xf numFmtId="0" fontId="5" fillId="0" borderId="49" xfId="87" applyFont="1" applyBorder="1" applyAlignment="1">
      <alignment horizontal="center" vertical="center" textRotation="90"/>
    </xf>
    <xf numFmtId="0" fontId="71" fillId="0" borderId="47" xfId="87" applyFont="1" applyFill="1" applyBorder="1" applyAlignment="1" applyProtection="1">
      <alignment horizontal="center" vertical="center" wrapText="1"/>
      <protection locked="0"/>
    </xf>
    <xf numFmtId="0" fontId="71" fillId="0" borderId="49" xfId="87" applyFont="1" applyFill="1" applyBorder="1" applyAlignment="1" applyProtection="1">
      <alignment horizontal="center" vertical="center" wrapText="1"/>
      <protection locked="0"/>
    </xf>
    <xf numFmtId="0" fontId="2" fillId="2" borderId="0" xfId="87" applyFont="1" applyFill="1" applyBorder="1" applyAlignment="1">
      <alignment horizontal="left" vertical="center"/>
    </xf>
    <xf numFmtId="0" fontId="2" fillId="2" borderId="1" xfId="87" applyFont="1" applyFill="1" applyBorder="1" applyAlignment="1">
      <alignment horizontal="left" vertical="center"/>
    </xf>
    <xf numFmtId="0" fontId="5" fillId="0" borderId="9" xfId="87" applyFont="1" applyFill="1" applyBorder="1" applyAlignment="1" applyProtection="1">
      <alignment horizontal="center" vertical="center" wrapText="1"/>
      <protection locked="0"/>
    </xf>
    <xf numFmtId="0" fontId="5" fillId="0" borderId="15" xfId="87" applyFont="1" applyFill="1" applyBorder="1" applyAlignment="1" applyProtection="1">
      <alignment horizontal="center" vertical="center" wrapText="1"/>
      <protection locked="0"/>
    </xf>
    <xf numFmtId="0" fontId="5" fillId="0" borderId="18" xfId="88" applyFont="1" applyBorder="1" applyAlignment="1">
      <alignment horizontal="center" vertical="center" wrapText="1"/>
    </xf>
    <xf numFmtId="0" fontId="5" fillId="0" borderId="16" xfId="88" applyFont="1" applyBorder="1" applyAlignment="1">
      <alignment wrapText="1"/>
    </xf>
    <xf numFmtId="0" fontId="5" fillId="0" borderId="18" xfId="87" applyFont="1" applyBorder="1" applyAlignment="1">
      <alignment horizontal="center" vertical="center"/>
    </xf>
    <xf numFmtId="0" fontId="5" fillId="0" borderId="11" xfId="87" applyFont="1" applyBorder="1" applyAlignment="1">
      <alignment horizontal="center" vertical="center"/>
    </xf>
    <xf numFmtId="20" fontId="2" fillId="2" borderId="0" xfId="88" applyNumberFormat="1" applyFont="1" applyFill="1" applyBorder="1" applyAlignment="1">
      <alignment horizontal="left" vertical="center" wrapText="1"/>
    </xf>
    <xf numFmtId="0" fontId="71" fillId="0" borderId="2" xfId="88" applyFont="1" applyBorder="1" applyAlignment="1">
      <alignment horizontal="center" vertical="center" wrapText="1"/>
    </xf>
    <xf numFmtId="0" fontId="5" fillId="2" borderId="0" xfId="87" applyFont="1" applyFill="1" applyBorder="1" applyAlignment="1">
      <alignment horizontal="center"/>
    </xf>
    <xf numFmtId="0" fontId="5" fillId="2" borderId="1" xfId="87" applyFont="1" applyFill="1" applyBorder="1" applyAlignment="1">
      <alignment horizontal="center"/>
    </xf>
    <xf numFmtId="0" fontId="5" fillId="2" borderId="12" xfId="87" applyFont="1" applyFill="1" applyBorder="1" applyAlignment="1">
      <alignment horizontal="center"/>
    </xf>
    <xf numFmtId="0" fontId="5" fillId="2" borderId="15" xfId="87" applyFont="1" applyFill="1" applyBorder="1" applyAlignment="1">
      <alignment horizontal="center"/>
    </xf>
    <xf numFmtId="169" fontId="54" fillId="32" borderId="6" xfId="87" applyNumberFormat="1" applyFont="1" applyFill="1" applyBorder="1" applyAlignment="1" applyProtection="1">
      <alignment horizontal="left" vertical="center"/>
    </xf>
    <xf numFmtId="169" fontId="54" fillId="32" borderId="12" xfId="87" applyNumberFormat="1" applyFont="1" applyFill="1" applyBorder="1" applyAlignment="1" applyProtection="1">
      <alignment horizontal="left" vertical="center"/>
    </xf>
    <xf numFmtId="169" fontId="54" fillId="32" borderId="7" xfId="87" applyNumberFormat="1" applyFont="1" applyFill="1" applyBorder="1" applyAlignment="1" applyProtection="1">
      <alignment horizontal="left" vertical="center"/>
    </xf>
    <xf numFmtId="169" fontId="54" fillId="32" borderId="10" xfId="87" applyNumberFormat="1" applyFont="1" applyFill="1" applyBorder="1" applyAlignment="1" applyProtection="1">
      <alignment horizontal="left" vertical="center"/>
    </xf>
    <xf numFmtId="0" fontId="2" fillId="2" borderId="0" xfId="88" applyFont="1" applyFill="1" applyBorder="1" applyAlignment="1">
      <alignment vertical="center" wrapText="1"/>
    </xf>
    <xf numFmtId="0" fontId="2" fillId="2" borderId="1" xfId="88" applyFont="1" applyFill="1" applyBorder="1" applyAlignment="1">
      <alignment vertical="center" wrapText="1"/>
    </xf>
    <xf numFmtId="0" fontId="71" fillId="0" borderId="2" xfId="87" applyFont="1" applyFill="1" applyBorder="1" applyAlignment="1" applyProtection="1">
      <alignment horizontal="center" vertical="center" wrapText="1"/>
      <protection locked="0"/>
    </xf>
    <xf numFmtId="0" fontId="2" fillId="2" borderId="0" xfId="87" applyFont="1" applyFill="1" applyBorder="1" applyAlignment="1" applyProtection="1">
      <alignment vertical="center" wrapText="1"/>
    </xf>
    <xf numFmtId="0" fontId="2" fillId="2" borderId="0" xfId="87" applyFont="1" applyFill="1" applyBorder="1" applyAlignment="1" applyProtection="1">
      <alignment horizontal="left" vertical="center" wrapText="1"/>
    </xf>
    <xf numFmtId="0" fontId="71" fillId="0" borderId="2" xfId="87" applyFont="1" applyBorder="1" applyAlignment="1">
      <alignment horizontal="center" vertical="center"/>
    </xf>
    <xf numFmtId="0" fontId="39" fillId="2" borderId="0" xfId="88" applyFont="1" applyFill="1" applyAlignment="1">
      <alignment wrapText="1"/>
    </xf>
    <xf numFmtId="0" fontId="7" fillId="0" borderId="3" xfId="88" applyFont="1" applyBorder="1" applyAlignment="1">
      <alignment horizontal="left" vertical="center" wrapText="1"/>
    </xf>
    <xf numFmtId="0" fontId="7" fillId="0" borderId="4" xfId="88" applyFont="1" applyBorder="1" applyAlignment="1">
      <alignment horizontal="left" vertical="center" wrapText="1"/>
    </xf>
    <xf numFmtId="0" fontId="7" fillId="0" borderId="5" xfId="88" applyFont="1" applyBorder="1" applyAlignment="1">
      <alignment horizontal="left" vertical="center" wrapText="1"/>
    </xf>
    <xf numFmtId="0" fontId="7" fillId="0" borderId="19" xfId="88" applyFont="1" applyBorder="1" applyAlignment="1">
      <alignment horizontal="left" vertical="center" wrapText="1"/>
    </xf>
    <xf numFmtId="0" fontId="7" fillId="0" borderId="20" xfId="88" applyFont="1" applyBorder="1" applyAlignment="1">
      <alignment horizontal="left" vertical="center" wrapText="1"/>
    </xf>
    <xf numFmtId="0" fontId="7" fillId="0" borderId="21" xfId="88" applyFont="1" applyBorder="1" applyAlignment="1">
      <alignment horizontal="left" vertical="center" wrapText="1"/>
    </xf>
    <xf numFmtId="14" fontId="74" fillId="0" borderId="51" xfId="87" applyNumberFormat="1" applyFont="1" applyBorder="1" applyAlignment="1">
      <alignment horizontal="center" wrapText="1"/>
    </xf>
    <xf numFmtId="14" fontId="74" fillId="0" borderId="51" xfId="88" applyNumberFormat="1" applyFont="1" applyBorder="1" applyAlignment="1">
      <alignment horizontal="center" wrapText="1"/>
    </xf>
    <xf numFmtId="14" fontId="74" fillId="0" borderId="52" xfId="88" applyNumberFormat="1" applyFont="1" applyBorder="1" applyAlignment="1">
      <alignment horizontal="center" wrapText="1"/>
    </xf>
    <xf numFmtId="0" fontId="5" fillId="0" borderId="48" xfId="88" applyFont="1" applyFill="1" applyBorder="1" applyAlignment="1">
      <alignment horizontal="center" vertical="center" textRotation="90" wrapText="1"/>
    </xf>
    <xf numFmtId="0" fontId="5" fillId="0" borderId="49" xfId="88" applyFont="1" applyFill="1" applyBorder="1" applyAlignment="1">
      <alignment horizontal="center" vertical="center" textRotation="90" wrapText="1"/>
    </xf>
    <xf numFmtId="0" fontId="79" fillId="0" borderId="47" xfId="107" applyBorder="1" applyAlignment="1">
      <alignment horizontal="center" vertical="center" textRotation="90" wrapText="1"/>
    </xf>
    <xf numFmtId="20" fontId="2" fillId="2" borderId="0" xfId="87" applyNumberFormat="1" applyFont="1" applyFill="1" applyBorder="1" applyAlignment="1">
      <alignment horizontal="left" vertical="center" wrapText="1"/>
    </xf>
    <xf numFmtId="0" fontId="71" fillId="0" borderId="48" xfId="87" applyFont="1" applyFill="1" applyBorder="1" applyAlignment="1" applyProtection="1">
      <alignment horizontal="center" vertical="center" wrapText="1"/>
      <protection locked="0"/>
    </xf>
    <xf numFmtId="20" fontId="2" fillId="2" borderId="0" xfId="87" applyNumberFormat="1" applyFont="1" applyFill="1" applyBorder="1" applyAlignment="1" applyProtection="1">
      <alignment vertical="center" wrapText="1"/>
    </xf>
    <xf numFmtId="0" fontId="5" fillId="0" borderId="1" xfId="87" applyFont="1" applyFill="1" applyBorder="1" applyAlignment="1" applyProtection="1">
      <alignment horizontal="center" vertical="center" wrapText="1"/>
      <protection locked="0"/>
    </xf>
    <xf numFmtId="0" fontId="5" fillId="0" borderId="48" xfId="88" applyFont="1" applyFill="1" applyBorder="1" applyAlignment="1">
      <alignment horizontal="center" vertical="center" wrapText="1"/>
    </xf>
    <xf numFmtId="0" fontId="5" fillId="0" borderId="47" xfId="88" applyFont="1" applyFill="1" applyBorder="1" applyAlignment="1">
      <alignment horizontal="center" vertical="center" wrapText="1"/>
    </xf>
    <xf numFmtId="0" fontId="5" fillId="0" borderId="9" xfId="88" applyFont="1" applyBorder="1" applyAlignment="1">
      <alignment horizontal="center" vertical="center" wrapText="1"/>
    </xf>
    <xf numFmtId="0" fontId="5" fillId="0" borderId="1" xfId="88" applyFont="1" applyBorder="1" applyAlignment="1">
      <alignment horizontal="center" vertical="center" wrapText="1"/>
    </xf>
    <xf numFmtId="0" fontId="54" fillId="32" borderId="94" xfId="87" applyFont="1" applyFill="1" applyBorder="1" applyAlignment="1" applyProtection="1">
      <alignment horizontal="left" vertical="center"/>
    </xf>
    <xf numFmtId="0" fontId="54" fillId="32" borderId="95" xfId="87" applyFont="1" applyFill="1" applyBorder="1" applyAlignment="1" applyProtection="1">
      <alignment horizontal="left" vertical="center"/>
    </xf>
    <xf numFmtId="0" fontId="55" fillId="32" borderId="95" xfId="88" applyFont="1" applyFill="1" applyBorder="1" applyAlignment="1"/>
    <xf numFmtId="0" fontId="55" fillId="32" borderId="96" xfId="88" applyFont="1" applyFill="1" applyBorder="1" applyAlignment="1"/>
    <xf numFmtId="169" fontId="54" fillId="32" borderId="97" xfId="87" applyNumberFormat="1" applyFont="1" applyFill="1" applyBorder="1" applyAlignment="1" applyProtection="1">
      <alignment horizontal="left" vertical="center"/>
    </xf>
    <xf numFmtId="169" fontId="55" fillId="32" borderId="95" xfId="88" applyNumberFormat="1" applyFont="1" applyFill="1" applyBorder="1" applyAlignment="1"/>
    <xf numFmtId="169" fontId="55" fillId="32" borderId="96" xfId="88" applyNumberFormat="1" applyFont="1" applyFill="1" applyBorder="1" applyAlignment="1"/>
    <xf numFmtId="0" fontId="0" fillId="0" borderId="47" xfId="0" applyBorder="1"/>
    <xf numFmtId="0" fontId="0" fillId="0" borderId="49" xfId="0" applyBorder="1"/>
    <xf numFmtId="0" fontId="84" fillId="0" borderId="47" xfId="107" applyFont="1" applyFill="1" applyBorder="1" applyAlignment="1" applyProtection="1">
      <alignment horizontal="center" vertical="center" textRotation="90" wrapText="1"/>
      <protection locked="0"/>
    </xf>
    <xf numFmtId="0" fontId="5" fillId="0" borderId="0" xfId="87" applyFont="1" applyBorder="1" applyAlignment="1"/>
    <xf numFmtId="0" fontId="39" fillId="0" borderId="0" xfId="88" applyBorder="1" applyAlignment="1"/>
    <xf numFmtId="0" fontId="2" fillId="2" borderId="11" xfId="87" applyFont="1" applyFill="1" applyBorder="1" applyAlignment="1" applyProtection="1">
      <alignment vertical="center" wrapText="1"/>
    </xf>
    <xf numFmtId="0" fontId="39" fillId="2" borderId="11" xfId="88" applyFont="1" applyFill="1" applyBorder="1" applyAlignment="1">
      <alignment wrapText="1"/>
    </xf>
    <xf numFmtId="0" fontId="6" fillId="0" borderId="50" xfId="87" applyFont="1" applyBorder="1" applyAlignment="1" applyProtection="1">
      <alignment horizontal="left" vertical="center" wrapText="1"/>
      <protection locked="0"/>
    </xf>
    <xf numFmtId="0" fontId="6" fillId="0" borderId="51" xfId="87" applyFont="1" applyBorder="1" applyAlignment="1" applyProtection="1">
      <alignment horizontal="left" vertical="center" wrapText="1"/>
      <protection locked="0"/>
    </xf>
    <xf numFmtId="0" fontId="6" fillId="0" borderId="52" xfId="87" applyFont="1" applyBorder="1" applyAlignment="1" applyProtection="1">
      <alignment horizontal="left" vertical="center" wrapText="1"/>
      <protection locked="0"/>
    </xf>
    <xf numFmtId="0" fontId="7" fillId="0" borderId="3" xfId="87" applyFont="1" applyBorder="1" applyAlignment="1" applyProtection="1">
      <alignment horizontal="left" vertical="center" wrapText="1"/>
    </xf>
    <xf numFmtId="0" fontId="7" fillId="0" borderId="4" xfId="87" applyFont="1" applyBorder="1" applyAlignment="1" applyProtection="1">
      <alignment horizontal="left" vertical="center" wrapText="1"/>
    </xf>
    <xf numFmtId="0" fontId="7" fillId="0" borderId="5" xfId="87" applyFont="1" applyBorder="1" applyAlignment="1" applyProtection="1">
      <alignment horizontal="left" vertical="center" wrapText="1"/>
    </xf>
    <xf numFmtId="0" fontId="7" fillId="0" borderId="19" xfId="87" applyFont="1" applyBorder="1" applyAlignment="1" applyProtection="1">
      <alignment horizontal="left" vertical="center" wrapText="1"/>
    </xf>
    <xf numFmtId="0" fontId="7" fillId="0" borderId="20" xfId="87" applyFont="1" applyBorder="1" applyAlignment="1" applyProtection="1">
      <alignment horizontal="left" vertical="center" wrapText="1"/>
    </xf>
    <xf numFmtId="0" fontId="7" fillId="0" borderId="21" xfId="87" applyFont="1" applyBorder="1" applyAlignment="1" applyProtection="1">
      <alignment horizontal="left" vertical="center" wrapText="1"/>
    </xf>
    <xf numFmtId="0" fontId="6" fillId="0" borderId="50" xfId="88" applyFont="1" applyBorder="1" applyAlignment="1" applyProtection="1">
      <alignment wrapText="1"/>
      <protection locked="0"/>
    </xf>
    <xf numFmtId="14" fontId="49" fillId="0" borderId="51" xfId="88" applyNumberFormat="1" applyFont="1" applyBorder="1" applyAlignment="1">
      <alignment horizontal="center" wrapText="1"/>
    </xf>
    <xf numFmtId="0" fontId="50" fillId="0" borderId="51" xfId="88" applyFont="1" applyBorder="1" applyAlignment="1">
      <alignment horizontal="center" wrapText="1"/>
    </xf>
    <xf numFmtId="0" fontId="50" fillId="0" borderId="52" xfId="88" applyFont="1" applyBorder="1" applyAlignment="1">
      <alignment horizontal="center" wrapText="1"/>
    </xf>
    <xf numFmtId="20" fontId="2" fillId="2" borderId="12" xfId="87" applyNumberFormat="1" applyFont="1" applyFill="1" applyBorder="1" applyAlignment="1">
      <alignment horizontal="left" vertical="center" wrapText="1"/>
    </xf>
    <xf numFmtId="20" fontId="2" fillId="2" borderId="0" xfId="87" applyNumberFormat="1" applyFont="1" applyFill="1" applyBorder="1" applyAlignment="1">
      <alignment vertical="center" wrapText="1"/>
    </xf>
    <xf numFmtId="0" fontId="2" fillId="2" borderId="1" xfId="87" applyFont="1" applyFill="1" applyBorder="1" applyAlignment="1">
      <alignment vertical="center" wrapText="1"/>
    </xf>
    <xf numFmtId="0" fontId="39" fillId="2" borderId="0" xfId="88" applyFont="1" applyFill="1" applyAlignment="1">
      <alignment horizontal="left" vertical="center" wrapText="1"/>
    </xf>
    <xf numFmtId="0" fontId="5" fillId="0" borderId="48" xfId="87" applyFont="1" applyFill="1" applyBorder="1" applyAlignment="1" applyProtection="1">
      <alignment horizontal="center" vertical="center" textRotation="90"/>
      <protection locked="0"/>
    </xf>
    <xf numFmtId="0" fontId="5" fillId="0" borderId="49" xfId="87" applyFont="1" applyFill="1" applyBorder="1" applyAlignment="1" applyProtection="1">
      <alignment horizontal="center" vertical="center" textRotation="90"/>
      <protection locked="0"/>
    </xf>
    <xf numFmtId="0" fontId="5" fillId="0" borderId="48" xfId="87" applyFont="1" applyFill="1" applyBorder="1" applyAlignment="1" applyProtection="1">
      <alignment horizontal="center" vertical="center"/>
      <protection locked="0"/>
    </xf>
    <xf numFmtId="0" fontId="39" fillId="0" borderId="49" xfId="88" applyBorder="1" applyAlignment="1">
      <alignment horizontal="center" vertical="center"/>
    </xf>
    <xf numFmtId="0" fontId="71" fillId="0" borderId="48" xfId="88" applyFont="1" applyBorder="1" applyAlignment="1">
      <alignment horizontal="center" vertical="center"/>
    </xf>
    <xf numFmtId="0" fontId="71" fillId="0" borderId="47" xfId="88" applyFont="1" applyBorder="1" applyAlignment="1">
      <alignment horizontal="center" vertical="center"/>
    </xf>
    <xf numFmtId="0" fontId="71" fillId="0" borderId="49" xfId="88" applyFont="1" applyBorder="1" applyAlignment="1">
      <alignment horizontal="center" vertical="center"/>
    </xf>
    <xf numFmtId="0" fontId="71" fillId="0" borderId="2" xfId="87" applyFont="1" applyBorder="1" applyAlignment="1">
      <alignment horizontal="center" vertical="center" wrapText="1"/>
    </xf>
    <xf numFmtId="0" fontId="6" fillId="0" borderId="3" xfId="87" applyFont="1" applyBorder="1" applyAlignment="1" applyProtection="1">
      <alignment horizontal="left" vertical="center" wrapText="1"/>
      <protection locked="0"/>
    </xf>
    <xf numFmtId="0" fontId="6" fillId="0" borderId="4" xfId="87" applyFont="1" applyBorder="1" applyAlignment="1" applyProtection="1">
      <alignment horizontal="left" vertical="center" wrapText="1"/>
      <protection locked="0"/>
    </xf>
    <xf numFmtId="0" fontId="6" fillId="0" borderId="5" xfId="87" applyFont="1" applyBorder="1" applyAlignment="1" applyProtection="1">
      <alignment horizontal="left" vertical="center" wrapText="1"/>
      <protection locked="0"/>
    </xf>
    <xf numFmtId="0" fontId="39" fillId="2" borderId="11" xfId="88" applyFont="1" applyFill="1" applyBorder="1" applyAlignment="1">
      <alignment horizontal="center" vertical="center" wrapText="1"/>
    </xf>
    <xf numFmtId="0" fontId="5" fillId="0" borderId="48" xfId="88" applyFont="1" applyBorder="1" applyAlignment="1">
      <alignment horizontal="center" vertical="center" textRotation="90"/>
    </xf>
    <xf numFmtId="0" fontId="5" fillId="0" borderId="47" xfId="88" applyFont="1" applyBorder="1" applyAlignment="1">
      <alignment horizontal="center" vertical="center" textRotation="90"/>
    </xf>
    <xf numFmtId="0" fontId="5" fillId="0" borderId="49" xfId="88" applyFont="1" applyBorder="1" applyAlignment="1">
      <alignment horizontal="center" vertical="center" textRotation="90"/>
    </xf>
    <xf numFmtId="0" fontId="2" fillId="2" borderId="11" xfId="88" applyFont="1" applyFill="1" applyBorder="1" applyAlignment="1">
      <alignment horizontal="left" vertical="center"/>
    </xf>
    <xf numFmtId="0" fontId="2" fillId="2" borderId="0" xfId="88" applyFont="1" applyFill="1" applyBorder="1" applyAlignment="1">
      <alignment horizontal="left" vertical="center"/>
    </xf>
    <xf numFmtId="0" fontId="2" fillId="2" borderId="1" xfId="88" applyFont="1" applyFill="1" applyBorder="1" applyAlignment="1">
      <alignment horizontal="left" vertical="center"/>
    </xf>
    <xf numFmtId="0" fontId="84" fillId="0" borderId="48" xfId="107" applyFont="1" applyBorder="1" applyAlignment="1">
      <alignment horizontal="center" vertical="center" textRotation="90" wrapText="1"/>
    </xf>
    <xf numFmtId="0" fontId="84" fillId="0" borderId="47" xfId="107" applyFont="1" applyBorder="1" applyAlignment="1">
      <alignment horizontal="center" vertical="center" textRotation="90" wrapText="1"/>
    </xf>
    <xf numFmtId="0" fontId="73" fillId="0" borderId="47" xfId="0" applyFont="1" applyBorder="1" applyAlignment="1">
      <alignment horizontal="center" vertical="center" wrapText="1"/>
    </xf>
    <xf numFmtId="0" fontId="44" fillId="2" borderId="0" xfId="2" applyNumberFormat="1" applyFont="1" applyFill="1" applyAlignment="1">
      <alignment horizontal="left" vertical="center"/>
    </xf>
    <xf numFmtId="0" fontId="0" fillId="0" borderId="0" xfId="0" applyNumberFormat="1" applyAlignment="1"/>
    <xf numFmtId="0" fontId="0" fillId="0" borderId="2" xfId="0" applyNumberFormat="1" applyFill="1" applyBorder="1" applyAlignment="1">
      <alignment horizontal="left" vertical="center"/>
    </xf>
    <xf numFmtId="0" fontId="70" fillId="2" borderId="0" xfId="0" applyNumberFormat="1" applyFont="1" applyFill="1" applyAlignment="1">
      <alignment horizontal="center" vertical="center"/>
    </xf>
    <xf numFmtId="0" fontId="0" fillId="0" borderId="2" xfId="0" applyNumberFormat="1" applyFill="1" applyBorder="1" applyAlignment="1">
      <alignment horizontal="left" vertical="center" wrapText="1"/>
    </xf>
    <xf numFmtId="0" fontId="77" fillId="0" borderId="8" xfId="0" applyNumberFormat="1" applyFont="1" applyBorder="1" applyAlignment="1">
      <alignment horizontal="center"/>
    </xf>
    <xf numFmtId="0" fontId="0" fillId="0" borderId="6" xfId="0" applyNumberFormat="1" applyFill="1" applyBorder="1" applyAlignment="1">
      <alignment horizontal="left" vertical="center" wrapText="1"/>
    </xf>
    <xf numFmtId="0" fontId="0" fillId="0" borderId="7" xfId="0" applyNumberFormat="1" applyFill="1" applyBorder="1" applyAlignment="1">
      <alignment horizontal="left" vertical="center" wrapText="1"/>
    </xf>
    <xf numFmtId="0" fontId="0" fillId="0" borderId="10" xfId="0" applyNumberFormat="1" applyFill="1" applyBorder="1" applyAlignment="1">
      <alignment horizontal="left" vertical="center" wrapText="1"/>
    </xf>
    <xf numFmtId="0" fontId="78" fillId="0" borderId="2" xfId="0" applyNumberFormat="1" applyFont="1" applyBorder="1" applyAlignment="1">
      <alignment horizontal="right" wrapText="1"/>
    </xf>
    <xf numFmtId="0" fontId="82" fillId="0" borderId="6" xfId="0" applyNumberFormat="1" applyFont="1" applyBorder="1" applyAlignment="1">
      <alignment horizontal="left" vertical="center"/>
    </xf>
    <xf numFmtId="0" fontId="82" fillId="0" borderId="10" xfId="0" applyNumberFormat="1" applyFont="1" applyBorder="1" applyAlignment="1">
      <alignment horizontal="left" vertical="center"/>
    </xf>
    <xf numFmtId="0" fontId="81" fillId="0" borderId="0" xfId="0" applyNumberFormat="1" applyFont="1" applyAlignment="1">
      <alignment horizontal="left" vertical="center" wrapText="1"/>
    </xf>
    <xf numFmtId="0" fontId="0" fillId="2" borderId="13" xfId="0" applyNumberFormat="1" applyFill="1" applyBorder="1" applyAlignment="1">
      <alignment horizontal="left" vertical="center"/>
    </xf>
    <xf numFmtId="0" fontId="0" fillId="2" borderId="0" xfId="0" applyNumberFormat="1" applyFill="1" applyBorder="1" applyAlignment="1">
      <alignment horizontal="left" vertical="center"/>
    </xf>
    <xf numFmtId="0" fontId="0" fillId="2" borderId="13" xfId="0" applyNumberFormat="1" applyFill="1" applyBorder="1" applyAlignment="1">
      <alignment horizontal="left" vertical="top" wrapText="1"/>
    </xf>
    <xf numFmtId="0" fontId="0" fillId="2" borderId="0" xfId="0" applyNumberFormat="1" applyFill="1" applyBorder="1" applyAlignment="1">
      <alignment horizontal="left" vertical="top" wrapText="1"/>
    </xf>
    <xf numFmtId="0" fontId="81" fillId="0" borderId="11" xfId="0" applyNumberFormat="1" applyFont="1" applyBorder="1" applyAlignment="1">
      <alignment horizontal="left" wrapText="1"/>
    </xf>
    <xf numFmtId="0" fontId="81" fillId="0" borderId="0" xfId="0" applyNumberFormat="1" applyFont="1" applyAlignment="1">
      <alignment horizontal="left" wrapText="1"/>
    </xf>
    <xf numFmtId="0" fontId="81" fillId="0" borderId="14" xfId="0" applyNumberFormat="1" applyFont="1" applyBorder="1" applyAlignment="1">
      <alignment horizontal="left" wrapText="1"/>
    </xf>
    <xf numFmtId="0" fontId="0" fillId="2" borderId="13" xfId="0" applyNumberFormat="1" applyFill="1" applyBorder="1" applyAlignment="1">
      <alignment horizontal="left" wrapText="1"/>
    </xf>
    <xf numFmtId="0" fontId="0" fillId="2" borderId="0" xfId="0" applyNumberFormat="1" applyFill="1" applyBorder="1" applyAlignment="1">
      <alignment horizontal="left" wrapText="1"/>
    </xf>
    <xf numFmtId="2" fontId="5" fillId="0" borderId="0" xfId="5" applyNumberFormat="1" applyAlignment="1">
      <alignment horizontal="center"/>
    </xf>
    <xf numFmtId="1" fontId="86" fillId="0" borderId="3" xfId="5" applyNumberFormat="1" applyFont="1" applyBorder="1" applyAlignment="1" applyProtection="1">
      <alignment horizontal="center"/>
    </xf>
    <xf numFmtId="1" fontId="86" fillId="0" borderId="4" xfId="5" applyNumberFormat="1" applyFont="1" applyBorder="1" applyAlignment="1" applyProtection="1">
      <alignment horizontal="center"/>
    </xf>
    <xf numFmtId="1" fontId="86" fillId="0" borderId="5" xfId="5" applyNumberFormat="1" applyFont="1" applyBorder="1" applyAlignment="1" applyProtection="1">
      <alignment horizontal="center"/>
    </xf>
    <xf numFmtId="164" fontId="87" fillId="32" borderId="20" xfId="5" applyFont="1" applyFill="1" applyBorder="1" applyAlignment="1">
      <alignment horizontal="center"/>
    </xf>
    <xf numFmtId="164" fontId="13" fillId="0" borderId="0" xfId="5" applyFont="1" applyBorder="1" applyAlignment="1" applyProtection="1">
      <alignment vertical="top" wrapText="1"/>
      <protection locked="0"/>
    </xf>
    <xf numFmtId="2" fontId="5" fillId="0" borderId="0" xfId="5" applyNumberFormat="1" applyFont="1" applyBorder="1" applyAlignment="1">
      <alignment horizontal="center"/>
    </xf>
    <xf numFmtId="1" fontId="6" fillId="0" borderId="67" xfId="5" applyNumberFormat="1" applyFont="1" applyBorder="1" applyAlignment="1">
      <alignment horizontal="center" vertical="center"/>
    </xf>
    <xf numFmtId="1" fontId="6" fillId="0" borderId="68" xfId="5" applyNumberFormat="1" applyFont="1" applyBorder="1" applyAlignment="1">
      <alignment horizontal="center" vertical="center"/>
    </xf>
    <xf numFmtId="1" fontId="86" fillId="0" borderId="19" xfId="5" applyNumberFormat="1" applyFont="1" applyBorder="1" applyAlignment="1" applyProtection="1">
      <alignment horizontal="center"/>
    </xf>
    <xf numFmtId="1" fontId="86" fillId="0" borderId="20" xfId="5" applyNumberFormat="1" applyFont="1" applyBorder="1" applyAlignment="1" applyProtection="1">
      <alignment horizontal="center"/>
    </xf>
    <xf numFmtId="1" fontId="86" fillId="0" borderId="21" xfId="5" applyNumberFormat="1" applyFont="1" applyBorder="1" applyAlignment="1" applyProtection="1">
      <alignment horizontal="center"/>
    </xf>
    <xf numFmtId="164" fontId="11" fillId="0" borderId="2" xfId="5" applyFont="1" applyBorder="1" applyAlignment="1" applyProtection="1">
      <alignment horizontal="center"/>
      <protection locked="0"/>
    </xf>
    <xf numFmtId="164" fontId="11" fillId="0" borderId="6" xfId="5" applyFont="1" applyBorder="1" applyAlignment="1" applyProtection="1">
      <alignment horizontal="center" vertical="center"/>
      <protection locked="0"/>
    </xf>
    <xf numFmtId="164" fontId="11" fillId="0" borderId="88" xfId="5" applyFont="1" applyBorder="1" applyAlignment="1" applyProtection="1">
      <alignment horizontal="center" vertical="center"/>
      <protection locked="0"/>
    </xf>
    <xf numFmtId="2" fontId="99" fillId="0" borderId="0" xfId="5" applyNumberFormat="1" applyFont="1" applyAlignment="1">
      <alignment horizontal="left"/>
    </xf>
    <xf numFmtId="2" fontId="100" fillId="0" borderId="0" xfId="107" applyNumberFormat="1" applyFont="1" applyAlignment="1">
      <alignment horizontal="left"/>
    </xf>
    <xf numFmtId="2" fontId="114" fillId="0" borderId="0" xfId="107" applyNumberFormat="1" applyFont="1" applyAlignment="1">
      <alignment horizontal="left"/>
    </xf>
    <xf numFmtId="164" fontId="5" fillId="0" borderId="20" xfId="5" applyFont="1" applyBorder="1" applyAlignment="1">
      <alignment horizontal="center"/>
    </xf>
    <xf numFmtId="164" fontId="7" fillId="0" borderId="3" xfId="5" applyFont="1" applyBorder="1" applyAlignment="1">
      <alignment horizontal="center" vertical="top" textRotation="180"/>
    </xf>
    <xf numFmtId="164" fontId="7" fillId="0" borderId="5" xfId="5" applyFont="1" applyBorder="1" applyAlignment="1">
      <alignment horizontal="center" vertical="top" textRotation="180"/>
    </xf>
    <xf numFmtId="164" fontId="7" fillId="0" borderId="13" xfId="5" applyFont="1" applyBorder="1" applyAlignment="1">
      <alignment horizontal="center" vertical="top" textRotation="180"/>
    </xf>
    <xf numFmtId="164" fontId="7" fillId="0" borderId="14" xfId="5" applyFont="1" applyBorder="1" applyAlignment="1">
      <alignment horizontal="center" vertical="top" textRotation="180"/>
    </xf>
    <xf numFmtId="164" fontId="7" fillId="0" borderId="19" xfId="5" applyFont="1" applyBorder="1" applyAlignment="1">
      <alignment horizontal="center" vertical="top" textRotation="180"/>
    </xf>
    <xf numFmtId="164" fontId="7" fillId="0" borderId="21" xfId="5" applyFont="1" applyBorder="1" applyAlignment="1">
      <alignment horizontal="center" vertical="top" textRotation="180"/>
    </xf>
    <xf numFmtId="14" fontId="7" fillId="0" borderId="3" xfId="5" applyNumberFormat="1" applyFont="1" applyBorder="1" applyAlignment="1" applyProtection="1">
      <alignment horizontal="center" vertical="top" textRotation="180" wrapText="1"/>
      <protection locked="0"/>
    </xf>
    <xf numFmtId="14" fontId="7" fillId="0" borderId="5" xfId="5" applyNumberFormat="1" applyFont="1" applyBorder="1" applyAlignment="1" applyProtection="1">
      <alignment horizontal="center" vertical="top" textRotation="180" wrapText="1"/>
      <protection locked="0"/>
    </xf>
    <xf numFmtId="14" fontId="7" fillId="0" borderId="13" xfId="5" applyNumberFormat="1" applyFont="1" applyBorder="1" applyAlignment="1" applyProtection="1">
      <alignment horizontal="center" vertical="top" textRotation="180" wrapText="1"/>
      <protection locked="0"/>
    </xf>
    <xf numFmtId="14" fontId="7" fillId="0" borderId="14" xfId="5" applyNumberFormat="1" applyFont="1" applyBorder="1" applyAlignment="1" applyProtection="1">
      <alignment horizontal="center" vertical="top" textRotation="180" wrapText="1"/>
      <protection locked="0"/>
    </xf>
    <xf numFmtId="14" fontId="7" fillId="0" borderId="19" xfId="5" applyNumberFormat="1" applyFont="1" applyBorder="1" applyAlignment="1" applyProtection="1">
      <alignment horizontal="center" vertical="top" textRotation="180" wrapText="1"/>
      <protection locked="0"/>
    </xf>
    <xf numFmtId="14" fontId="7" fillId="0" borderId="21" xfId="5" applyNumberFormat="1" applyFont="1" applyBorder="1" applyAlignment="1" applyProtection="1">
      <alignment horizontal="center" vertical="top" textRotation="180" wrapText="1"/>
      <protection locked="0"/>
    </xf>
    <xf numFmtId="14" fontId="7" fillId="0" borderId="3" xfId="5" applyNumberFormat="1" applyFont="1" applyBorder="1" applyAlignment="1" applyProtection="1">
      <alignment horizontal="center" vertical="top" textRotation="180"/>
    </xf>
    <xf numFmtId="14" fontId="7" fillId="0" borderId="5" xfId="5" applyNumberFormat="1" applyFont="1" applyBorder="1" applyAlignment="1" applyProtection="1">
      <alignment horizontal="center" vertical="top" textRotation="180"/>
    </xf>
    <xf numFmtId="14" fontId="7" fillId="0" borderId="13" xfId="5" applyNumberFormat="1" applyFont="1" applyBorder="1" applyAlignment="1" applyProtection="1">
      <alignment horizontal="center" vertical="top" textRotation="180"/>
    </xf>
    <xf numFmtId="14" fontId="7" fillId="0" borderId="14" xfId="5" applyNumberFormat="1" applyFont="1" applyBorder="1" applyAlignment="1" applyProtection="1">
      <alignment horizontal="center" vertical="top" textRotation="180"/>
    </xf>
    <xf numFmtId="14" fontId="7" fillId="0" borderId="19" xfId="5" applyNumberFormat="1" applyFont="1" applyBorder="1" applyAlignment="1" applyProtection="1">
      <alignment horizontal="center" vertical="top" textRotation="180"/>
    </xf>
    <xf numFmtId="14" fontId="7" fillId="0" borderId="21" xfId="5" applyNumberFormat="1" applyFont="1" applyBorder="1" applyAlignment="1" applyProtection="1">
      <alignment horizontal="center" vertical="top" textRotation="180"/>
    </xf>
    <xf numFmtId="49" fontId="7" fillId="0" borderId="3" xfId="5" applyNumberFormat="1" applyFont="1" applyBorder="1" applyAlignment="1">
      <alignment horizontal="center" textRotation="180"/>
    </xf>
    <xf numFmtId="49" fontId="7" fillId="0" borderId="5" xfId="5" applyNumberFormat="1" applyFont="1" applyBorder="1" applyAlignment="1">
      <alignment horizontal="center" textRotation="180"/>
    </xf>
    <xf numFmtId="49" fontId="7" fillId="0" borderId="13" xfId="5" applyNumberFormat="1" applyFont="1" applyBorder="1" applyAlignment="1">
      <alignment horizontal="center" textRotation="180"/>
    </xf>
    <xf numFmtId="49" fontId="7" fillId="0" borderId="14" xfId="5" applyNumberFormat="1" applyFont="1" applyBorder="1" applyAlignment="1">
      <alignment horizontal="center" textRotation="180"/>
    </xf>
    <xf numFmtId="49" fontId="7" fillId="0" borderId="19" xfId="5" applyNumberFormat="1" applyFont="1" applyBorder="1" applyAlignment="1">
      <alignment horizontal="center" textRotation="180"/>
    </xf>
    <xf numFmtId="49" fontId="7" fillId="0" borderId="21" xfId="5" applyNumberFormat="1" applyFont="1" applyBorder="1" applyAlignment="1">
      <alignment horizontal="center" textRotation="180"/>
    </xf>
    <xf numFmtId="3" fontId="5" fillId="0" borderId="0" xfId="5" applyNumberFormat="1" applyFont="1" applyBorder="1" applyAlignment="1">
      <alignment horizontal="center"/>
    </xf>
    <xf numFmtId="3" fontId="5" fillId="0" borderId="14" xfId="5" applyNumberFormat="1" applyFont="1" applyBorder="1" applyAlignment="1">
      <alignment horizontal="center"/>
    </xf>
    <xf numFmtId="164" fontId="17" fillId="0" borderId="3" xfId="5" applyFont="1" applyBorder="1" applyAlignment="1" applyProtection="1">
      <alignment horizontal="center" vertical="top" textRotation="180" wrapText="1"/>
    </xf>
    <xf numFmtId="164" fontId="17" fillId="0" borderId="4" xfId="5" applyFont="1" applyBorder="1" applyAlignment="1" applyProtection="1">
      <alignment horizontal="center" vertical="top" textRotation="180" wrapText="1"/>
    </xf>
    <xf numFmtId="164" fontId="17" fillId="0" borderId="5" xfId="5" applyFont="1" applyBorder="1" applyAlignment="1" applyProtection="1">
      <alignment horizontal="center" vertical="top" textRotation="180" wrapText="1"/>
    </xf>
    <xf numFmtId="164" fontId="17" fillId="0" borderId="13" xfId="5" applyFont="1" applyBorder="1" applyAlignment="1" applyProtection="1">
      <alignment horizontal="center" vertical="top" textRotation="180" wrapText="1"/>
    </xf>
    <xf numFmtId="164" fontId="17" fillId="0" borderId="0" xfId="5" applyFont="1" applyBorder="1" applyAlignment="1" applyProtection="1">
      <alignment horizontal="center" vertical="top" textRotation="180" wrapText="1"/>
    </xf>
    <xf numFmtId="164" fontId="17" fillId="0" borderId="14" xfId="5" applyFont="1" applyBorder="1" applyAlignment="1" applyProtection="1">
      <alignment horizontal="center" vertical="top" textRotation="180" wrapText="1"/>
    </xf>
    <xf numFmtId="164" fontId="17" fillId="0" borderId="19" xfId="5" applyFont="1" applyBorder="1" applyAlignment="1" applyProtection="1">
      <alignment horizontal="center" vertical="top" textRotation="180" wrapText="1"/>
    </xf>
    <xf numFmtId="164" fontId="17" fillId="0" borderId="20" xfId="5" applyFont="1" applyBorder="1" applyAlignment="1" applyProtection="1">
      <alignment horizontal="center" vertical="top" textRotation="180" wrapText="1"/>
    </xf>
    <xf numFmtId="164" fontId="17" fillId="0" borderId="21" xfId="5" applyFont="1" applyBorder="1" applyAlignment="1" applyProtection="1">
      <alignment horizontal="center" vertical="top" textRotation="180" wrapText="1"/>
    </xf>
    <xf numFmtId="164" fontId="11" fillId="3" borderId="2" xfId="5" applyFont="1" applyFill="1" applyBorder="1" applyAlignment="1" applyProtection="1">
      <alignment horizontal="center"/>
      <protection locked="0"/>
    </xf>
    <xf numFmtId="164" fontId="86" fillId="0" borderId="3" xfId="5" applyFont="1" applyBorder="1" applyAlignment="1" applyProtection="1">
      <alignment horizontal="center"/>
    </xf>
    <xf numFmtId="164" fontId="86" fillId="0" borderId="4" xfId="5" applyFont="1" applyBorder="1" applyAlignment="1" applyProtection="1">
      <alignment horizontal="center"/>
    </xf>
    <xf numFmtId="164" fontId="86" fillId="0" borderId="5" xfId="5" applyFont="1" applyBorder="1" applyAlignment="1" applyProtection="1">
      <alignment horizontal="center"/>
    </xf>
    <xf numFmtId="164" fontId="86" fillId="0" borderId="13" xfId="5" applyFont="1" applyBorder="1" applyAlignment="1" applyProtection="1">
      <alignment horizontal="center"/>
    </xf>
    <xf numFmtId="164" fontId="86" fillId="0" borderId="0" xfId="5" applyFont="1" applyBorder="1" applyAlignment="1" applyProtection="1">
      <alignment horizontal="center"/>
    </xf>
    <xf numFmtId="164" fontId="86" fillId="0" borderId="14" xfId="5" applyFont="1" applyBorder="1" applyAlignment="1" applyProtection="1">
      <alignment horizontal="center"/>
    </xf>
    <xf numFmtId="164" fontId="11" fillId="0" borderId="49" xfId="5" applyFont="1" applyFill="1" applyBorder="1" applyAlignment="1" applyProtection="1">
      <alignment horizontal="center"/>
      <protection locked="0"/>
    </xf>
    <xf numFmtId="164" fontId="11" fillId="0" borderId="16" xfId="5" applyFont="1" applyBorder="1" applyAlignment="1" applyProtection="1">
      <alignment horizontal="center" vertical="center"/>
      <protection locked="0"/>
    </xf>
    <xf numFmtId="164" fontId="11" fillId="0" borderId="17" xfId="5" applyFont="1" applyBorder="1" applyAlignment="1" applyProtection="1">
      <alignment horizontal="center" vertical="center"/>
      <protection locked="0"/>
    </xf>
    <xf numFmtId="164" fontId="14" fillId="5" borderId="50" xfId="5" applyFont="1" applyFill="1" applyBorder="1" applyAlignment="1" applyProtection="1">
      <alignment horizontal="center" vertical="center" wrapText="1" shrinkToFit="1"/>
      <protection locked="0"/>
    </xf>
    <xf numFmtId="164" fontId="2" fillId="5" borderId="52" xfId="5" applyFont="1" applyFill="1" applyBorder="1" applyAlignment="1" applyProtection="1">
      <alignment horizontal="center" vertical="center" wrapText="1" shrinkToFit="1"/>
      <protection locked="0"/>
    </xf>
    <xf numFmtId="164" fontId="11" fillId="0" borderId="49" xfId="5" applyFont="1" applyBorder="1" applyAlignment="1" applyProtection="1">
      <alignment horizontal="center"/>
      <protection locked="0"/>
    </xf>
    <xf numFmtId="164" fontId="11" fillId="0" borderId="65" xfId="5" applyFont="1" applyBorder="1" applyAlignment="1" applyProtection="1">
      <alignment horizontal="center"/>
      <protection locked="0"/>
    </xf>
    <xf numFmtId="164" fontId="14" fillId="5" borderId="50" xfId="5" applyFont="1" applyFill="1" applyBorder="1" applyAlignment="1">
      <alignment horizontal="center" vertical="center"/>
    </xf>
    <xf numFmtId="164" fontId="14" fillId="5" borderId="52" xfId="5" applyFont="1" applyFill="1" applyBorder="1" applyAlignment="1">
      <alignment horizontal="center" vertical="center"/>
    </xf>
    <xf numFmtId="0" fontId="2" fillId="0" borderId="50" xfId="5" applyNumberFormat="1" applyFont="1" applyFill="1" applyBorder="1" applyAlignment="1" applyProtection="1">
      <alignment horizontal="left" vertical="center" wrapText="1" shrinkToFit="1"/>
    </xf>
    <xf numFmtId="0" fontId="2" fillId="0" borderId="51" xfId="5" applyNumberFormat="1" applyFont="1" applyFill="1" applyBorder="1" applyAlignment="1" applyProtection="1">
      <alignment horizontal="left" vertical="center" wrapText="1" shrinkToFit="1"/>
    </xf>
    <xf numFmtId="0" fontId="2" fillId="0" borderId="52" xfId="5" applyNumberFormat="1" applyFont="1" applyFill="1" applyBorder="1" applyAlignment="1" applyProtection="1">
      <alignment horizontal="left" vertical="center" wrapText="1" shrinkToFit="1"/>
    </xf>
    <xf numFmtId="0" fontId="2" fillId="0" borderId="50" xfId="5" applyNumberFormat="1" applyFont="1" applyFill="1" applyBorder="1" applyAlignment="1" applyProtection="1">
      <alignment horizontal="left" vertical="center" wrapText="1"/>
    </xf>
    <xf numFmtId="0" fontId="2" fillId="0" borderId="51" xfId="5" applyNumberFormat="1" applyFont="1" applyFill="1" applyBorder="1" applyAlignment="1" applyProtection="1">
      <alignment horizontal="left" vertical="center" wrapText="1"/>
    </xf>
    <xf numFmtId="0" fontId="2" fillId="0" borderId="52" xfId="5" applyNumberFormat="1" applyFont="1" applyFill="1" applyBorder="1" applyAlignment="1" applyProtection="1">
      <alignment horizontal="left" vertical="center" wrapText="1"/>
    </xf>
    <xf numFmtId="0" fontId="2" fillId="0" borderId="50" xfId="5" applyNumberFormat="1" applyFont="1" applyFill="1" applyBorder="1" applyAlignment="1" applyProtection="1">
      <alignment horizontal="center" vertical="center"/>
    </xf>
    <xf numFmtId="0" fontId="2" fillId="0" borderId="52" xfId="5" applyNumberFormat="1" applyFont="1" applyFill="1" applyBorder="1" applyAlignment="1" applyProtection="1">
      <alignment horizontal="center" vertical="center"/>
    </xf>
    <xf numFmtId="164" fontId="14" fillId="5" borderId="50" xfId="5" applyFont="1" applyFill="1" applyBorder="1" applyAlignment="1">
      <alignment horizontal="left" vertical="center"/>
    </xf>
    <xf numFmtId="164" fontId="14" fillId="5" borderId="51" xfId="5" applyFont="1" applyFill="1" applyBorder="1" applyAlignment="1">
      <alignment horizontal="left" vertical="center"/>
    </xf>
    <xf numFmtId="164" fontId="14" fillId="5" borderId="52" xfId="5" applyFont="1" applyFill="1" applyBorder="1" applyAlignment="1">
      <alignment horizontal="left" vertical="center"/>
    </xf>
    <xf numFmtId="164" fontId="14" fillId="5" borderId="20" xfId="5" applyFont="1" applyFill="1" applyBorder="1" applyAlignment="1">
      <alignment horizontal="left" vertical="center"/>
    </xf>
    <xf numFmtId="164" fontId="14" fillId="5" borderId="4" xfId="5" applyFont="1" applyFill="1" applyBorder="1" applyAlignment="1">
      <alignment horizontal="left" vertical="center"/>
    </xf>
    <xf numFmtId="164" fontId="14" fillId="5" borderId="50" xfId="5" applyFont="1" applyFill="1" applyBorder="1" applyAlignment="1">
      <alignment horizontal="left" vertical="center" wrapText="1"/>
    </xf>
    <xf numFmtId="164" fontId="14" fillId="5" borderId="51" xfId="5" applyFont="1" applyFill="1" applyBorder="1" applyAlignment="1">
      <alignment horizontal="left" vertical="center" wrapText="1"/>
    </xf>
    <xf numFmtId="164" fontId="11" fillId="0" borderId="65" xfId="5" applyFont="1" applyFill="1" applyBorder="1" applyAlignment="1" applyProtection="1">
      <alignment horizontal="center"/>
      <protection locked="0"/>
    </xf>
    <xf numFmtId="0" fontId="115" fillId="0" borderId="0" xfId="0" applyFont="1"/>
    <xf numFmtId="164" fontId="44" fillId="2" borderId="0" xfId="2" applyFont="1" applyFill="1" applyAlignment="1">
      <alignment horizontal="left" vertical="center"/>
    </xf>
    <xf numFmtId="0" fontId="0" fillId="0" borderId="0" xfId="0" applyAlignment="1"/>
    <xf numFmtId="49" fontId="118" fillId="0" borderId="117" xfId="2" applyNumberFormat="1" applyFont="1" applyBorder="1" applyAlignment="1">
      <alignment horizontal="left" vertical="top" wrapText="1"/>
    </xf>
    <xf numFmtId="49" fontId="118" fillId="0" borderId="118" xfId="2" applyNumberFormat="1" applyFont="1" applyBorder="1" applyAlignment="1">
      <alignment horizontal="left" vertical="top" wrapText="1"/>
    </xf>
    <xf numFmtId="49" fontId="101" fillId="0" borderId="117" xfId="2" applyNumberFormat="1" applyFont="1" applyBorder="1" applyAlignment="1">
      <alignment horizontal="left" vertical="center" wrapText="1"/>
    </xf>
    <xf numFmtId="49" fontId="101" fillId="0" borderId="118" xfId="2" applyNumberFormat="1" applyFont="1" applyBorder="1" applyAlignment="1">
      <alignment horizontal="left" vertical="center" wrapText="1"/>
    </xf>
    <xf numFmtId="164" fontId="79" fillId="0" borderId="0" xfId="107" applyNumberFormat="1" applyAlignment="1">
      <alignment horizontal="left"/>
    </xf>
    <xf numFmtId="164" fontId="112" fillId="0" borderId="0" xfId="107" applyNumberFormat="1" applyFont="1" applyAlignment="1">
      <alignment horizontal="left"/>
    </xf>
    <xf numFmtId="0" fontId="83" fillId="7" borderId="54" xfId="0" applyFont="1" applyFill="1" applyBorder="1" applyAlignment="1">
      <alignment horizontal="left"/>
    </xf>
    <xf numFmtId="0" fontId="83" fillId="7" borderId="55" xfId="0" applyFont="1" applyFill="1" applyBorder="1" applyAlignment="1">
      <alignment horizontal="left"/>
    </xf>
    <xf numFmtId="0" fontId="83" fillId="7" borderId="56" xfId="0" applyFont="1" applyFill="1" applyBorder="1" applyAlignment="1">
      <alignment horizontal="left"/>
    </xf>
    <xf numFmtId="0" fontId="112" fillId="0" borderId="0" xfId="107" applyNumberFormat="1" applyFont="1" applyAlignment="1">
      <alignment horizontal="left"/>
    </xf>
    <xf numFmtId="164" fontId="59" fillId="5" borderId="0" xfId="2" applyFont="1" applyFill="1" applyAlignment="1">
      <alignment horizontal="center"/>
    </xf>
    <xf numFmtId="0" fontId="89" fillId="0" borderId="0" xfId="0" applyFont="1" applyBorder="1" applyAlignment="1" applyProtection="1">
      <alignment horizontal="center" wrapText="1"/>
    </xf>
    <xf numFmtId="0" fontId="56" fillId="32" borderId="110" xfId="0" applyFont="1" applyFill="1" applyBorder="1" applyAlignment="1" applyProtection="1">
      <alignment horizontal="center"/>
    </xf>
    <xf numFmtId="0" fontId="56" fillId="32" borderId="111" xfId="0" applyFont="1" applyFill="1" applyBorder="1" applyAlignment="1" applyProtection="1">
      <alignment horizontal="center"/>
    </xf>
    <xf numFmtId="0" fontId="56" fillId="32" borderId="112" xfId="0" applyFont="1" applyFill="1" applyBorder="1" applyAlignment="1" applyProtection="1">
      <alignment horizontal="center"/>
    </xf>
    <xf numFmtId="0" fontId="65" fillId="0" borderId="127" xfId="5" applyNumberFormat="1" applyFont="1" applyBorder="1" applyAlignment="1" applyProtection="1">
      <alignment horizontal="center" vertical="center" wrapText="1"/>
      <protection locked="0"/>
    </xf>
    <xf numFmtId="0" fontId="65" fillId="0" borderId="128" xfId="5" applyNumberFormat="1" applyFont="1" applyBorder="1" applyAlignment="1" applyProtection="1">
      <alignment horizontal="center" vertical="center" wrapText="1"/>
      <protection locked="0"/>
    </xf>
    <xf numFmtId="0" fontId="65" fillId="0" borderId="129" xfId="5" applyNumberFormat="1" applyFont="1" applyBorder="1" applyAlignment="1" applyProtection="1">
      <alignment horizontal="center" vertical="center" wrapText="1"/>
      <protection locked="0"/>
    </xf>
    <xf numFmtId="0" fontId="15" fillId="0" borderId="31" xfId="5" quotePrefix="1" applyNumberFormat="1" applyFont="1" applyBorder="1" applyAlignment="1">
      <alignment horizontal="center"/>
    </xf>
    <xf numFmtId="0" fontId="15" fillId="0" borderId="31" xfId="5" applyNumberFormat="1" applyFont="1" applyBorder="1" applyAlignment="1">
      <alignment horizontal="center"/>
    </xf>
    <xf numFmtId="0" fontId="16" fillId="0" borderId="130" xfId="2" applyNumberFormat="1" applyFont="1" applyBorder="1" applyAlignment="1">
      <alignment horizontal="center" vertical="center" wrapText="1"/>
    </xf>
    <xf numFmtId="0" fontId="16" fillId="0" borderId="131" xfId="2" applyNumberFormat="1" applyFont="1" applyBorder="1" applyAlignment="1">
      <alignment horizontal="center" vertical="center" wrapText="1"/>
    </xf>
    <xf numFmtId="0" fontId="16" fillId="0" borderId="132" xfId="2" applyNumberFormat="1" applyFont="1" applyBorder="1" applyAlignment="1">
      <alignment horizontal="center" vertical="center" wrapText="1"/>
    </xf>
    <xf numFmtId="0" fontId="6" fillId="0" borderId="133" xfId="2" applyNumberFormat="1" applyFont="1" applyBorder="1" applyAlignment="1">
      <alignment horizontal="center"/>
    </xf>
    <xf numFmtId="0" fontId="17" fillId="0" borderId="133" xfId="5" applyNumberFormat="1" applyFont="1" applyBorder="1" applyAlignment="1" applyProtection="1">
      <alignment horizontal="left" vertical="top"/>
      <protection locked="0"/>
    </xf>
    <xf numFmtId="0" fontId="119" fillId="0" borderId="133" xfId="2" applyNumberFormat="1" applyFont="1" applyBorder="1" applyAlignment="1">
      <alignment horizontal="center" vertical="center" wrapText="1"/>
    </xf>
    <xf numFmtId="0" fontId="16" fillId="0" borderId="0" xfId="2" applyNumberFormat="1" applyFont="1" applyAlignment="1">
      <alignment horizontal="left" wrapText="1"/>
    </xf>
    <xf numFmtId="0" fontId="109" fillId="32" borderId="20" xfId="0" applyFont="1" applyFill="1" applyBorder="1" applyAlignment="1">
      <alignment horizontal="center" wrapText="1"/>
    </xf>
    <xf numFmtId="0" fontId="109" fillId="32" borderId="20" xfId="0" applyFont="1" applyFill="1" applyBorder="1" applyAlignment="1">
      <alignment horizontal="center"/>
    </xf>
    <xf numFmtId="0" fontId="57" fillId="32" borderId="119" xfId="0" applyFont="1" applyFill="1" applyBorder="1" applyAlignment="1">
      <alignment horizontal="right"/>
    </xf>
    <xf numFmtId="0" fontId="105" fillId="32" borderId="123" xfId="2" applyNumberFormat="1" applyFont="1" applyFill="1" applyBorder="1" applyAlignment="1">
      <alignment horizontal="center"/>
    </xf>
    <xf numFmtId="0" fontId="105" fillId="32" borderId="7" xfId="2" applyNumberFormat="1" applyFont="1" applyFill="1" applyBorder="1" applyAlignment="1">
      <alignment horizontal="center"/>
    </xf>
    <xf numFmtId="0" fontId="23" fillId="0" borderId="0" xfId="2" applyNumberFormat="1" applyFont="1" applyFill="1" applyBorder="1" applyAlignment="1">
      <alignment horizontal="center"/>
    </xf>
    <xf numFmtId="164" fontId="22" fillId="7" borderId="22" xfId="11" applyFont="1" applyFill="1" applyBorder="1" applyAlignment="1">
      <alignment horizontal="center"/>
    </xf>
    <xf numFmtId="0" fontId="0" fillId="0" borderId="2" xfId="0" applyBorder="1" applyAlignment="1">
      <alignment horizontal="center"/>
    </xf>
    <xf numFmtId="0" fontId="0" fillId="0" borderId="48" xfId="0" applyBorder="1" applyAlignment="1">
      <alignment horizontal="center"/>
    </xf>
    <xf numFmtId="164" fontId="18" fillId="0" borderId="0" xfId="11" applyFont="1" applyAlignment="1">
      <alignment horizontal="center" vertical="center" wrapText="1"/>
    </xf>
    <xf numFmtId="164" fontId="22" fillId="4" borderId="22" xfId="11" applyFont="1" applyFill="1" applyBorder="1" applyAlignment="1">
      <alignment horizontal="center"/>
    </xf>
    <xf numFmtId="164" fontId="22" fillId="7" borderId="23" xfId="11" applyFont="1" applyFill="1" applyBorder="1" applyAlignment="1">
      <alignment horizontal="center"/>
    </xf>
    <xf numFmtId="0" fontId="0" fillId="0" borderId="69" xfId="0" applyBorder="1" applyAlignment="1">
      <alignment horizontal="center"/>
    </xf>
    <xf numFmtId="0" fontId="0" fillId="0" borderId="70" xfId="0" applyBorder="1" applyAlignment="1">
      <alignment horizontal="center"/>
    </xf>
    <xf numFmtId="164" fontId="6" fillId="0" borderId="0" xfId="13" applyFont="1" applyBorder="1" applyAlignment="1">
      <alignment horizontal="center" vertical="center"/>
    </xf>
    <xf numFmtId="164" fontId="7" fillId="33" borderId="2" xfId="13" applyFont="1" applyFill="1" applyBorder="1" applyAlignment="1" applyProtection="1">
      <alignment horizontal="center" vertical="center"/>
      <protection locked="0"/>
    </xf>
    <xf numFmtId="164" fontId="7" fillId="33" borderId="2" xfId="13" applyFill="1" applyBorder="1" applyAlignment="1" applyProtection="1">
      <alignment horizontal="center"/>
      <protection locked="0"/>
    </xf>
    <xf numFmtId="164" fontId="6" fillId="0" borderId="7" xfId="13" applyFont="1" applyFill="1" applyBorder="1" applyAlignment="1" applyProtection="1">
      <alignment horizontal="center" vertical="center"/>
      <protection locked="0"/>
    </xf>
    <xf numFmtId="0" fontId="0" fillId="0" borderId="7" xfId="0" applyBorder="1" applyAlignment="1">
      <alignment horizontal="center" vertical="center"/>
    </xf>
    <xf numFmtId="164" fontId="24" fillId="0" borderId="57" xfId="13" applyFont="1" applyBorder="1" applyAlignment="1">
      <alignment horizontal="center" vertical="center"/>
    </xf>
    <xf numFmtId="164" fontId="24" fillId="0" borderId="58" xfId="13" applyFont="1" applyBorder="1" applyAlignment="1">
      <alignment horizontal="center" vertical="center"/>
    </xf>
    <xf numFmtId="164" fontId="24" fillId="0" borderId="59" xfId="13" applyFont="1" applyBorder="1" applyAlignment="1">
      <alignment horizontal="center" vertical="center"/>
    </xf>
    <xf numFmtId="164" fontId="24" fillId="0" borderId="60" xfId="13" applyFont="1" applyBorder="1" applyAlignment="1">
      <alignment horizontal="center" vertical="center"/>
    </xf>
    <xf numFmtId="164" fontId="24" fillId="0" borderId="53" xfId="13" applyFont="1" applyBorder="1" applyAlignment="1">
      <alignment horizontal="center" vertical="center"/>
    </xf>
    <xf numFmtId="164" fontId="24" fillId="0" borderId="61" xfId="13" applyFont="1" applyBorder="1" applyAlignment="1">
      <alignment horizontal="center" vertical="center"/>
    </xf>
    <xf numFmtId="164" fontId="24" fillId="0" borderId="62" xfId="13" applyFont="1" applyBorder="1" applyAlignment="1">
      <alignment horizontal="center" vertical="center"/>
    </xf>
    <xf numFmtId="164" fontId="24" fillId="0" borderId="63" xfId="13" applyFont="1" applyBorder="1" applyAlignment="1">
      <alignment horizontal="center" vertical="center"/>
    </xf>
    <xf numFmtId="164" fontId="24" fillId="0" borderId="64" xfId="13" applyFont="1" applyBorder="1" applyAlignment="1">
      <alignment horizontal="center" vertical="center"/>
    </xf>
    <xf numFmtId="164" fontId="7" fillId="33" borderId="6" xfId="13" applyFont="1" applyFill="1" applyBorder="1" applyAlignment="1" applyProtection="1">
      <alignment horizontal="center" vertical="center"/>
      <protection locked="0"/>
    </xf>
    <xf numFmtId="164" fontId="7" fillId="33" borderId="10" xfId="13" applyFont="1" applyFill="1" applyBorder="1" applyAlignment="1" applyProtection="1">
      <alignment horizontal="center" vertical="center"/>
      <protection locked="0"/>
    </xf>
    <xf numFmtId="164" fontId="7" fillId="33" borderId="7" xfId="13" applyFont="1" applyFill="1" applyBorder="1" applyAlignment="1" applyProtection="1">
      <alignment horizontal="center" vertical="center"/>
      <protection locked="0"/>
    </xf>
    <xf numFmtId="0" fontId="22" fillId="0" borderId="20" xfId="0" applyFont="1" applyBorder="1" applyAlignment="1">
      <alignment horizontal="center" vertical="top"/>
    </xf>
    <xf numFmtId="1" fontId="5" fillId="0" borderId="0" xfId="87" applyNumberFormat="1" applyFont="1" applyFill="1" applyBorder="1" applyAlignment="1" applyProtection="1">
      <alignment horizontal="left" vertical="center" wrapText="1"/>
    </xf>
    <xf numFmtId="0" fontId="39" fillId="0" borderId="0" xfId="88" applyFill="1" applyBorder="1" applyAlignment="1">
      <alignment horizontal="left" vertical="center" wrapText="1"/>
    </xf>
    <xf numFmtId="0" fontId="6" fillId="0" borderId="0" xfId="87" applyFont="1" applyFill="1" applyBorder="1" applyAlignment="1" applyProtection="1">
      <alignment horizontal="left" vertical="center" wrapText="1"/>
    </xf>
    <xf numFmtId="0" fontId="39" fillId="0" borderId="0" xfId="88" applyFill="1" applyBorder="1" applyAlignment="1">
      <alignment wrapText="1"/>
    </xf>
    <xf numFmtId="0" fontId="39" fillId="0" borderId="49" xfId="88" applyBorder="1" applyAlignment="1">
      <alignment vertical="center" wrapText="1"/>
    </xf>
    <xf numFmtId="0" fontId="5" fillId="33" borderId="18" xfId="87" applyFont="1" applyFill="1" applyBorder="1" applyAlignment="1" applyProtection="1">
      <alignment horizontal="left" vertical="center" wrapText="1"/>
    </xf>
    <xf numFmtId="0" fontId="39" fillId="33" borderId="119" xfId="88" applyFill="1" applyBorder="1" applyAlignment="1">
      <alignment horizontal="left" vertical="center" wrapText="1"/>
    </xf>
    <xf numFmtId="0" fontId="39" fillId="33" borderId="9" xfId="88" applyFill="1" applyBorder="1" applyAlignment="1">
      <alignment horizontal="left" vertical="center" wrapText="1"/>
    </xf>
    <xf numFmtId="0" fontId="39" fillId="33" borderId="11" xfId="88" applyFill="1" applyBorder="1" applyAlignment="1">
      <alignment horizontal="left" vertical="center" wrapText="1"/>
    </xf>
    <xf numFmtId="0" fontId="39" fillId="33" borderId="0" xfId="88" applyFill="1" applyBorder="1" applyAlignment="1">
      <alignment horizontal="left" vertical="center" wrapText="1"/>
    </xf>
    <xf numFmtId="0" fontId="39" fillId="33" borderId="1" xfId="88" applyFill="1" applyBorder="1" applyAlignment="1">
      <alignment horizontal="left" vertical="center" wrapText="1"/>
    </xf>
    <xf numFmtId="0" fontId="5" fillId="33" borderId="11" xfId="88" applyFont="1" applyFill="1" applyBorder="1" applyAlignment="1">
      <alignment horizontal="left" vertical="center" wrapText="1"/>
    </xf>
    <xf numFmtId="0" fontId="5" fillId="33" borderId="0" xfId="88" applyFont="1" applyFill="1" applyBorder="1" applyAlignment="1">
      <alignment horizontal="left" vertical="center" wrapText="1"/>
    </xf>
    <xf numFmtId="0" fontId="5" fillId="33" borderId="1" xfId="88" applyFont="1" applyFill="1" applyBorder="1" applyAlignment="1">
      <alignment horizontal="left" vertical="center" wrapText="1"/>
    </xf>
    <xf numFmtId="0" fontId="5" fillId="0" borderId="0" xfId="88" applyFont="1" applyFill="1" applyBorder="1" applyAlignment="1">
      <alignment horizontal="left" vertical="center" wrapText="1"/>
    </xf>
    <xf numFmtId="168" fontId="5" fillId="0" borderId="0" xfId="89" applyNumberFormat="1" applyFont="1" applyFill="1" applyBorder="1" applyAlignment="1">
      <alignment horizontal="left" vertical="center"/>
    </xf>
    <xf numFmtId="20" fontId="5" fillId="0" borderId="0" xfId="87" applyNumberFormat="1" applyFont="1" applyFill="1" applyBorder="1" applyAlignment="1" applyProtection="1">
      <alignment horizontal="left" vertical="center" wrapText="1"/>
    </xf>
    <xf numFmtId="0" fontId="5" fillId="0" borderId="0" xfId="87" applyFont="1" applyFill="1" applyBorder="1" applyAlignment="1" applyProtection="1">
      <alignment horizontal="center" vertical="center" wrapText="1"/>
      <protection locked="0"/>
    </xf>
    <xf numFmtId="0" fontId="39" fillId="0" borderId="0" xfId="88" applyFill="1" applyBorder="1" applyAlignment="1">
      <alignment horizontal="center" vertical="center" wrapText="1"/>
    </xf>
    <xf numFmtId="0" fontId="5" fillId="0" borderId="0" xfId="87" applyFont="1" applyFill="1" applyBorder="1" applyAlignment="1">
      <alignment horizontal="left" vertical="center" wrapText="1"/>
    </xf>
    <xf numFmtId="0" fontId="51" fillId="0" borderId="0" xfId="88" applyFont="1" applyFill="1" applyBorder="1" applyAlignment="1">
      <alignment horizontal="left" vertical="center" wrapText="1"/>
    </xf>
    <xf numFmtId="0" fontId="5" fillId="33" borderId="16" xfId="88" applyFont="1" applyFill="1" applyBorder="1" applyAlignment="1">
      <alignment horizontal="left" vertical="center" wrapText="1"/>
    </xf>
    <xf numFmtId="0" fontId="5" fillId="33" borderId="12" xfId="88" applyFont="1" applyFill="1" applyBorder="1" applyAlignment="1">
      <alignment horizontal="left" vertical="center" wrapText="1"/>
    </xf>
    <xf numFmtId="0" fontId="5" fillId="33" borderId="15" xfId="88" applyFont="1" applyFill="1" applyBorder="1" applyAlignment="1">
      <alignment horizontal="left" vertical="center" wrapText="1"/>
    </xf>
    <xf numFmtId="0" fontId="5" fillId="0" borderId="0" xfId="87" applyFont="1" applyFill="1" applyBorder="1" applyAlignment="1" applyProtection="1">
      <alignment vertical="center"/>
    </xf>
    <xf numFmtId="0" fontId="51" fillId="0" borderId="0" xfId="88" applyFont="1" applyFill="1" applyBorder="1" applyAlignment="1"/>
    <xf numFmtId="0" fontId="8" fillId="0" borderId="18" xfId="87" applyFont="1" applyFill="1" applyBorder="1" applyAlignment="1" applyProtection="1">
      <alignment horizontal="center" vertical="center" wrapText="1"/>
      <protection locked="0"/>
    </xf>
    <xf numFmtId="0" fontId="8" fillId="0" borderId="16" xfId="87" applyFont="1" applyFill="1" applyBorder="1" applyAlignment="1" applyProtection="1">
      <alignment horizontal="center" vertical="center" wrapText="1"/>
      <protection locked="0"/>
    </xf>
    <xf numFmtId="20" fontId="5" fillId="33" borderId="11" xfId="88" applyNumberFormat="1" applyFont="1" applyFill="1" applyBorder="1" applyAlignment="1">
      <alignment horizontal="left" vertical="center" wrapText="1"/>
    </xf>
    <xf numFmtId="0" fontId="5" fillId="0" borderId="0" xfId="87" applyFont="1" applyFill="1" applyBorder="1" applyAlignment="1">
      <alignment horizontal="center" vertical="center" wrapText="1"/>
    </xf>
    <xf numFmtId="0" fontId="39" fillId="0" borderId="0" xfId="88" applyFill="1" applyBorder="1" applyAlignment="1">
      <alignment horizontal="center" vertical="center"/>
    </xf>
    <xf numFmtId="0" fontId="5" fillId="0" borderId="0" xfId="88" applyFont="1" applyFill="1" applyBorder="1" applyAlignment="1">
      <alignment vertical="center" wrapText="1"/>
    </xf>
    <xf numFmtId="0" fontId="5" fillId="0" borderId="0" xfId="87" applyFont="1" applyFill="1" applyBorder="1" applyAlignment="1"/>
    <xf numFmtId="0" fontId="5" fillId="0" borderId="49" xfId="88" applyFont="1" applyBorder="1" applyAlignment="1">
      <alignment wrapText="1"/>
    </xf>
    <xf numFmtId="0" fontId="5" fillId="0" borderId="0" xfId="87" applyFont="1" applyFill="1" applyBorder="1" applyAlignment="1">
      <alignment horizontal="center" vertical="center"/>
    </xf>
    <xf numFmtId="20" fontId="5" fillId="0" borderId="0" xfId="88" applyNumberFormat="1" applyFont="1" applyFill="1" applyBorder="1" applyAlignment="1">
      <alignment horizontal="left" vertical="center" wrapText="1"/>
    </xf>
    <xf numFmtId="0" fontId="95" fillId="0" borderId="48" xfId="107" applyFont="1" applyFill="1" applyBorder="1" applyAlignment="1" applyProtection="1">
      <alignment horizontal="center" vertical="center" textRotation="90" wrapText="1"/>
      <protection locked="0"/>
    </xf>
    <xf numFmtId="0" fontId="95" fillId="0" borderId="49" xfId="107" applyFont="1" applyFill="1" applyBorder="1" applyAlignment="1" applyProtection="1">
      <alignment horizontal="center" vertical="center" textRotation="90" wrapText="1"/>
      <protection locked="0"/>
    </xf>
    <xf numFmtId="0" fontId="5" fillId="0" borderId="16" xfId="88" applyFont="1" applyBorder="1" applyAlignment="1">
      <alignment horizontal="center" vertical="center" wrapText="1"/>
    </xf>
    <xf numFmtId="20" fontId="5" fillId="33" borderId="11" xfId="87" applyNumberFormat="1" applyFont="1" applyFill="1" applyBorder="1" applyAlignment="1">
      <alignment horizontal="left" vertical="center" wrapText="1"/>
    </xf>
    <xf numFmtId="0" fontId="5" fillId="0" borderId="48" xfId="88" applyFont="1" applyBorder="1" applyAlignment="1">
      <alignment vertical="center" wrapText="1"/>
    </xf>
    <xf numFmtId="0" fontId="5" fillId="0" borderId="49" xfId="88" applyFont="1" applyBorder="1" applyAlignment="1">
      <alignment vertical="center" wrapText="1"/>
    </xf>
    <xf numFmtId="0" fontId="5" fillId="33" borderId="11" xfId="87" applyFont="1" applyFill="1" applyBorder="1" applyAlignment="1">
      <alignment vertical="center" wrapText="1"/>
    </xf>
    <xf numFmtId="0" fontId="51" fillId="33" borderId="0" xfId="88" applyFont="1" applyFill="1" applyBorder="1" applyAlignment="1">
      <alignment vertical="center" wrapText="1"/>
    </xf>
    <xf numFmtId="0" fontId="51" fillId="33" borderId="1" xfId="88" applyFont="1" applyFill="1" applyBorder="1" applyAlignment="1">
      <alignment vertical="center" wrapText="1"/>
    </xf>
    <xf numFmtId="0" fontId="51" fillId="33" borderId="11" xfId="88" applyFont="1" applyFill="1" applyBorder="1" applyAlignment="1">
      <alignment vertical="center" wrapText="1"/>
    </xf>
    <xf numFmtId="0" fontId="5" fillId="0" borderId="9" xfId="88" applyFont="1" applyBorder="1" applyAlignment="1">
      <alignment vertical="center" wrapText="1"/>
    </xf>
    <xf numFmtId="0" fontId="5" fillId="0" borderId="15" xfId="88" applyFont="1" applyBorder="1" applyAlignment="1">
      <alignment vertical="center" wrapText="1"/>
    </xf>
    <xf numFmtId="0" fontId="51" fillId="33" borderId="16" xfId="88" applyFont="1" applyFill="1" applyBorder="1" applyAlignment="1">
      <alignment vertical="center" wrapText="1"/>
    </xf>
    <xf numFmtId="0" fontId="51" fillId="33" borderId="12" xfId="88" applyFont="1" applyFill="1" applyBorder="1" applyAlignment="1">
      <alignment vertical="center" wrapText="1"/>
    </xf>
    <xf numFmtId="0" fontId="51" fillId="33" borderId="15" xfId="88" applyFont="1" applyFill="1" applyBorder="1" applyAlignment="1">
      <alignment vertical="center" wrapText="1"/>
    </xf>
    <xf numFmtId="0" fontId="5" fillId="0" borderId="11" xfId="88" applyFont="1" applyBorder="1" applyAlignment="1">
      <alignment horizontal="center" vertical="center" wrapText="1"/>
    </xf>
    <xf numFmtId="0" fontId="8" fillId="0" borderId="106" xfId="87" applyFont="1" applyFill="1" applyBorder="1" applyAlignment="1" applyProtection="1">
      <alignment horizontal="center" vertical="center" wrapText="1"/>
      <protection locked="0"/>
    </xf>
    <xf numFmtId="0" fontId="8" fillId="0" borderId="49" xfId="87" applyFont="1" applyFill="1" applyBorder="1" applyAlignment="1" applyProtection="1">
      <alignment horizontal="center" vertical="center" wrapText="1"/>
      <protection locked="0"/>
    </xf>
    <xf numFmtId="0" fontId="8" fillId="0" borderId="48" xfId="87" applyFont="1" applyFill="1" applyBorder="1" applyAlignment="1" applyProtection="1">
      <alignment horizontal="center" vertical="center" wrapText="1"/>
      <protection locked="0"/>
    </xf>
    <xf numFmtId="0" fontId="5" fillId="0" borderId="106" xfId="87" applyFont="1" applyFill="1" applyBorder="1" applyAlignment="1" applyProtection="1">
      <alignment horizontal="center" vertical="center" textRotation="90" wrapText="1"/>
      <protection locked="0"/>
    </xf>
    <xf numFmtId="0" fontId="8" fillId="0" borderId="126" xfId="87" applyFont="1" applyFill="1" applyBorder="1" applyAlignment="1" applyProtection="1">
      <alignment horizontal="center" vertical="center" wrapText="1"/>
      <protection locked="0"/>
    </xf>
    <xf numFmtId="176" fontId="54" fillId="32" borderId="103" xfId="87" applyNumberFormat="1" applyFont="1" applyFill="1" applyBorder="1" applyAlignment="1" applyProtection="1">
      <alignment horizontal="left" vertical="center" wrapText="1"/>
    </xf>
    <xf numFmtId="176" fontId="76" fillId="32" borderId="125" xfId="88" applyNumberFormat="1" applyFont="1" applyFill="1" applyBorder="1" applyAlignment="1">
      <alignment wrapText="1"/>
    </xf>
    <xf numFmtId="0" fontId="85" fillId="0" borderId="106" xfId="107" applyFont="1" applyFill="1" applyBorder="1" applyAlignment="1" applyProtection="1">
      <alignment horizontal="center" vertical="center" textRotation="90" wrapText="1"/>
      <protection locked="0"/>
    </xf>
    <xf numFmtId="0" fontId="2" fillId="0" borderId="0" xfId="87" applyFont="1" applyBorder="1" applyAlignment="1"/>
    <xf numFmtId="0" fontId="39" fillId="0" borderId="0" xfId="88" applyFont="1" applyBorder="1" applyAlignment="1"/>
    <xf numFmtId="0" fontId="6" fillId="0" borderId="0" xfId="88" applyFont="1" applyBorder="1" applyAlignment="1" applyProtection="1">
      <alignment vertical="center" wrapText="1"/>
      <protection locked="0"/>
    </xf>
    <xf numFmtId="0" fontId="6" fillId="0" borderId="0" xfId="87" applyFont="1" applyBorder="1" applyAlignment="1" applyProtection="1">
      <alignment horizontal="left" vertical="center" wrapText="1"/>
      <protection locked="0"/>
    </xf>
    <xf numFmtId="0" fontId="6" fillId="0" borderId="0" xfId="88" applyFont="1" applyBorder="1" applyAlignment="1" applyProtection="1">
      <alignment horizontal="left" vertical="center" wrapText="1"/>
      <protection locked="0"/>
    </xf>
    <xf numFmtId="0" fontId="6" fillId="0" borderId="0" xfId="88" applyFont="1" applyBorder="1" applyAlignment="1">
      <alignment vertical="center" shrinkToFit="1"/>
    </xf>
    <xf numFmtId="0" fontId="6" fillId="0" borderId="0" xfId="88" applyFont="1" applyBorder="1" applyAlignment="1">
      <alignment horizontal="left" vertical="center" shrinkToFit="1"/>
    </xf>
    <xf numFmtId="0" fontId="6" fillId="0" borderId="0" xfId="87" applyFont="1" applyBorder="1" applyAlignment="1" applyProtection="1">
      <alignment horizontal="left" vertical="center" shrinkToFit="1"/>
      <protection locked="0"/>
    </xf>
    <xf numFmtId="0" fontId="6" fillId="0" borderId="0" xfId="88" applyFont="1" applyBorder="1" applyAlignment="1" applyProtection="1">
      <alignment horizontal="left" vertical="center" shrinkToFit="1"/>
      <protection locked="0"/>
    </xf>
    <xf numFmtId="0" fontId="6" fillId="0" borderId="0" xfId="87" applyFont="1" applyBorder="1" applyAlignment="1" applyProtection="1">
      <alignment horizontal="left" wrapText="1"/>
      <protection locked="0"/>
    </xf>
    <xf numFmtId="174" fontId="72" fillId="0" borderId="0" xfId="88" applyNumberFormat="1" applyFont="1" applyBorder="1" applyAlignment="1">
      <alignment horizontal="center" wrapText="1"/>
    </xf>
    <xf numFmtId="0" fontId="6" fillId="0" borderId="0" xfId="88" applyFont="1" applyBorder="1" applyAlignment="1" applyProtection="1">
      <alignment wrapText="1"/>
      <protection locked="0"/>
    </xf>
    <xf numFmtId="14" fontId="49" fillId="0" borderId="0" xfId="88" applyNumberFormat="1" applyFont="1" applyBorder="1" applyAlignment="1">
      <alignment horizontal="center" wrapText="1"/>
    </xf>
    <xf numFmtId="175" fontId="54" fillId="32" borderId="94" xfId="87" applyNumberFormat="1" applyFont="1" applyFill="1" applyBorder="1" applyAlignment="1" applyProtection="1">
      <alignment horizontal="left" vertical="center"/>
    </xf>
    <xf numFmtId="175" fontId="54" fillId="32" borderId="95" xfId="87" applyNumberFormat="1" applyFont="1" applyFill="1" applyBorder="1" applyAlignment="1" applyProtection="1">
      <alignment horizontal="left" vertical="center"/>
    </xf>
    <xf numFmtId="175" fontId="76" fillId="32" borderId="95" xfId="88" applyNumberFormat="1" applyFont="1" applyFill="1" applyBorder="1" applyAlignment="1"/>
    <xf numFmtId="175" fontId="76" fillId="32" borderId="96" xfId="88" applyNumberFormat="1" applyFont="1" applyFill="1" applyBorder="1" applyAlignment="1"/>
    <xf numFmtId="169" fontId="76" fillId="32" borderId="95" xfId="88" applyNumberFormat="1" applyFont="1" applyFill="1" applyBorder="1" applyAlignment="1"/>
    <xf numFmtId="169" fontId="76" fillId="32" borderId="96" xfId="88" applyNumberFormat="1" applyFont="1" applyFill="1" applyBorder="1" applyAlignment="1"/>
    <xf numFmtId="0" fontId="5" fillId="33" borderId="11" xfId="87" applyFont="1" applyFill="1" applyBorder="1" applyAlignment="1">
      <alignment horizontal="left" vertical="center" wrapText="1"/>
    </xf>
    <xf numFmtId="0" fontId="5" fillId="33" borderId="0" xfId="87" applyFont="1" applyFill="1" applyBorder="1" applyAlignment="1">
      <alignment horizontal="left" vertical="center" wrapText="1"/>
    </xf>
    <xf numFmtId="0" fontId="5" fillId="33" borderId="1" xfId="87" applyFont="1" applyFill="1" applyBorder="1" applyAlignment="1">
      <alignment horizontal="left" vertical="center" wrapText="1"/>
    </xf>
    <xf numFmtId="0" fontId="39" fillId="33" borderId="11" xfId="88" applyFill="1" applyBorder="1" applyAlignment="1">
      <alignment vertical="center" wrapText="1"/>
    </xf>
    <xf numFmtId="0" fontId="39" fillId="33" borderId="0" xfId="88" applyFill="1" applyAlignment="1">
      <alignment vertical="center" wrapText="1"/>
    </xf>
    <xf numFmtId="0" fontId="39" fillId="33" borderId="1" xfId="88" applyFill="1" applyBorder="1" applyAlignment="1">
      <alignment vertical="center" wrapText="1"/>
    </xf>
    <xf numFmtId="0" fontId="5" fillId="0" borderId="0" xfId="87" applyFont="1" applyFill="1" applyBorder="1" applyAlignment="1" applyProtection="1">
      <protection locked="0"/>
    </xf>
    <xf numFmtId="0" fontId="39" fillId="0" borderId="0" xfId="88" applyFill="1" applyBorder="1" applyAlignment="1"/>
    <xf numFmtId="0" fontId="5" fillId="33" borderId="18" xfId="87" applyFont="1" applyFill="1" applyBorder="1" applyAlignment="1" applyProtection="1">
      <alignment vertical="center" wrapText="1"/>
    </xf>
    <xf numFmtId="0" fontId="39" fillId="33" borderId="8" xfId="88" applyFill="1" applyBorder="1" applyAlignment="1">
      <alignment wrapText="1"/>
    </xf>
    <xf numFmtId="0" fontId="39" fillId="33" borderId="9" xfId="88" applyFill="1" applyBorder="1" applyAlignment="1">
      <alignment wrapText="1"/>
    </xf>
    <xf numFmtId="0" fontId="39" fillId="33" borderId="11" xfId="88" applyFill="1" applyBorder="1" applyAlignment="1">
      <alignment wrapText="1"/>
    </xf>
    <xf numFmtId="0" fontId="39" fillId="33" borderId="0" xfId="88" applyFill="1" applyBorder="1" applyAlignment="1">
      <alignment wrapText="1"/>
    </xf>
    <xf numFmtId="0" fontId="39" fillId="33" borderId="1" xfId="88" applyFill="1" applyBorder="1" applyAlignment="1">
      <alignment wrapText="1"/>
    </xf>
    <xf numFmtId="20" fontId="5" fillId="33" borderId="11" xfId="87" applyNumberFormat="1" applyFont="1" applyFill="1" applyBorder="1" applyAlignment="1" applyProtection="1">
      <alignment vertical="center" wrapText="1"/>
    </xf>
    <xf numFmtId="0" fontId="5" fillId="0" borderId="8" xfId="87" applyFont="1" applyFill="1" applyBorder="1" applyAlignment="1" applyProtection="1">
      <alignment horizontal="center" vertical="center" wrapText="1"/>
      <protection locked="0"/>
    </xf>
    <xf numFmtId="0" fontId="5" fillId="0" borderId="12" xfId="87" applyFont="1" applyFill="1" applyBorder="1" applyAlignment="1" applyProtection="1">
      <alignment horizontal="center" vertical="center" wrapText="1"/>
      <protection locked="0"/>
    </xf>
    <xf numFmtId="0" fontId="5" fillId="33" borderId="11" xfId="87" applyFont="1" applyFill="1" applyBorder="1" applyAlignment="1" applyProtection="1">
      <alignment vertical="center" wrapText="1"/>
    </xf>
    <xf numFmtId="0" fontId="39" fillId="0" borderId="16" xfId="88" applyBorder="1" applyAlignment="1">
      <alignment horizontal="center" vertical="center" wrapText="1"/>
    </xf>
    <xf numFmtId="0" fontId="39" fillId="33" borderId="0" xfId="88" applyFill="1" applyBorder="1" applyAlignment="1">
      <alignment vertical="center" wrapText="1"/>
    </xf>
    <xf numFmtId="20" fontId="5" fillId="33" borderId="0" xfId="87" applyNumberFormat="1" applyFont="1" applyFill="1" applyBorder="1" applyAlignment="1">
      <alignment horizontal="left" vertical="center" wrapText="1"/>
    </xf>
    <xf numFmtId="20" fontId="5" fillId="33" borderId="1" xfId="87" applyNumberFormat="1" applyFont="1" applyFill="1" applyBorder="1" applyAlignment="1">
      <alignment horizontal="left" vertical="center" wrapText="1"/>
    </xf>
    <xf numFmtId="0" fontId="5" fillId="0" borderId="16" xfId="87" applyFont="1" applyFill="1" applyBorder="1" applyAlignment="1" applyProtection="1">
      <alignment horizontal="center" vertical="center" wrapText="1"/>
      <protection locked="0"/>
    </xf>
    <xf numFmtId="0" fontId="7" fillId="2" borderId="8" xfId="87" applyFill="1" applyBorder="1" applyAlignment="1">
      <alignment horizontal="left"/>
    </xf>
    <xf numFmtId="170" fontId="6" fillId="0" borderId="101" xfId="87" applyNumberFormat="1" applyFont="1" applyFill="1" applyBorder="1" applyAlignment="1" applyProtection="1">
      <alignment horizontal="center" vertical="center"/>
    </xf>
    <xf numFmtId="170" fontId="6" fillId="0" borderId="102" xfId="87" applyNumberFormat="1" applyFont="1" applyFill="1" applyBorder="1" applyAlignment="1" applyProtection="1">
      <alignment horizontal="center" vertical="center"/>
    </xf>
    <xf numFmtId="0" fontId="67" fillId="33" borderId="6" xfId="87" applyFont="1" applyFill="1" applyBorder="1" applyAlignment="1">
      <alignment horizontal="center" wrapText="1"/>
    </xf>
    <xf numFmtId="0" fontId="67" fillId="33" borderId="10" xfId="87" applyFont="1" applyFill="1" applyBorder="1" applyAlignment="1">
      <alignment horizontal="center" wrapText="1"/>
    </xf>
    <xf numFmtId="170" fontId="2" fillId="7" borderId="2" xfId="87" applyNumberFormat="1" applyFont="1" applyFill="1" applyBorder="1" applyAlignment="1" applyProtection="1">
      <alignment horizontal="left" vertical="center" wrapText="1"/>
    </xf>
    <xf numFmtId="0" fontId="2" fillId="0" borderId="2" xfId="87" applyFont="1" applyFill="1" applyBorder="1" applyAlignment="1">
      <alignment horizontal="left"/>
    </xf>
    <xf numFmtId="170" fontId="54" fillId="33" borderId="0" xfId="87" applyNumberFormat="1" applyFont="1" applyFill="1" applyBorder="1" applyAlignment="1" applyProtection="1">
      <alignment horizontal="center" vertical="center"/>
    </xf>
    <xf numFmtId="0" fontId="17" fillId="34" borderId="50" xfId="87" applyFont="1" applyFill="1" applyBorder="1" applyAlignment="1" applyProtection="1">
      <alignment horizontal="left" vertical="center" wrapText="1"/>
    </xf>
    <xf numFmtId="0" fontId="17" fillId="34" borderId="52" xfId="87" applyFont="1" applyFill="1" applyBorder="1" applyAlignment="1" applyProtection="1">
      <alignment horizontal="left" vertical="center" wrapText="1"/>
    </xf>
    <xf numFmtId="0" fontId="65" fillId="33" borderId="11" xfId="87" applyFont="1" applyFill="1" applyBorder="1" applyAlignment="1">
      <alignment horizontal="left" vertical="center"/>
    </xf>
    <xf numFmtId="0" fontId="65" fillId="33" borderId="0" xfId="87" applyFont="1" applyFill="1" applyBorder="1" applyAlignment="1">
      <alignment horizontal="left" vertical="center"/>
    </xf>
    <xf numFmtId="0" fontId="66" fillId="0" borderId="2" xfId="87" applyFont="1" applyFill="1" applyBorder="1" applyAlignment="1">
      <alignment horizontal="left"/>
    </xf>
    <xf numFmtId="0" fontId="65" fillId="33" borderId="16" xfId="87" quotePrefix="1" applyFont="1" applyFill="1" applyBorder="1" applyAlignment="1">
      <alignment horizontal="left" vertical="center" wrapText="1"/>
    </xf>
    <xf numFmtId="0" fontId="65" fillId="33" borderId="12" xfId="87" quotePrefix="1" applyFont="1" applyFill="1" applyBorder="1" applyAlignment="1">
      <alignment horizontal="left" vertical="center" wrapText="1"/>
    </xf>
    <xf numFmtId="0" fontId="7" fillId="2" borderId="0" xfId="87" applyFill="1" applyBorder="1" applyAlignment="1">
      <alignment horizontal="left"/>
    </xf>
    <xf numFmtId="0" fontId="80" fillId="0" borderId="0" xfId="87" applyFont="1" applyBorder="1" applyAlignment="1" applyProtection="1">
      <alignment horizontal="left" vertical="center"/>
    </xf>
    <xf numFmtId="170" fontId="2" fillId="7" borderId="2" xfId="87" applyNumberFormat="1" applyFont="1" applyFill="1" applyBorder="1" applyAlignment="1" applyProtection="1">
      <alignment horizontal="left" vertical="top" wrapText="1"/>
    </xf>
    <xf numFmtId="0" fontId="17" fillId="33" borderId="0" xfId="87" applyFont="1" applyFill="1" applyBorder="1" applyAlignment="1" applyProtection="1">
      <alignment horizontal="left" vertical="center" wrapText="1"/>
      <protection locked="0"/>
    </xf>
    <xf numFmtId="0" fontId="17" fillId="33" borderId="12" xfId="87" applyFont="1" applyFill="1" applyBorder="1" applyAlignment="1" applyProtection="1">
      <alignment horizontal="left" vertical="center" wrapText="1"/>
      <protection locked="0"/>
    </xf>
    <xf numFmtId="0" fontId="2" fillId="34" borderId="2" xfId="87" applyFont="1" applyFill="1" applyBorder="1" applyAlignment="1">
      <alignment horizontal="left"/>
    </xf>
    <xf numFmtId="0" fontId="64" fillId="0" borderId="0" xfId="87" applyFont="1" applyFill="1" applyBorder="1" applyAlignment="1" applyProtection="1">
      <alignment horizontal="left" vertical="center" wrapText="1"/>
      <protection locked="0"/>
    </xf>
    <xf numFmtId="0" fontId="113" fillId="0" borderId="0" xfId="107" applyFont="1" applyAlignment="1">
      <alignment horizontal="left"/>
    </xf>
    <xf numFmtId="0" fontId="79" fillId="0" borderId="0" xfId="107" applyAlignment="1">
      <alignment horizontal="left"/>
    </xf>
  </cellXfs>
  <cellStyles count="108">
    <cellStyle name="20% - Accent1 2" xfId="14"/>
    <cellStyle name="20% - Accent2 2" xfId="15"/>
    <cellStyle name="20% - Accent3 2" xfId="16"/>
    <cellStyle name="20% - Accent4 2" xfId="17"/>
    <cellStyle name="20% - Accent5 2" xfId="18"/>
    <cellStyle name="20% - Accent6 2" xfId="19"/>
    <cellStyle name="40% - Accent1 2" xfId="20"/>
    <cellStyle name="40% - Accent2 2" xfId="21"/>
    <cellStyle name="40% - Accent3 2" xfId="22"/>
    <cellStyle name="40% - Accent4 2" xfId="23"/>
    <cellStyle name="40% - Accent5 2" xfId="24"/>
    <cellStyle name="40% - Accent6 2" xfId="25"/>
    <cellStyle name="60% - Accent1 2" xfId="26"/>
    <cellStyle name="60% - Accent2 2" xfId="27"/>
    <cellStyle name="60% - Accent3 2" xfId="28"/>
    <cellStyle name="60% - Accent4 2" xfId="29"/>
    <cellStyle name="60% - Accent5 2" xfId="30"/>
    <cellStyle name="60% - Accent6 2" xfId="31"/>
    <cellStyle name="Accent1 2" xfId="32"/>
    <cellStyle name="Accent2 2" xfId="33"/>
    <cellStyle name="Accent3 2" xfId="34"/>
    <cellStyle name="Accent4 2" xfId="35"/>
    <cellStyle name="Accent5 2" xfId="36"/>
    <cellStyle name="Accent6 2" xfId="37"/>
    <cellStyle name="Bad 2" xfId="38"/>
    <cellStyle name="Calculation 2" xfId="39"/>
    <cellStyle name="Check Cell 2" xfId="40"/>
    <cellStyle name="Comma 2" xfId="10"/>
    <cellStyle name="Comma 2 2" xfId="41"/>
    <cellStyle name="Comma 2 2 2" xfId="97"/>
    <cellStyle name="Comma 2 3" xfId="96"/>
    <cellStyle name="Comma 3" xfId="42"/>
    <cellStyle name="Comma 3 2" xfId="98"/>
    <cellStyle name="Comma 4" xfId="89"/>
    <cellStyle name="Currency 2" xfId="7"/>
    <cellStyle name="Currency 2 2" xfId="43"/>
    <cellStyle name="Currency 2 3" xfId="94"/>
    <cellStyle name="Currency 3" xfId="44"/>
    <cellStyle name="Currency 4" xfId="9"/>
    <cellStyle name="Currency 5" xfId="45"/>
    <cellStyle name="Explanatory Text 2" xfId="46"/>
    <cellStyle name="Good 2" xfId="47"/>
    <cellStyle name="Heading 1 2" xfId="48"/>
    <cellStyle name="Heading 2 2" xfId="49"/>
    <cellStyle name="Heading 3 2" xfId="50"/>
    <cellStyle name="Heading 4 2" xfId="51"/>
    <cellStyle name="Hyperlink" xfId="107" builtinId="8"/>
    <cellStyle name="Input 2" xfId="52"/>
    <cellStyle name="Linked Cell 2" xfId="53"/>
    <cellStyle name="Moneda_RIE Tracking - Mar 10v2" xfId="54"/>
    <cellStyle name="Neutral 2" xfId="55"/>
    <cellStyle name="Normal" xfId="0" builtinId="0"/>
    <cellStyle name="Normal 10" xfId="56"/>
    <cellStyle name="Normal 11" xfId="57"/>
    <cellStyle name="Normal 12" xfId="58"/>
    <cellStyle name="Normal 13" xfId="59"/>
    <cellStyle name="Normal 13 2" xfId="99"/>
    <cellStyle name="Normal 14" xfId="60"/>
    <cellStyle name="Normal 15" xfId="61"/>
    <cellStyle name="Normal 15 2" xfId="62"/>
    <cellStyle name="Normal 15 2 2" xfId="1"/>
    <cellStyle name="Normal 16" xfId="63"/>
    <cellStyle name="Normal 16 2" xfId="4"/>
    <cellStyle name="Normal 16 2 2" xfId="93"/>
    <cellStyle name="Normal 16 3" xfId="100"/>
    <cellStyle name="Normal 17" xfId="88"/>
    <cellStyle name="Normal 2" xfId="2"/>
    <cellStyle name="Normal 2 2" xfId="3"/>
    <cellStyle name="Normal 2 2 2" xfId="64"/>
    <cellStyle name="Normal 2 2 3" xfId="85"/>
    <cellStyle name="Normal 2 2 4" xfId="92"/>
    <cellStyle name="Normal 2 3" xfId="11"/>
    <cellStyle name="Normal 2 3 2" xfId="86"/>
    <cellStyle name="Normal 2_2010 08 16 A3 RIE Kranj (AS assembly) Rev 01 (eng)" xfId="65"/>
    <cellStyle name="Normal 3" xfId="66"/>
    <cellStyle name="Normal 3 2" xfId="67"/>
    <cellStyle name="Normal 3 3" xfId="68"/>
    <cellStyle name="Normal 3 3 2" xfId="101"/>
    <cellStyle name="Normal 4" xfId="12"/>
    <cellStyle name="Normal 4 2" xfId="69"/>
    <cellStyle name="Normal 4 2 2" xfId="102"/>
    <cellStyle name="Normal 4 3" xfId="70"/>
    <cellStyle name="Normal 4 3 2" xfId="103"/>
    <cellStyle name="Normal 4 4" xfId="90"/>
    <cellStyle name="Normal 5" xfId="71"/>
    <cellStyle name="Normal 5 2" xfId="72"/>
    <cellStyle name="Normal 5 3" xfId="104"/>
    <cellStyle name="Normal 6" xfId="6"/>
    <cellStyle name="Normal 7" xfId="73"/>
    <cellStyle name="Normal 8" xfId="74"/>
    <cellStyle name="Normal 8 2" xfId="75"/>
    <cellStyle name="Normal 8 2 2" xfId="105"/>
    <cellStyle name="Normal 8 3" xfId="84"/>
    <cellStyle name="Normal 9" xfId="76"/>
    <cellStyle name="Normal_=Forms - Standard Work" xfId="87"/>
    <cellStyle name="Normal_=Forms - Standard Work 2" xfId="13"/>
    <cellStyle name="Normal_2007 06 12 SIM A3 Template 11x17 KS" xfId="5"/>
    <cellStyle name="Normal-Big" xfId="77"/>
    <cellStyle name="Note 2" xfId="78"/>
    <cellStyle name="Output 2" xfId="79"/>
    <cellStyle name="Percent" xfId="91" builtinId="5"/>
    <cellStyle name="Percent 2" xfId="8"/>
    <cellStyle name="Percent 2 2" xfId="95"/>
    <cellStyle name="Percent 3" xfId="80"/>
    <cellStyle name="Percent 3 2" xfId="106"/>
    <cellStyle name="Title 2" xfId="81"/>
    <cellStyle name="Total 2" xfId="82"/>
    <cellStyle name="Warning Text 2" xfId="83"/>
  </cellStyles>
  <dxfs count="45">
    <dxf>
      <font>
        <color theme="0"/>
      </font>
      <fill>
        <patternFill>
          <bgColor rgb="FFFF0000"/>
        </patternFill>
      </fill>
    </dxf>
    <dxf>
      <font>
        <color theme="0"/>
      </font>
      <fill>
        <patternFill>
          <bgColor rgb="FF00B050"/>
        </patternFill>
      </fill>
    </dxf>
    <dxf>
      <font>
        <condense val="0"/>
        <extend val="0"/>
        <color indexed="10"/>
      </font>
      <fill>
        <patternFill>
          <bgColor indexed="10"/>
        </patternFill>
      </fill>
    </dxf>
    <dxf>
      <font>
        <condense val="0"/>
        <extend val="0"/>
        <color indexed="11"/>
      </font>
      <fill>
        <patternFill>
          <bgColor indexed="11"/>
        </patternFill>
      </fill>
    </dxf>
    <dxf>
      <font>
        <condense val="0"/>
        <extend val="0"/>
        <color indexed="10"/>
      </font>
      <fill>
        <patternFill>
          <bgColor indexed="10"/>
        </patternFill>
      </fill>
    </dxf>
    <dxf>
      <font>
        <condense val="0"/>
        <extend val="0"/>
        <color indexed="11"/>
      </font>
      <fill>
        <patternFill>
          <bgColor indexed="11"/>
        </patternFill>
      </fill>
    </dxf>
    <dxf>
      <font>
        <condense val="0"/>
        <extend val="0"/>
        <color indexed="11"/>
      </font>
      <fill>
        <patternFill>
          <bgColor indexed="11"/>
        </patternFill>
      </fill>
    </dxf>
    <dxf>
      <font>
        <color theme="1"/>
      </font>
      <fill>
        <patternFill>
          <bgColor theme="1"/>
        </patternFill>
      </fill>
    </dxf>
    <dxf>
      <font>
        <color rgb="FFFF0000"/>
      </font>
      <fill>
        <patternFill>
          <bgColor rgb="FFFF0000"/>
        </patternFill>
      </fill>
    </dxf>
    <dxf>
      <font>
        <color rgb="FF00B050"/>
      </font>
      <fill>
        <patternFill>
          <bgColor rgb="FF00B05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theme="1"/>
      </font>
      <fill>
        <patternFill>
          <bgColor theme="1"/>
        </patternFill>
      </fill>
    </dxf>
    <dxf>
      <font>
        <color rgb="FFFF0000"/>
      </font>
      <fill>
        <patternFill>
          <bgColor rgb="FFFF0000"/>
        </patternFill>
      </fill>
    </dxf>
    <dxf>
      <font>
        <color rgb="FF00B050"/>
      </font>
      <fill>
        <patternFill>
          <bgColor rgb="FF00B050"/>
        </patternFill>
      </fill>
    </dxf>
    <dxf>
      <fill>
        <patternFill>
          <bgColor rgb="FFFFA3A3"/>
        </patternFill>
      </fill>
    </dxf>
    <dxf>
      <fill>
        <patternFill>
          <bgColor rgb="FFD2ECB6"/>
        </patternFill>
      </fill>
    </dxf>
    <dxf>
      <font>
        <color rgb="FF00B050"/>
      </font>
      <fill>
        <patternFill>
          <bgColor rgb="FF00B050"/>
        </patternFill>
      </fill>
    </dxf>
    <dxf>
      <font>
        <color rgb="FF3174C5"/>
      </font>
      <fill>
        <patternFill>
          <bgColor rgb="FF0070C0"/>
        </patternFill>
      </fill>
    </dxf>
    <dxf>
      <font>
        <color rgb="FFFF0000"/>
      </font>
      <fill>
        <patternFill>
          <bgColor rgb="FFFF0000"/>
        </patternFill>
      </fill>
    </dxf>
    <dxf>
      <font>
        <color rgb="FF00B05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00B050"/>
        </patternFill>
      </fill>
    </dxf>
    <dxf>
      <font>
        <b/>
        <i val="0"/>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ill>
        <patternFill>
          <bgColor rgb="FFFFC9C9"/>
        </patternFill>
      </fill>
    </dxf>
    <dxf>
      <fill>
        <patternFill>
          <bgColor theme="5" tint="0.59996337778862885"/>
        </patternFill>
      </fill>
    </dxf>
    <dxf>
      <font>
        <b/>
        <i val="0"/>
        <color theme="0"/>
      </font>
      <fill>
        <patternFill>
          <bgColor rgb="FF00B050"/>
        </patternFill>
      </fill>
    </dxf>
    <dxf>
      <font>
        <b/>
        <i val="0"/>
        <color theme="0"/>
      </font>
      <fill>
        <patternFill>
          <bgColor rgb="FFFF0000"/>
        </patternFill>
      </fill>
    </dxf>
    <dxf>
      <font>
        <color rgb="FF00B050"/>
      </font>
      <fill>
        <patternFill>
          <bgColor rgb="FF00B050"/>
        </patternFill>
      </fill>
    </dxf>
    <dxf>
      <font>
        <color rgb="FFFF0000"/>
      </font>
      <fill>
        <patternFill>
          <bgColor rgb="FFFF0000"/>
        </patternFill>
      </fill>
    </dxf>
    <dxf>
      <fill>
        <patternFill>
          <bgColor rgb="FFFFFF00"/>
        </patternFill>
      </fill>
    </dxf>
    <dxf>
      <fill>
        <patternFill>
          <bgColor rgb="FFFF8181"/>
        </patternFill>
      </fill>
    </dxf>
    <dxf>
      <fill>
        <patternFill>
          <bgColor rgb="FFD2ECB6"/>
        </patternFill>
      </fill>
    </dxf>
    <dxf>
      <font>
        <color theme="1"/>
      </font>
      <fill>
        <patternFill>
          <fgColor auto="1"/>
          <bgColor theme="1"/>
        </patternFill>
      </fill>
    </dxf>
    <dxf>
      <font>
        <color rgb="FF00B050"/>
      </font>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mruColors>
      <color rgb="FF3174C5"/>
      <color rgb="FFFFA3A3"/>
      <color rgb="FFDAA3A3"/>
      <color rgb="FFFF6161"/>
      <color rgb="FFFFFF66"/>
      <color rgb="FF4A88D2"/>
      <color rgb="FFFFC9C9"/>
      <color rgb="FFFFB3B3"/>
      <color rgb="FFD2ECB6"/>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activeX/activeX1.xml><?xml version="1.0" encoding="utf-8"?>
<ax:ocx xmlns:ax="http://schemas.microsoft.com/office/2006/activeX" xmlns:r="http://schemas.openxmlformats.org/officeDocument/2006/relationships" ax:classid="{20DD1B9E-87C4-11D1-8BE3-0000F8754DA1}" ax:license="651A8940-87C5-11d1-8BE3-0000F8754DA1" ax:persistence="persistPropertyBag">
  <ax:ocxPr ax:name="_ExtentX" ax:value="53"/>
  <ax:ocxPr ax:name="_ExtentY" ax:value="53"/>
  <ax:ocxPr ax:name="_Version" ax:value="393216"/>
  <ax:ocxPr ax:name="Font">
    <ax:font ax:persistence="persistPropertyBag">
      <ax:ocxPr ax:name="Name" ax:value="Arial"/>
      <ax:ocxPr ax:name="Size" ax:value="9.75"/>
      <ax:ocxPr ax:name="Charset" ax:value="0"/>
      <ax:ocxPr ax:name="Weight" ax:value="400"/>
      <ax:ocxPr ax:name="Underline" ax:value="0"/>
      <ax:ocxPr ax:name="Italic" ax:value="0"/>
      <ax:ocxPr ax:name="Strikethrough" ax:value="0"/>
    </ax:font>
  </ax:ocxPr>
  <ax:ocxPr ax:name="Format" ax:value="330104833"/>
  <ax:ocxPr ax:name="CurrentDate" ax:value="42005"/>
</ax:ocx>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'Bx2,3,8-Metrics'!$D$6</c:f>
          <c:strCache>
            <c:ptCount val="1"/>
            <c:pt idx="0">
              <c:v>RN communication domain</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23304439886193"/>
          <c:y val="0.14393518518518519"/>
          <c:w val="0.83339041994750651"/>
          <c:h val="0.68047098279381746"/>
        </c:manualLayout>
      </c:layout>
      <c:lineChart>
        <c:grouping val="standard"/>
        <c:varyColors val="0"/>
        <c:ser>
          <c:idx val="0"/>
          <c:order val="0"/>
          <c:tx>
            <c:v>After Event</c:v>
          </c:tx>
          <c:spPr>
            <a:ln w="28575" cap="rnd">
              <a:solidFill>
                <a:srgbClr val="0070C0"/>
              </a:solidFill>
              <a:round/>
            </a:ln>
            <a:effectLst/>
          </c:spPr>
          <c:marker>
            <c:symbol val="none"/>
          </c:marker>
          <c:cat>
            <c:numRef>
              <c:f>'Bx2,3,8-Metrics'!$Q$5:$AC$5</c:f>
              <c:numCache>
                <c:formatCode>m/d;@</c:formatCode>
                <c:ptCount val="13"/>
                <c:pt idx="0">
                  <c:v>7</c:v>
                </c:pt>
                <c:pt idx="1">
                  <c:v>14</c:v>
                </c:pt>
                <c:pt idx="2">
                  <c:v>21</c:v>
                </c:pt>
                <c:pt idx="3">
                  <c:v>28</c:v>
                </c:pt>
                <c:pt idx="4">
                  <c:v>35</c:v>
                </c:pt>
                <c:pt idx="5">
                  <c:v>42</c:v>
                </c:pt>
                <c:pt idx="6">
                  <c:v>49</c:v>
                </c:pt>
                <c:pt idx="7">
                  <c:v>56</c:v>
                </c:pt>
                <c:pt idx="8">
                  <c:v>63</c:v>
                </c:pt>
                <c:pt idx="9">
                  <c:v>70</c:v>
                </c:pt>
                <c:pt idx="10">
                  <c:v>77</c:v>
                </c:pt>
                <c:pt idx="11">
                  <c:v>84</c:v>
                </c:pt>
                <c:pt idx="12">
                  <c:v>91</c:v>
                </c:pt>
              </c:numCache>
            </c:numRef>
          </c:cat>
          <c:val>
            <c:numRef>
              <c:f>'Bx2,3,8-Metrics'!$Q$6:$AC$6</c:f>
              <c:numCache>
                <c:formatCode>0.0</c:formatCode>
                <c:ptCount val="13"/>
              </c:numCache>
            </c:numRef>
          </c:val>
          <c:smooth val="0"/>
          <c:extLst>
            <c:ext xmlns:c16="http://schemas.microsoft.com/office/drawing/2014/chart" uri="{C3380CC4-5D6E-409C-BE32-E72D297353CC}">
              <c16:uniqueId val="{00000000-1892-4F8F-9AEC-235F7A00107B}"/>
            </c:ext>
          </c:extLst>
        </c:ser>
        <c:ser>
          <c:idx val="1"/>
          <c:order val="1"/>
          <c:tx>
            <c:v>Goal</c:v>
          </c:tx>
          <c:spPr>
            <a:ln w="28575" cap="rnd">
              <a:solidFill>
                <a:srgbClr val="00B050"/>
              </a:solidFill>
              <a:prstDash val="sysDot"/>
              <a:round/>
            </a:ln>
            <a:effectLst/>
          </c:spPr>
          <c:marker>
            <c:symbol val="none"/>
          </c:marker>
          <c:cat>
            <c:numRef>
              <c:f>'Bx2,3,8-Metrics'!$Q$5:$AC$5</c:f>
              <c:numCache>
                <c:formatCode>m/d;@</c:formatCode>
                <c:ptCount val="13"/>
                <c:pt idx="0">
                  <c:v>7</c:v>
                </c:pt>
                <c:pt idx="1">
                  <c:v>14</c:v>
                </c:pt>
                <c:pt idx="2">
                  <c:v>21</c:v>
                </c:pt>
                <c:pt idx="3">
                  <c:v>28</c:v>
                </c:pt>
                <c:pt idx="4">
                  <c:v>35</c:v>
                </c:pt>
                <c:pt idx="5">
                  <c:v>42</c:v>
                </c:pt>
                <c:pt idx="6">
                  <c:v>49</c:v>
                </c:pt>
                <c:pt idx="7">
                  <c:v>56</c:v>
                </c:pt>
                <c:pt idx="8">
                  <c:v>63</c:v>
                </c:pt>
                <c:pt idx="9">
                  <c:v>70</c:v>
                </c:pt>
                <c:pt idx="10">
                  <c:v>77</c:v>
                </c:pt>
                <c:pt idx="11">
                  <c:v>84</c:v>
                </c:pt>
                <c:pt idx="12">
                  <c:v>91</c:v>
                </c:pt>
              </c:numCache>
            </c:numRef>
          </c:cat>
          <c:val>
            <c:numRef>
              <c:f>'Bx2,3,8-Metrics'!$Q$23:$AE$23</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1892-4F8F-9AEC-235F7A00107B}"/>
            </c:ext>
          </c:extLst>
        </c:ser>
        <c:dLbls>
          <c:showLegendKey val="0"/>
          <c:showVal val="0"/>
          <c:showCatName val="0"/>
          <c:showSerName val="0"/>
          <c:showPercent val="0"/>
          <c:showBubbleSize val="0"/>
        </c:dLbls>
        <c:smooth val="0"/>
        <c:axId val="109244416"/>
        <c:axId val="109245952"/>
      </c:lineChart>
      <c:dateAx>
        <c:axId val="109244416"/>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5952"/>
        <c:crosses val="autoZero"/>
        <c:auto val="1"/>
        <c:lblOffset val="100"/>
        <c:baseTimeUnit val="days"/>
      </c:dateAx>
      <c:valAx>
        <c:axId val="109245952"/>
        <c:scaling>
          <c:orientation val="minMax"/>
        </c:scaling>
        <c:delete val="0"/>
        <c:axPos val="l"/>
        <c:majorGridlines>
          <c:spPr>
            <a:ln w="9525" cap="flat" cmpd="sng" algn="ctr">
              <a:solidFill>
                <a:schemeClr val="tx1">
                  <a:lumMod val="15000"/>
                  <a:lumOff val="85000"/>
                </a:schemeClr>
              </a:solidFill>
              <a:round/>
            </a:ln>
            <a:effectLst/>
          </c:spPr>
        </c:majorGridlines>
        <c:title>
          <c:tx>
            <c:strRef>
              <c:f>'Bx2,3,8-Metrics'!$J$6</c:f>
              <c:strCache>
                <c:ptCount val="1"/>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4416"/>
        <c:crosses val="autoZero"/>
        <c:crossBetween val="between"/>
      </c:valAx>
      <c:spPr>
        <a:noFill/>
        <a:ln>
          <a:noFill/>
        </a:ln>
        <a:effectLst/>
      </c:spPr>
    </c:plotArea>
    <c:legend>
      <c:legendPos val="r"/>
      <c:layout>
        <c:manualLayout>
          <c:xMode val="edge"/>
          <c:yMode val="edge"/>
          <c:x val="1.1638232720909884E-2"/>
          <c:y val="0.9128233449985419"/>
          <c:w val="0.95502843394575698"/>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'Bx2,3,8-Metrics'!$D$7</c:f>
          <c:strCache>
            <c:ptCount val="1"/>
            <c:pt idx="0">
              <c:v>MD communication domain</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23304439886193"/>
          <c:y val="0.14393518518518519"/>
          <c:w val="0.83339041994750651"/>
          <c:h val="0.68047098279381746"/>
        </c:manualLayout>
      </c:layout>
      <c:lineChart>
        <c:grouping val="standard"/>
        <c:varyColors val="0"/>
        <c:ser>
          <c:idx val="0"/>
          <c:order val="0"/>
          <c:tx>
            <c:v>After Event</c:v>
          </c:tx>
          <c:spPr>
            <a:ln w="28575" cap="rnd">
              <a:solidFill>
                <a:srgbClr val="0070C0"/>
              </a:solidFill>
              <a:round/>
            </a:ln>
            <a:effectLst/>
          </c:spPr>
          <c:marker>
            <c:symbol val="none"/>
          </c:marker>
          <c:cat>
            <c:numRef>
              <c:f>'Bx2,3,8-Metrics'!$Q$5:$AC$5</c:f>
              <c:numCache>
                <c:formatCode>m/d;@</c:formatCode>
                <c:ptCount val="13"/>
                <c:pt idx="0">
                  <c:v>7</c:v>
                </c:pt>
                <c:pt idx="1">
                  <c:v>14</c:v>
                </c:pt>
                <c:pt idx="2">
                  <c:v>21</c:v>
                </c:pt>
                <c:pt idx="3">
                  <c:v>28</c:v>
                </c:pt>
                <c:pt idx="4">
                  <c:v>35</c:v>
                </c:pt>
                <c:pt idx="5">
                  <c:v>42</c:v>
                </c:pt>
                <c:pt idx="6">
                  <c:v>49</c:v>
                </c:pt>
                <c:pt idx="7">
                  <c:v>56</c:v>
                </c:pt>
                <c:pt idx="8">
                  <c:v>63</c:v>
                </c:pt>
                <c:pt idx="9">
                  <c:v>70</c:v>
                </c:pt>
                <c:pt idx="10">
                  <c:v>77</c:v>
                </c:pt>
                <c:pt idx="11">
                  <c:v>84</c:v>
                </c:pt>
                <c:pt idx="12">
                  <c:v>91</c:v>
                </c:pt>
              </c:numCache>
            </c:numRef>
          </c:cat>
          <c:val>
            <c:numRef>
              <c:f>'Bx2,3,8-Metrics'!$Q$7:$AC$7</c:f>
              <c:numCache>
                <c:formatCode>0.0</c:formatCode>
                <c:ptCount val="13"/>
              </c:numCache>
            </c:numRef>
          </c:val>
          <c:smooth val="0"/>
          <c:extLst>
            <c:ext xmlns:c16="http://schemas.microsoft.com/office/drawing/2014/chart" uri="{C3380CC4-5D6E-409C-BE32-E72D297353CC}">
              <c16:uniqueId val="{00000000-1055-4250-98DD-6059AB38E5E6}"/>
            </c:ext>
          </c:extLst>
        </c:ser>
        <c:ser>
          <c:idx val="1"/>
          <c:order val="1"/>
          <c:tx>
            <c:v>Goal</c:v>
          </c:tx>
          <c:spPr>
            <a:ln w="28575" cap="rnd">
              <a:solidFill>
                <a:srgbClr val="00B050"/>
              </a:solidFill>
              <a:prstDash val="sysDot"/>
              <a:round/>
            </a:ln>
            <a:effectLst/>
          </c:spPr>
          <c:marker>
            <c:symbol val="none"/>
          </c:marker>
          <c:cat>
            <c:numRef>
              <c:f>'Bx2,3,8-Metrics'!$Q$5:$AC$5</c:f>
              <c:numCache>
                <c:formatCode>m/d;@</c:formatCode>
                <c:ptCount val="13"/>
                <c:pt idx="0">
                  <c:v>7</c:v>
                </c:pt>
                <c:pt idx="1">
                  <c:v>14</c:v>
                </c:pt>
                <c:pt idx="2">
                  <c:v>21</c:v>
                </c:pt>
                <c:pt idx="3">
                  <c:v>28</c:v>
                </c:pt>
                <c:pt idx="4">
                  <c:v>35</c:v>
                </c:pt>
                <c:pt idx="5">
                  <c:v>42</c:v>
                </c:pt>
                <c:pt idx="6">
                  <c:v>49</c:v>
                </c:pt>
                <c:pt idx="7">
                  <c:v>56</c:v>
                </c:pt>
                <c:pt idx="8">
                  <c:v>63</c:v>
                </c:pt>
                <c:pt idx="9">
                  <c:v>70</c:v>
                </c:pt>
                <c:pt idx="10">
                  <c:v>77</c:v>
                </c:pt>
                <c:pt idx="11">
                  <c:v>84</c:v>
                </c:pt>
                <c:pt idx="12">
                  <c:v>91</c:v>
                </c:pt>
              </c:numCache>
            </c:numRef>
          </c:cat>
          <c:val>
            <c:numRef>
              <c:f>'Bx2,3,8-Metrics'!$Q$24:$AE$24</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1055-4250-98DD-6059AB38E5E6}"/>
            </c:ext>
          </c:extLst>
        </c:ser>
        <c:dLbls>
          <c:showLegendKey val="0"/>
          <c:showVal val="0"/>
          <c:showCatName val="0"/>
          <c:showSerName val="0"/>
          <c:showPercent val="0"/>
          <c:showBubbleSize val="0"/>
        </c:dLbls>
        <c:smooth val="0"/>
        <c:axId val="106265216"/>
        <c:axId val="106271104"/>
      </c:lineChart>
      <c:dateAx>
        <c:axId val="106265216"/>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71104"/>
        <c:crosses val="autoZero"/>
        <c:auto val="1"/>
        <c:lblOffset val="100"/>
        <c:baseTimeUnit val="days"/>
      </c:dateAx>
      <c:valAx>
        <c:axId val="106271104"/>
        <c:scaling>
          <c:orientation val="minMax"/>
        </c:scaling>
        <c:delete val="0"/>
        <c:axPos val="l"/>
        <c:majorGridlines>
          <c:spPr>
            <a:ln w="9525" cap="flat" cmpd="sng" algn="ctr">
              <a:solidFill>
                <a:schemeClr val="tx1">
                  <a:lumMod val="15000"/>
                  <a:lumOff val="85000"/>
                </a:schemeClr>
              </a:solidFill>
              <a:round/>
            </a:ln>
            <a:effectLst/>
          </c:spPr>
        </c:majorGridlines>
        <c:title>
          <c:tx>
            <c:strRef>
              <c:f>'Bx2,3,8-Metrics'!$J$7</c:f>
              <c:strCache>
                <c:ptCount val="1"/>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65216"/>
        <c:crosses val="autoZero"/>
        <c:crossBetween val="between"/>
      </c:valAx>
      <c:spPr>
        <a:noFill/>
        <a:ln>
          <a:noFill/>
        </a:ln>
        <a:effectLst/>
      </c:spPr>
    </c:plotArea>
    <c:legend>
      <c:legendPos val="r"/>
      <c:layout>
        <c:manualLayout>
          <c:xMode val="edge"/>
          <c:yMode val="edge"/>
          <c:x val="2.637274113538125E-2"/>
          <c:y val="0.91711066663290886"/>
          <c:w val="0.95502843394575698"/>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'Bx2,3,8-Metrics'!$D$8</c:f>
          <c:strCache>
            <c:ptCount val="1"/>
            <c:pt idx="0">
              <c:v>Discharge domain</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23304439886193"/>
          <c:y val="0.14393518518518519"/>
          <c:w val="0.83339041994750651"/>
          <c:h val="0.68047098279381746"/>
        </c:manualLayout>
      </c:layout>
      <c:lineChart>
        <c:grouping val="standard"/>
        <c:varyColors val="0"/>
        <c:ser>
          <c:idx val="0"/>
          <c:order val="0"/>
          <c:tx>
            <c:v>After Event</c:v>
          </c:tx>
          <c:spPr>
            <a:ln w="28575" cap="rnd">
              <a:solidFill>
                <a:srgbClr val="0070C0"/>
              </a:solidFill>
              <a:round/>
            </a:ln>
            <a:effectLst/>
          </c:spPr>
          <c:marker>
            <c:symbol val="none"/>
          </c:marker>
          <c:cat>
            <c:numRef>
              <c:f>'Bx2,3,8-Metrics'!$Q$5:$AC$5</c:f>
              <c:numCache>
                <c:formatCode>m/d;@</c:formatCode>
                <c:ptCount val="13"/>
                <c:pt idx="0">
                  <c:v>7</c:v>
                </c:pt>
                <c:pt idx="1">
                  <c:v>14</c:v>
                </c:pt>
                <c:pt idx="2">
                  <c:v>21</c:v>
                </c:pt>
                <c:pt idx="3">
                  <c:v>28</c:v>
                </c:pt>
                <c:pt idx="4">
                  <c:v>35</c:v>
                </c:pt>
                <c:pt idx="5">
                  <c:v>42</c:v>
                </c:pt>
                <c:pt idx="6">
                  <c:v>49</c:v>
                </c:pt>
                <c:pt idx="7">
                  <c:v>56</c:v>
                </c:pt>
                <c:pt idx="8">
                  <c:v>63</c:v>
                </c:pt>
                <c:pt idx="9">
                  <c:v>70</c:v>
                </c:pt>
                <c:pt idx="10">
                  <c:v>77</c:v>
                </c:pt>
                <c:pt idx="11">
                  <c:v>84</c:v>
                </c:pt>
                <c:pt idx="12">
                  <c:v>91</c:v>
                </c:pt>
              </c:numCache>
            </c:numRef>
          </c:cat>
          <c:val>
            <c:numRef>
              <c:f>'Bx2,3,8-Metrics'!$Q$8:$AC$8</c:f>
              <c:numCache>
                <c:formatCode>0.0</c:formatCode>
                <c:ptCount val="13"/>
              </c:numCache>
            </c:numRef>
          </c:val>
          <c:smooth val="0"/>
          <c:extLst>
            <c:ext xmlns:c16="http://schemas.microsoft.com/office/drawing/2014/chart" uri="{C3380CC4-5D6E-409C-BE32-E72D297353CC}">
              <c16:uniqueId val="{00000000-CC9A-47BD-8988-DE2619825F95}"/>
            </c:ext>
          </c:extLst>
        </c:ser>
        <c:ser>
          <c:idx val="1"/>
          <c:order val="1"/>
          <c:tx>
            <c:v>Goal</c:v>
          </c:tx>
          <c:spPr>
            <a:ln w="28575" cap="rnd">
              <a:solidFill>
                <a:srgbClr val="00B050"/>
              </a:solidFill>
              <a:prstDash val="sysDot"/>
              <a:round/>
            </a:ln>
            <a:effectLst/>
          </c:spPr>
          <c:marker>
            <c:symbol val="none"/>
          </c:marker>
          <c:cat>
            <c:numRef>
              <c:f>'Bx2,3,8-Metrics'!$Q$5:$AC$5</c:f>
              <c:numCache>
                <c:formatCode>m/d;@</c:formatCode>
                <c:ptCount val="13"/>
                <c:pt idx="0">
                  <c:v>7</c:v>
                </c:pt>
                <c:pt idx="1">
                  <c:v>14</c:v>
                </c:pt>
                <c:pt idx="2">
                  <c:v>21</c:v>
                </c:pt>
                <c:pt idx="3">
                  <c:v>28</c:v>
                </c:pt>
                <c:pt idx="4">
                  <c:v>35</c:v>
                </c:pt>
                <c:pt idx="5">
                  <c:v>42</c:v>
                </c:pt>
                <c:pt idx="6">
                  <c:v>49</c:v>
                </c:pt>
                <c:pt idx="7">
                  <c:v>56</c:v>
                </c:pt>
                <c:pt idx="8">
                  <c:v>63</c:v>
                </c:pt>
                <c:pt idx="9">
                  <c:v>70</c:v>
                </c:pt>
                <c:pt idx="10">
                  <c:v>77</c:v>
                </c:pt>
                <c:pt idx="11">
                  <c:v>84</c:v>
                </c:pt>
                <c:pt idx="12">
                  <c:v>91</c:v>
                </c:pt>
              </c:numCache>
            </c:numRef>
          </c:cat>
          <c:val>
            <c:numRef>
              <c:f>'Bx2,3,8-Metrics'!$Q$25:$AE$25</c:f>
            </c:numRef>
          </c:val>
          <c:smooth val="0"/>
          <c:extLst>
            <c:ext xmlns:c16="http://schemas.microsoft.com/office/drawing/2014/chart" uri="{C3380CC4-5D6E-409C-BE32-E72D297353CC}">
              <c16:uniqueId val="{00000001-CC9A-47BD-8988-DE2619825F95}"/>
            </c:ext>
          </c:extLst>
        </c:ser>
        <c:dLbls>
          <c:showLegendKey val="0"/>
          <c:showVal val="0"/>
          <c:showCatName val="0"/>
          <c:showSerName val="0"/>
          <c:showPercent val="0"/>
          <c:showBubbleSize val="0"/>
        </c:dLbls>
        <c:smooth val="0"/>
        <c:axId val="107169280"/>
        <c:axId val="107170816"/>
      </c:lineChart>
      <c:dateAx>
        <c:axId val="107169280"/>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70816"/>
        <c:crosses val="autoZero"/>
        <c:auto val="1"/>
        <c:lblOffset val="100"/>
        <c:baseTimeUnit val="days"/>
      </c:dateAx>
      <c:valAx>
        <c:axId val="107170816"/>
        <c:scaling>
          <c:orientation val="minMax"/>
        </c:scaling>
        <c:delete val="0"/>
        <c:axPos val="l"/>
        <c:majorGridlines>
          <c:spPr>
            <a:ln w="9525" cap="flat" cmpd="sng" algn="ctr">
              <a:solidFill>
                <a:schemeClr val="tx1">
                  <a:lumMod val="15000"/>
                  <a:lumOff val="85000"/>
                </a:schemeClr>
              </a:solidFill>
              <a:round/>
            </a:ln>
            <a:effectLst/>
          </c:spPr>
        </c:majorGridlines>
        <c:title>
          <c:tx>
            <c:strRef>
              <c:f>'Bx2,3,8-Metrics'!$I$8</c:f>
              <c:strCache>
                <c:ptCount val="1"/>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69280"/>
        <c:crosses val="autoZero"/>
        <c:crossBetween val="between"/>
      </c:valAx>
      <c:spPr>
        <a:noFill/>
        <a:ln>
          <a:noFill/>
        </a:ln>
        <a:effectLst/>
      </c:spPr>
    </c:plotArea>
    <c:legend>
      <c:legendPos val="r"/>
      <c:layout>
        <c:manualLayout>
          <c:xMode val="edge"/>
          <c:yMode val="edge"/>
          <c:x val="1.1638232720909884E-2"/>
          <c:y val="0.9128233449985419"/>
          <c:w val="0.95502843394575698"/>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'Bx2,3,8-Metrics'!$D$9</c:f>
          <c:strCache>
            <c:ptCount val="1"/>
            <c:pt idx="0">
              <c:v>Care transition domain</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23304439886193"/>
          <c:y val="0.14393518518518519"/>
          <c:w val="0.83339041994750651"/>
          <c:h val="0.68047098279381746"/>
        </c:manualLayout>
      </c:layout>
      <c:lineChart>
        <c:grouping val="standard"/>
        <c:varyColors val="0"/>
        <c:ser>
          <c:idx val="0"/>
          <c:order val="0"/>
          <c:tx>
            <c:v>After Event</c:v>
          </c:tx>
          <c:spPr>
            <a:ln w="28575" cap="rnd">
              <a:solidFill>
                <a:srgbClr val="0070C0"/>
              </a:solidFill>
              <a:round/>
            </a:ln>
            <a:effectLst/>
          </c:spPr>
          <c:marker>
            <c:symbol val="none"/>
          </c:marker>
          <c:cat>
            <c:numRef>
              <c:f>'Bx2,3,8-Metrics'!$Q$5:$AC$5</c:f>
              <c:numCache>
                <c:formatCode>m/d;@</c:formatCode>
                <c:ptCount val="13"/>
                <c:pt idx="0">
                  <c:v>7</c:v>
                </c:pt>
                <c:pt idx="1">
                  <c:v>14</c:v>
                </c:pt>
                <c:pt idx="2">
                  <c:v>21</c:v>
                </c:pt>
                <c:pt idx="3">
                  <c:v>28</c:v>
                </c:pt>
                <c:pt idx="4">
                  <c:v>35</c:v>
                </c:pt>
                <c:pt idx="5">
                  <c:v>42</c:v>
                </c:pt>
                <c:pt idx="6">
                  <c:v>49</c:v>
                </c:pt>
                <c:pt idx="7">
                  <c:v>56</c:v>
                </c:pt>
                <c:pt idx="8">
                  <c:v>63</c:v>
                </c:pt>
                <c:pt idx="9">
                  <c:v>70</c:v>
                </c:pt>
                <c:pt idx="10">
                  <c:v>77</c:v>
                </c:pt>
                <c:pt idx="11">
                  <c:v>84</c:v>
                </c:pt>
                <c:pt idx="12">
                  <c:v>91</c:v>
                </c:pt>
              </c:numCache>
            </c:numRef>
          </c:cat>
          <c:val>
            <c:numRef>
              <c:f>'Bx2,3,8-Metrics'!$Q$9:$AC$9</c:f>
              <c:numCache>
                <c:formatCode>0.0</c:formatCode>
                <c:ptCount val="13"/>
              </c:numCache>
            </c:numRef>
          </c:val>
          <c:smooth val="0"/>
          <c:extLst>
            <c:ext xmlns:c16="http://schemas.microsoft.com/office/drawing/2014/chart" uri="{C3380CC4-5D6E-409C-BE32-E72D297353CC}">
              <c16:uniqueId val="{00000000-706F-4D18-A311-DD69835156CF}"/>
            </c:ext>
          </c:extLst>
        </c:ser>
        <c:ser>
          <c:idx val="1"/>
          <c:order val="1"/>
          <c:tx>
            <c:v>Goal</c:v>
          </c:tx>
          <c:spPr>
            <a:ln w="28575" cap="rnd">
              <a:solidFill>
                <a:srgbClr val="00B050"/>
              </a:solidFill>
              <a:prstDash val="sysDot"/>
              <a:round/>
            </a:ln>
            <a:effectLst/>
          </c:spPr>
          <c:marker>
            <c:symbol val="none"/>
          </c:marker>
          <c:cat>
            <c:numRef>
              <c:f>'Bx2,3,8-Metrics'!$Q$5:$AC$5</c:f>
              <c:numCache>
                <c:formatCode>m/d;@</c:formatCode>
                <c:ptCount val="13"/>
                <c:pt idx="0">
                  <c:v>7</c:v>
                </c:pt>
                <c:pt idx="1">
                  <c:v>14</c:v>
                </c:pt>
                <c:pt idx="2">
                  <c:v>21</c:v>
                </c:pt>
                <c:pt idx="3">
                  <c:v>28</c:v>
                </c:pt>
                <c:pt idx="4">
                  <c:v>35</c:v>
                </c:pt>
                <c:pt idx="5">
                  <c:v>42</c:v>
                </c:pt>
                <c:pt idx="6">
                  <c:v>49</c:v>
                </c:pt>
                <c:pt idx="7">
                  <c:v>56</c:v>
                </c:pt>
                <c:pt idx="8">
                  <c:v>63</c:v>
                </c:pt>
                <c:pt idx="9">
                  <c:v>70</c:v>
                </c:pt>
                <c:pt idx="10">
                  <c:v>77</c:v>
                </c:pt>
                <c:pt idx="11">
                  <c:v>84</c:v>
                </c:pt>
                <c:pt idx="12">
                  <c:v>91</c:v>
                </c:pt>
              </c:numCache>
            </c:numRef>
          </c:cat>
          <c:val>
            <c:numRef>
              <c:f>'Bx2,3,8-Metrics'!$Q$26:$AE$26</c:f>
            </c:numRef>
          </c:val>
          <c:smooth val="0"/>
          <c:extLst>
            <c:ext xmlns:c16="http://schemas.microsoft.com/office/drawing/2014/chart" uri="{C3380CC4-5D6E-409C-BE32-E72D297353CC}">
              <c16:uniqueId val="{00000001-706F-4D18-A311-DD69835156CF}"/>
            </c:ext>
          </c:extLst>
        </c:ser>
        <c:dLbls>
          <c:showLegendKey val="0"/>
          <c:showVal val="0"/>
          <c:showCatName val="0"/>
          <c:showSerName val="0"/>
          <c:showPercent val="0"/>
          <c:showBubbleSize val="0"/>
        </c:dLbls>
        <c:smooth val="0"/>
        <c:axId val="109597056"/>
        <c:axId val="109598592"/>
      </c:lineChart>
      <c:dateAx>
        <c:axId val="109597056"/>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98592"/>
        <c:crosses val="autoZero"/>
        <c:auto val="1"/>
        <c:lblOffset val="100"/>
        <c:baseTimeUnit val="days"/>
      </c:dateAx>
      <c:valAx>
        <c:axId val="109598592"/>
        <c:scaling>
          <c:orientation val="minMax"/>
        </c:scaling>
        <c:delete val="0"/>
        <c:axPos val="l"/>
        <c:majorGridlines>
          <c:spPr>
            <a:ln w="9525" cap="flat" cmpd="sng" algn="ctr">
              <a:solidFill>
                <a:schemeClr val="tx1">
                  <a:lumMod val="15000"/>
                  <a:lumOff val="85000"/>
                </a:schemeClr>
              </a:solidFill>
              <a:round/>
            </a:ln>
            <a:effectLst/>
          </c:spPr>
        </c:majorGridlines>
        <c:title>
          <c:tx>
            <c:strRef>
              <c:f>'Bx2,3,8-Metrics'!$I$9</c:f>
              <c:strCache>
                <c:ptCount val="1"/>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97056"/>
        <c:crosses val="autoZero"/>
        <c:crossBetween val="between"/>
      </c:valAx>
      <c:spPr>
        <a:noFill/>
        <a:ln>
          <a:noFill/>
        </a:ln>
        <a:effectLst/>
      </c:spPr>
    </c:plotArea>
    <c:legend>
      <c:legendPos val="r"/>
      <c:layout>
        <c:manualLayout>
          <c:xMode val="edge"/>
          <c:yMode val="edge"/>
          <c:x val="1.1638232720909884E-2"/>
          <c:y val="0.9128233449985419"/>
          <c:w val="0.95502843394575698"/>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'Bx2,3,8-Metrics'!$D$7</c:f>
          <c:strCache>
            <c:ptCount val="1"/>
            <c:pt idx="0">
              <c:v>MD communication domain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23304439886193"/>
          <c:y val="0.14393518518518519"/>
          <c:w val="0.83339041994750651"/>
          <c:h val="0.68047098279381746"/>
        </c:manualLayout>
      </c:layout>
      <c:lineChart>
        <c:grouping val="standard"/>
        <c:varyColors val="0"/>
        <c:ser>
          <c:idx val="0"/>
          <c:order val="0"/>
          <c:tx>
            <c:v>After Event</c:v>
          </c:tx>
          <c:spPr>
            <a:ln w="28575" cap="rnd">
              <a:solidFill>
                <a:srgbClr val="0070C0"/>
              </a:solidFill>
              <a:round/>
            </a:ln>
            <a:effectLst/>
          </c:spPr>
          <c:marker>
            <c:symbol val="none"/>
          </c:marker>
          <c:cat>
            <c:numRef>
              <c:f>'Bx2,3,8-Metrics'!$Q$5:$AC$5</c:f>
              <c:numCache>
                <c:formatCode>m/d;@</c:formatCode>
                <c:ptCount val="13"/>
                <c:pt idx="0">
                  <c:v>7</c:v>
                </c:pt>
                <c:pt idx="1">
                  <c:v>14</c:v>
                </c:pt>
                <c:pt idx="2">
                  <c:v>21</c:v>
                </c:pt>
                <c:pt idx="3">
                  <c:v>28</c:v>
                </c:pt>
                <c:pt idx="4">
                  <c:v>35</c:v>
                </c:pt>
                <c:pt idx="5">
                  <c:v>42</c:v>
                </c:pt>
                <c:pt idx="6">
                  <c:v>49</c:v>
                </c:pt>
                <c:pt idx="7">
                  <c:v>56</c:v>
                </c:pt>
                <c:pt idx="8">
                  <c:v>63</c:v>
                </c:pt>
                <c:pt idx="9">
                  <c:v>70</c:v>
                </c:pt>
                <c:pt idx="10">
                  <c:v>77</c:v>
                </c:pt>
                <c:pt idx="11">
                  <c:v>84</c:v>
                </c:pt>
                <c:pt idx="12">
                  <c:v>91</c:v>
                </c:pt>
              </c:numCache>
            </c:numRef>
          </c:cat>
          <c:val>
            <c:numRef>
              <c:f>'Bx2,3,8-Metrics'!$Q$7:$AC$7</c:f>
              <c:numCache>
                <c:formatCode>0.0</c:formatCode>
                <c:ptCount val="13"/>
              </c:numCache>
            </c:numRef>
          </c:val>
          <c:smooth val="0"/>
          <c:extLst>
            <c:ext xmlns:c16="http://schemas.microsoft.com/office/drawing/2014/chart" uri="{C3380CC4-5D6E-409C-BE32-E72D297353CC}">
              <c16:uniqueId val="{00000000-198E-4794-88CA-4F5DF3AC8198}"/>
            </c:ext>
          </c:extLst>
        </c:ser>
        <c:ser>
          <c:idx val="1"/>
          <c:order val="1"/>
          <c:tx>
            <c:v>Goal</c:v>
          </c:tx>
          <c:spPr>
            <a:ln w="28575" cap="rnd">
              <a:solidFill>
                <a:srgbClr val="00B050"/>
              </a:solidFill>
              <a:prstDash val="sysDot"/>
              <a:round/>
            </a:ln>
            <a:effectLst/>
          </c:spPr>
          <c:marker>
            <c:symbol val="none"/>
          </c:marker>
          <c:cat>
            <c:numRef>
              <c:f>'Bx2,3,8-Metrics'!$Q$5:$AC$5</c:f>
              <c:numCache>
                <c:formatCode>m/d;@</c:formatCode>
                <c:ptCount val="13"/>
                <c:pt idx="0">
                  <c:v>7</c:v>
                </c:pt>
                <c:pt idx="1">
                  <c:v>14</c:v>
                </c:pt>
                <c:pt idx="2">
                  <c:v>21</c:v>
                </c:pt>
                <c:pt idx="3">
                  <c:v>28</c:v>
                </c:pt>
                <c:pt idx="4">
                  <c:v>35</c:v>
                </c:pt>
                <c:pt idx="5">
                  <c:v>42</c:v>
                </c:pt>
                <c:pt idx="6">
                  <c:v>49</c:v>
                </c:pt>
                <c:pt idx="7">
                  <c:v>56</c:v>
                </c:pt>
                <c:pt idx="8">
                  <c:v>63</c:v>
                </c:pt>
                <c:pt idx="9">
                  <c:v>70</c:v>
                </c:pt>
                <c:pt idx="10">
                  <c:v>77</c:v>
                </c:pt>
                <c:pt idx="11">
                  <c:v>84</c:v>
                </c:pt>
                <c:pt idx="12">
                  <c:v>91</c:v>
                </c:pt>
              </c:numCache>
            </c:numRef>
          </c:cat>
          <c:val>
            <c:numRef>
              <c:f>'Bx2,3,8-Metrics'!$Q$24:$AE$24</c:f>
            </c:numRef>
          </c:val>
          <c:smooth val="0"/>
          <c:extLst>
            <c:ext xmlns:c16="http://schemas.microsoft.com/office/drawing/2014/chart" uri="{C3380CC4-5D6E-409C-BE32-E72D297353CC}">
              <c16:uniqueId val="{00000001-198E-4794-88CA-4F5DF3AC8198}"/>
            </c:ext>
          </c:extLst>
        </c:ser>
        <c:dLbls>
          <c:showLegendKey val="0"/>
          <c:showVal val="0"/>
          <c:showCatName val="0"/>
          <c:showSerName val="0"/>
          <c:showPercent val="0"/>
          <c:showBubbleSize val="0"/>
        </c:dLbls>
        <c:smooth val="0"/>
        <c:axId val="109636608"/>
        <c:axId val="109638400"/>
      </c:lineChart>
      <c:dateAx>
        <c:axId val="109636608"/>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38400"/>
        <c:crosses val="autoZero"/>
        <c:auto val="1"/>
        <c:lblOffset val="100"/>
        <c:baseTimeUnit val="days"/>
      </c:dateAx>
      <c:valAx>
        <c:axId val="109638400"/>
        <c:scaling>
          <c:orientation val="minMax"/>
        </c:scaling>
        <c:delete val="0"/>
        <c:axPos val="l"/>
        <c:majorGridlines>
          <c:spPr>
            <a:ln w="9525" cap="flat" cmpd="sng" algn="ctr">
              <a:solidFill>
                <a:schemeClr val="tx1">
                  <a:lumMod val="15000"/>
                  <a:lumOff val="85000"/>
                </a:schemeClr>
              </a:solidFill>
              <a:round/>
            </a:ln>
            <a:effectLst/>
          </c:spPr>
        </c:majorGridlines>
        <c:title>
          <c:tx>
            <c:strRef>
              <c:f>'Bx2,3,8-Metrics'!$I$7</c:f>
              <c:strCache>
                <c:ptCount val="1"/>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36608"/>
        <c:crosses val="autoZero"/>
        <c:crossBetween val="between"/>
      </c:valAx>
      <c:spPr>
        <a:noFill/>
        <a:ln>
          <a:noFill/>
        </a:ln>
        <a:effectLst/>
      </c:spPr>
    </c:plotArea>
    <c:legend>
      <c:legendPos val="r"/>
      <c:layout>
        <c:manualLayout>
          <c:xMode val="edge"/>
          <c:yMode val="edge"/>
          <c:x val="2.637274113538125E-2"/>
          <c:y val="0.91711066663290886"/>
          <c:w val="0.95502843394575698"/>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'Bx2,3,8-Metrics'!$D$9</c:f>
          <c:strCache>
            <c:ptCount val="1"/>
            <c:pt idx="0">
              <c:v>Care transition domain</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23304439886193"/>
          <c:y val="0.14393518518518519"/>
          <c:w val="0.83339041994750651"/>
          <c:h val="0.68047098279381746"/>
        </c:manualLayout>
      </c:layout>
      <c:lineChart>
        <c:grouping val="standard"/>
        <c:varyColors val="0"/>
        <c:ser>
          <c:idx val="0"/>
          <c:order val="0"/>
          <c:tx>
            <c:v>After Event</c:v>
          </c:tx>
          <c:spPr>
            <a:ln w="28575" cap="rnd">
              <a:solidFill>
                <a:srgbClr val="0070C0"/>
              </a:solidFill>
              <a:round/>
            </a:ln>
            <a:effectLst/>
          </c:spPr>
          <c:marker>
            <c:symbol val="none"/>
          </c:marker>
          <c:cat>
            <c:numRef>
              <c:f>'Bx2,3,8-Metrics'!$Q$5:$AC$5</c:f>
              <c:numCache>
                <c:formatCode>m/d;@</c:formatCode>
                <c:ptCount val="13"/>
                <c:pt idx="0">
                  <c:v>7</c:v>
                </c:pt>
                <c:pt idx="1">
                  <c:v>14</c:v>
                </c:pt>
                <c:pt idx="2">
                  <c:v>21</c:v>
                </c:pt>
                <c:pt idx="3">
                  <c:v>28</c:v>
                </c:pt>
                <c:pt idx="4">
                  <c:v>35</c:v>
                </c:pt>
                <c:pt idx="5">
                  <c:v>42</c:v>
                </c:pt>
                <c:pt idx="6">
                  <c:v>49</c:v>
                </c:pt>
                <c:pt idx="7">
                  <c:v>56</c:v>
                </c:pt>
                <c:pt idx="8">
                  <c:v>63</c:v>
                </c:pt>
                <c:pt idx="9">
                  <c:v>70</c:v>
                </c:pt>
                <c:pt idx="10">
                  <c:v>77</c:v>
                </c:pt>
                <c:pt idx="11">
                  <c:v>84</c:v>
                </c:pt>
                <c:pt idx="12">
                  <c:v>91</c:v>
                </c:pt>
              </c:numCache>
            </c:numRef>
          </c:cat>
          <c:val>
            <c:numRef>
              <c:f>'Bx2,3,8-Metrics'!$Q$9:$AC$9</c:f>
              <c:numCache>
                <c:formatCode>0.0</c:formatCode>
                <c:ptCount val="13"/>
              </c:numCache>
            </c:numRef>
          </c:val>
          <c:smooth val="0"/>
          <c:extLst>
            <c:ext xmlns:c16="http://schemas.microsoft.com/office/drawing/2014/chart" uri="{C3380CC4-5D6E-409C-BE32-E72D297353CC}">
              <c16:uniqueId val="{00000000-3E6A-46CF-AFBF-4C7467226C36}"/>
            </c:ext>
          </c:extLst>
        </c:ser>
        <c:ser>
          <c:idx val="1"/>
          <c:order val="1"/>
          <c:tx>
            <c:v>Goal</c:v>
          </c:tx>
          <c:spPr>
            <a:ln w="28575" cap="rnd">
              <a:solidFill>
                <a:srgbClr val="00B050"/>
              </a:solidFill>
              <a:prstDash val="sysDot"/>
              <a:round/>
            </a:ln>
            <a:effectLst/>
          </c:spPr>
          <c:marker>
            <c:symbol val="none"/>
          </c:marker>
          <c:cat>
            <c:numRef>
              <c:f>'Bx2,3,8-Metrics'!$Q$5:$AC$5</c:f>
              <c:numCache>
                <c:formatCode>m/d;@</c:formatCode>
                <c:ptCount val="13"/>
                <c:pt idx="0">
                  <c:v>7</c:v>
                </c:pt>
                <c:pt idx="1">
                  <c:v>14</c:v>
                </c:pt>
                <c:pt idx="2">
                  <c:v>21</c:v>
                </c:pt>
                <c:pt idx="3">
                  <c:v>28</c:v>
                </c:pt>
                <c:pt idx="4">
                  <c:v>35</c:v>
                </c:pt>
                <c:pt idx="5">
                  <c:v>42</c:v>
                </c:pt>
                <c:pt idx="6">
                  <c:v>49</c:v>
                </c:pt>
                <c:pt idx="7">
                  <c:v>56</c:v>
                </c:pt>
                <c:pt idx="8">
                  <c:v>63</c:v>
                </c:pt>
                <c:pt idx="9">
                  <c:v>70</c:v>
                </c:pt>
                <c:pt idx="10">
                  <c:v>77</c:v>
                </c:pt>
                <c:pt idx="11">
                  <c:v>84</c:v>
                </c:pt>
                <c:pt idx="12">
                  <c:v>91</c:v>
                </c:pt>
              </c:numCache>
            </c:numRef>
          </c:cat>
          <c:val>
            <c:numRef>
              <c:f>'Bx2,3,8-Metrics'!$Q$26:$AC$26</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1-3E6A-46CF-AFBF-4C7467226C36}"/>
            </c:ext>
          </c:extLst>
        </c:ser>
        <c:dLbls>
          <c:showLegendKey val="0"/>
          <c:showVal val="0"/>
          <c:showCatName val="0"/>
          <c:showSerName val="0"/>
          <c:showPercent val="0"/>
          <c:showBubbleSize val="0"/>
        </c:dLbls>
        <c:smooth val="0"/>
        <c:axId val="109944192"/>
        <c:axId val="109950080"/>
      </c:lineChart>
      <c:dateAx>
        <c:axId val="10994419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0080"/>
        <c:crosses val="autoZero"/>
        <c:auto val="1"/>
        <c:lblOffset val="100"/>
        <c:baseTimeUnit val="days"/>
      </c:dateAx>
      <c:valAx>
        <c:axId val="109950080"/>
        <c:scaling>
          <c:orientation val="minMax"/>
        </c:scaling>
        <c:delete val="0"/>
        <c:axPos val="l"/>
        <c:majorGridlines>
          <c:spPr>
            <a:ln w="9525" cap="flat" cmpd="sng" algn="ctr">
              <a:solidFill>
                <a:schemeClr val="tx1">
                  <a:lumMod val="15000"/>
                  <a:lumOff val="85000"/>
                </a:schemeClr>
              </a:solidFill>
              <a:round/>
            </a:ln>
            <a:effectLst/>
          </c:spPr>
        </c:majorGridlines>
        <c:title>
          <c:tx>
            <c:strRef>
              <c:f>'Bx2,3,8-Metrics'!$J$9</c:f>
              <c:strCache>
                <c:ptCount val="1"/>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44192"/>
        <c:crosses val="autoZero"/>
        <c:crossBetween val="between"/>
      </c:valAx>
      <c:spPr>
        <a:noFill/>
        <a:ln>
          <a:noFill/>
        </a:ln>
        <a:effectLst/>
      </c:spPr>
    </c:plotArea>
    <c:legend>
      <c:legendPos val="r"/>
      <c:layout>
        <c:manualLayout>
          <c:xMode val="edge"/>
          <c:yMode val="edge"/>
          <c:x val="2.637274113538125E-2"/>
          <c:y val="0.91711066663290886"/>
          <c:w val="0.95502843394575698"/>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'Bx2,3,8-Metrics'!$D$8</c:f>
          <c:strCache>
            <c:ptCount val="1"/>
            <c:pt idx="0">
              <c:v>Discharge domain</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23304439886193"/>
          <c:y val="0.14393518518518519"/>
          <c:w val="0.83339041994750651"/>
          <c:h val="0.68047098279381746"/>
        </c:manualLayout>
      </c:layout>
      <c:lineChart>
        <c:grouping val="standard"/>
        <c:varyColors val="0"/>
        <c:ser>
          <c:idx val="0"/>
          <c:order val="0"/>
          <c:tx>
            <c:v>After Event</c:v>
          </c:tx>
          <c:spPr>
            <a:ln w="28575" cap="rnd">
              <a:solidFill>
                <a:srgbClr val="0070C0"/>
              </a:solidFill>
              <a:round/>
            </a:ln>
            <a:effectLst/>
          </c:spPr>
          <c:marker>
            <c:symbol val="none"/>
          </c:marker>
          <c:cat>
            <c:numRef>
              <c:f>'Bx2,3,8-Metrics'!$Q$5:$AC$5</c:f>
              <c:numCache>
                <c:formatCode>m/d;@</c:formatCode>
                <c:ptCount val="13"/>
                <c:pt idx="0">
                  <c:v>7</c:v>
                </c:pt>
                <c:pt idx="1">
                  <c:v>14</c:v>
                </c:pt>
                <c:pt idx="2">
                  <c:v>21</c:v>
                </c:pt>
                <c:pt idx="3">
                  <c:v>28</c:v>
                </c:pt>
                <c:pt idx="4">
                  <c:v>35</c:v>
                </c:pt>
                <c:pt idx="5">
                  <c:v>42</c:v>
                </c:pt>
                <c:pt idx="6">
                  <c:v>49</c:v>
                </c:pt>
                <c:pt idx="7">
                  <c:v>56</c:v>
                </c:pt>
                <c:pt idx="8">
                  <c:v>63</c:v>
                </c:pt>
                <c:pt idx="9">
                  <c:v>70</c:v>
                </c:pt>
                <c:pt idx="10">
                  <c:v>77</c:v>
                </c:pt>
                <c:pt idx="11">
                  <c:v>84</c:v>
                </c:pt>
                <c:pt idx="12">
                  <c:v>91</c:v>
                </c:pt>
              </c:numCache>
            </c:numRef>
          </c:cat>
          <c:val>
            <c:numRef>
              <c:f>'Bx2,3,8-Metrics'!$Q$8:$AC$8</c:f>
              <c:numCache>
                <c:formatCode>0.0</c:formatCode>
                <c:ptCount val="13"/>
              </c:numCache>
            </c:numRef>
          </c:val>
          <c:smooth val="0"/>
          <c:extLst>
            <c:ext xmlns:c16="http://schemas.microsoft.com/office/drawing/2014/chart" uri="{C3380CC4-5D6E-409C-BE32-E72D297353CC}">
              <c16:uniqueId val="{00000000-FE15-4489-8DDB-9C0D27EEE279}"/>
            </c:ext>
          </c:extLst>
        </c:ser>
        <c:ser>
          <c:idx val="1"/>
          <c:order val="1"/>
          <c:tx>
            <c:v>Goal</c:v>
          </c:tx>
          <c:spPr>
            <a:ln w="28575" cap="rnd">
              <a:solidFill>
                <a:srgbClr val="00B050"/>
              </a:solidFill>
              <a:prstDash val="sysDot"/>
              <a:round/>
            </a:ln>
            <a:effectLst/>
          </c:spPr>
          <c:marker>
            <c:symbol val="none"/>
          </c:marker>
          <c:cat>
            <c:numRef>
              <c:f>'Bx2,3,8-Metrics'!$Q$5:$AC$5</c:f>
              <c:numCache>
                <c:formatCode>m/d;@</c:formatCode>
                <c:ptCount val="13"/>
                <c:pt idx="0">
                  <c:v>7</c:v>
                </c:pt>
                <c:pt idx="1">
                  <c:v>14</c:v>
                </c:pt>
                <c:pt idx="2">
                  <c:v>21</c:v>
                </c:pt>
                <c:pt idx="3">
                  <c:v>28</c:v>
                </c:pt>
                <c:pt idx="4">
                  <c:v>35</c:v>
                </c:pt>
                <c:pt idx="5">
                  <c:v>42</c:v>
                </c:pt>
                <c:pt idx="6">
                  <c:v>49</c:v>
                </c:pt>
                <c:pt idx="7">
                  <c:v>56</c:v>
                </c:pt>
                <c:pt idx="8">
                  <c:v>63</c:v>
                </c:pt>
                <c:pt idx="9">
                  <c:v>70</c:v>
                </c:pt>
                <c:pt idx="10">
                  <c:v>77</c:v>
                </c:pt>
                <c:pt idx="11">
                  <c:v>84</c:v>
                </c:pt>
                <c:pt idx="12">
                  <c:v>91</c:v>
                </c:pt>
              </c:numCache>
            </c:numRef>
          </c:cat>
          <c:val>
            <c:numRef>
              <c:f>'Bx2,3,8-Metrics'!$Q$25:$AC$25</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1-FE15-4489-8DDB-9C0D27EEE279}"/>
            </c:ext>
          </c:extLst>
        </c:ser>
        <c:dLbls>
          <c:showLegendKey val="0"/>
          <c:showVal val="0"/>
          <c:showCatName val="0"/>
          <c:showSerName val="0"/>
          <c:showPercent val="0"/>
          <c:showBubbleSize val="0"/>
        </c:dLbls>
        <c:smooth val="0"/>
        <c:axId val="109648128"/>
        <c:axId val="109682688"/>
      </c:lineChart>
      <c:dateAx>
        <c:axId val="109648128"/>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82688"/>
        <c:crosses val="autoZero"/>
        <c:auto val="1"/>
        <c:lblOffset val="100"/>
        <c:baseTimeUnit val="days"/>
      </c:dateAx>
      <c:valAx>
        <c:axId val="109682688"/>
        <c:scaling>
          <c:orientation val="minMax"/>
        </c:scaling>
        <c:delete val="0"/>
        <c:axPos val="l"/>
        <c:majorGridlines>
          <c:spPr>
            <a:ln w="9525" cap="flat" cmpd="sng" algn="ctr">
              <a:solidFill>
                <a:schemeClr val="tx1">
                  <a:lumMod val="15000"/>
                  <a:lumOff val="85000"/>
                </a:schemeClr>
              </a:solidFill>
              <a:round/>
            </a:ln>
            <a:effectLst/>
          </c:spPr>
        </c:majorGridlines>
        <c:title>
          <c:tx>
            <c:strRef>
              <c:f>'Bx2,3,8-Metrics'!$J$8</c:f>
              <c:strCache>
                <c:ptCount val="1"/>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48128"/>
        <c:crosses val="autoZero"/>
        <c:crossBetween val="between"/>
      </c:valAx>
      <c:spPr>
        <a:noFill/>
        <a:ln>
          <a:noFill/>
        </a:ln>
        <a:effectLst/>
      </c:spPr>
    </c:plotArea>
    <c:legend>
      <c:legendPos val="r"/>
      <c:layout>
        <c:manualLayout>
          <c:xMode val="edge"/>
          <c:yMode val="edge"/>
          <c:x val="2.637274113538125E-2"/>
          <c:y val="0.91711066663290886"/>
          <c:w val="0.95502843394575698"/>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8" Type="http://schemas.openxmlformats.org/officeDocument/2006/relationships/hyperlink" Target="mailto:sysofficeoftrans@IUHealth.org?subject=Document%20Change%20Alert-%20RIE%20A3" TargetMode="External"/><Relationship Id="rId3" Type="http://schemas.openxmlformats.org/officeDocument/2006/relationships/image" Target="../media/image51.png"/><Relationship Id="rId7" Type="http://schemas.openxmlformats.org/officeDocument/2006/relationships/image" Target="../media/image55.png"/><Relationship Id="rId2" Type="http://schemas.openxmlformats.org/officeDocument/2006/relationships/image" Target="../media/image50.png"/><Relationship Id="rId1" Type="http://schemas.openxmlformats.org/officeDocument/2006/relationships/image" Target="../media/image49.png"/><Relationship Id="rId6" Type="http://schemas.openxmlformats.org/officeDocument/2006/relationships/image" Target="../media/image54.png"/><Relationship Id="rId5" Type="http://schemas.openxmlformats.org/officeDocument/2006/relationships/image" Target="../media/image53.png"/><Relationship Id="rId4" Type="http://schemas.openxmlformats.org/officeDocument/2006/relationships/image" Target="../media/image52.png"/><Relationship Id="rId9" Type="http://schemas.openxmlformats.org/officeDocument/2006/relationships/image" Target="../media/image56.jp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8" Type="http://schemas.openxmlformats.org/officeDocument/2006/relationships/image" Target="../media/image16.emf"/><Relationship Id="rId13" Type="http://schemas.openxmlformats.org/officeDocument/2006/relationships/image" Target="../media/image21.emf"/><Relationship Id="rId3" Type="http://schemas.openxmlformats.org/officeDocument/2006/relationships/image" Target="../media/image11.emf"/><Relationship Id="rId7" Type="http://schemas.openxmlformats.org/officeDocument/2006/relationships/image" Target="../media/image15.emf"/><Relationship Id="rId12" Type="http://schemas.openxmlformats.org/officeDocument/2006/relationships/image" Target="../media/image20.emf"/><Relationship Id="rId2" Type="http://schemas.openxmlformats.org/officeDocument/2006/relationships/image" Target="../media/image10.emf"/><Relationship Id="rId1" Type="http://schemas.openxmlformats.org/officeDocument/2006/relationships/image" Target="../media/image1.jpeg"/><Relationship Id="rId6" Type="http://schemas.openxmlformats.org/officeDocument/2006/relationships/image" Target="../media/image14.emf"/><Relationship Id="rId11" Type="http://schemas.openxmlformats.org/officeDocument/2006/relationships/image" Target="../media/image19.emf"/><Relationship Id="rId5" Type="http://schemas.openxmlformats.org/officeDocument/2006/relationships/image" Target="../media/image13.emf"/><Relationship Id="rId15" Type="http://schemas.openxmlformats.org/officeDocument/2006/relationships/image" Target="../media/image23.emf"/><Relationship Id="rId10" Type="http://schemas.openxmlformats.org/officeDocument/2006/relationships/image" Target="../media/image18.emf"/><Relationship Id="rId4" Type="http://schemas.openxmlformats.org/officeDocument/2006/relationships/image" Target="../media/image12.emf"/><Relationship Id="rId9" Type="http://schemas.openxmlformats.org/officeDocument/2006/relationships/image" Target="../media/image17.emf"/><Relationship Id="rId14" Type="http://schemas.openxmlformats.org/officeDocument/2006/relationships/image" Target="../media/image22.emf"/></Relationships>
</file>

<file path=xl/drawings/_rels/drawing4.xml.rels><?xml version="1.0" encoding="UTF-8" standalone="yes"?>
<Relationships xmlns="http://schemas.openxmlformats.org/package/2006/relationships"><Relationship Id="rId1" Type="http://schemas.openxmlformats.org/officeDocument/2006/relationships/image" Target="../media/image38.png"/></Relationships>
</file>

<file path=xl/drawings/_rels/drawing5.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39.pn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google.com/url?sa=i&amp;rct=j&amp;q=Approved+logo+for+IU+Health&amp;source=images&amp;cd=&amp;cad=rja&amp;docid=4d502eg-liLqGM&amp;tbnid=91OOiP2KxGJBMM:&amp;ved=0CAUQjRw&amp;url=http://www.midwesthealthed.org/Lists/Partners&amp;ei=S9isUfbcI4bS9QSv6oHwDg&amp;bvm=bv.47244034,d.eWU&amp;psig=AFQjCNHPllExdZVutdMciQnuLZ_Fg6eZTg&amp;ust=1370368449326212" TargetMode="External"/></Relationships>
</file>

<file path=xl/drawings/_rels/drawing8.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41.emf"/><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3" Type="http://schemas.openxmlformats.org/officeDocument/2006/relationships/image" Target="../media/image44.emf"/><Relationship Id="rId2" Type="http://schemas.openxmlformats.org/officeDocument/2006/relationships/image" Target="../media/image43.emf"/><Relationship Id="rId1" Type="http://schemas.openxmlformats.org/officeDocument/2006/relationships/image" Target="../media/image1.jpeg"/><Relationship Id="rId6" Type="http://schemas.openxmlformats.org/officeDocument/2006/relationships/image" Target="../media/image47.png"/><Relationship Id="rId5" Type="http://schemas.openxmlformats.org/officeDocument/2006/relationships/image" Target="../media/image46.emf"/><Relationship Id="rId4" Type="http://schemas.openxmlformats.org/officeDocument/2006/relationships/image" Target="../media/image4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1.emf"/><Relationship Id="rId13" Type="http://schemas.openxmlformats.org/officeDocument/2006/relationships/image" Target="../media/image36.emf"/><Relationship Id="rId3" Type="http://schemas.openxmlformats.org/officeDocument/2006/relationships/image" Target="../media/image26.emf"/><Relationship Id="rId7" Type="http://schemas.openxmlformats.org/officeDocument/2006/relationships/image" Target="../media/image30.emf"/><Relationship Id="rId12" Type="http://schemas.openxmlformats.org/officeDocument/2006/relationships/image" Target="../media/image35.emf"/><Relationship Id="rId2" Type="http://schemas.openxmlformats.org/officeDocument/2006/relationships/image" Target="../media/image25.emf"/><Relationship Id="rId1" Type="http://schemas.openxmlformats.org/officeDocument/2006/relationships/image" Target="../media/image24.emf"/><Relationship Id="rId6" Type="http://schemas.openxmlformats.org/officeDocument/2006/relationships/image" Target="../media/image29.emf"/><Relationship Id="rId11" Type="http://schemas.openxmlformats.org/officeDocument/2006/relationships/image" Target="../media/image34.emf"/><Relationship Id="rId5" Type="http://schemas.openxmlformats.org/officeDocument/2006/relationships/image" Target="../media/image28.emf"/><Relationship Id="rId10" Type="http://schemas.openxmlformats.org/officeDocument/2006/relationships/image" Target="../media/image33.emf"/><Relationship Id="rId4" Type="http://schemas.openxmlformats.org/officeDocument/2006/relationships/image" Target="../media/image27.emf"/><Relationship Id="rId9" Type="http://schemas.openxmlformats.org/officeDocument/2006/relationships/image" Target="../media/image32.emf"/><Relationship Id="rId14" Type="http://schemas.openxmlformats.org/officeDocument/2006/relationships/image" Target="../media/image37.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0.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2.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8.emf"/></Relationships>
</file>

<file path=xl/drawings/drawing1.xml><?xml version="1.0" encoding="utf-8"?>
<xdr:wsDr xmlns:xdr="http://schemas.openxmlformats.org/drawingml/2006/spreadsheetDrawing" xmlns:a="http://schemas.openxmlformats.org/drawingml/2006/main">
  <xdr:twoCellAnchor editAs="oneCell">
    <xdr:from>
      <xdr:col>0</xdr:col>
      <xdr:colOff>19051</xdr:colOff>
      <xdr:row>0</xdr:row>
      <xdr:rowOff>142965</xdr:rowOff>
    </xdr:from>
    <xdr:to>
      <xdr:col>10</xdr:col>
      <xdr:colOff>277346</xdr:colOff>
      <xdr:row>3</xdr:row>
      <xdr:rowOff>142874</xdr:rowOff>
    </xdr:to>
    <xdr:pic>
      <xdr:nvPicPr>
        <xdr:cNvPr id="2" name="irc_mi" descr="http://iuhealth.org/images/blog-body/IUhealthLogo.jpg">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9051" y="142965"/>
          <a:ext cx="2981324" cy="619034"/>
        </a:xfrm>
        <a:prstGeom prst="rect">
          <a:avLst/>
        </a:prstGeom>
        <a:noFill/>
      </xdr:spPr>
    </xdr:pic>
    <xdr:clientData/>
  </xdr:twoCellAnchor>
  <xdr:twoCellAnchor editAs="oneCell">
    <xdr:from>
      <xdr:col>34</xdr:col>
      <xdr:colOff>9525</xdr:colOff>
      <xdr:row>38</xdr:row>
      <xdr:rowOff>66675</xdr:rowOff>
    </xdr:from>
    <xdr:to>
      <xdr:col>44</xdr:col>
      <xdr:colOff>332119</xdr:colOff>
      <xdr:row>40</xdr:row>
      <xdr:rowOff>27841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stretch>
          <a:fillRect/>
        </a:stretch>
      </xdr:blipFill>
      <xdr:spPr>
        <a:xfrm>
          <a:off x="7867650" y="8582025"/>
          <a:ext cx="3084843" cy="323116"/>
        </a:xfrm>
        <a:prstGeom prst="rect">
          <a:avLst/>
        </a:prstGeom>
      </xdr:spPr>
    </xdr:pic>
    <xdr:clientData/>
  </xdr:twoCellAnchor>
  <xdr:twoCellAnchor>
    <xdr:from>
      <xdr:col>24</xdr:col>
      <xdr:colOff>161925</xdr:colOff>
      <xdr:row>11</xdr:row>
      <xdr:rowOff>0</xdr:rowOff>
    </xdr:from>
    <xdr:to>
      <xdr:col>24</xdr:col>
      <xdr:colOff>209550</xdr:colOff>
      <xdr:row>11</xdr:row>
      <xdr:rowOff>0</xdr:rowOff>
    </xdr:to>
    <xdr:sp macro="" textlink="">
      <xdr:nvSpPr>
        <xdr:cNvPr id="4" name="Oval 3">
          <a:extLst>
            <a:ext uri="{FF2B5EF4-FFF2-40B4-BE49-F238E27FC236}">
              <a16:creationId xmlns:a16="http://schemas.microsoft.com/office/drawing/2014/main" id="{00000000-0008-0000-0200-000004000000}"/>
            </a:ext>
          </a:extLst>
        </xdr:cNvPr>
        <xdr:cNvSpPr>
          <a:spLocks noChangeArrowheads="1"/>
        </xdr:cNvSpPr>
      </xdr:nvSpPr>
      <xdr:spPr bwMode="auto">
        <a:xfrm>
          <a:off x="5086350" y="2314575"/>
          <a:ext cx="47625" cy="0"/>
        </a:xfrm>
        <a:prstGeom prst="ellipse">
          <a:avLst/>
        </a:prstGeom>
        <a:solidFill>
          <a:srgbClr val="000000"/>
        </a:solidFill>
        <a:ln w="9525">
          <a:solidFill>
            <a:srgbClr val="000000"/>
          </a:solidFill>
          <a:round/>
          <a:headEnd/>
          <a:tailEnd/>
        </a:ln>
      </xdr:spPr>
    </xdr:sp>
    <xdr:clientData/>
  </xdr:twoCellAnchor>
  <xdr:twoCellAnchor>
    <xdr:from>
      <xdr:col>24</xdr:col>
      <xdr:colOff>161925</xdr:colOff>
      <xdr:row>11</xdr:row>
      <xdr:rowOff>0</xdr:rowOff>
    </xdr:from>
    <xdr:to>
      <xdr:col>24</xdr:col>
      <xdr:colOff>209550</xdr:colOff>
      <xdr:row>11</xdr:row>
      <xdr:rowOff>0</xdr:rowOff>
    </xdr:to>
    <xdr:sp macro="" textlink="">
      <xdr:nvSpPr>
        <xdr:cNvPr id="5" name="Oval 4">
          <a:extLst>
            <a:ext uri="{FF2B5EF4-FFF2-40B4-BE49-F238E27FC236}">
              <a16:creationId xmlns:a16="http://schemas.microsoft.com/office/drawing/2014/main" id="{00000000-0008-0000-0200-000005000000}"/>
            </a:ext>
          </a:extLst>
        </xdr:cNvPr>
        <xdr:cNvSpPr>
          <a:spLocks noChangeArrowheads="1"/>
        </xdr:cNvSpPr>
      </xdr:nvSpPr>
      <xdr:spPr bwMode="auto">
        <a:xfrm>
          <a:off x="5086350" y="2314575"/>
          <a:ext cx="47625" cy="0"/>
        </a:xfrm>
        <a:prstGeom prst="ellipse">
          <a:avLst/>
        </a:prstGeom>
        <a:solidFill>
          <a:srgbClr val="000000"/>
        </a:solidFill>
        <a:ln w="9525">
          <a:solidFill>
            <a:srgbClr val="000000"/>
          </a:solidFill>
          <a:round/>
          <a:headEnd/>
          <a:tailEnd/>
        </a:ln>
      </xdr:spPr>
    </xdr:sp>
    <xdr:clientData/>
  </xdr:twoCellAnchor>
  <xdr:twoCellAnchor>
    <xdr:from>
      <xdr:col>24</xdr:col>
      <xdr:colOff>161925</xdr:colOff>
      <xdr:row>11</xdr:row>
      <xdr:rowOff>0</xdr:rowOff>
    </xdr:from>
    <xdr:to>
      <xdr:col>24</xdr:col>
      <xdr:colOff>209550</xdr:colOff>
      <xdr:row>11</xdr:row>
      <xdr:rowOff>0</xdr:rowOff>
    </xdr:to>
    <xdr:sp macro="" textlink="">
      <xdr:nvSpPr>
        <xdr:cNvPr id="6" name="Oval 5">
          <a:extLst>
            <a:ext uri="{FF2B5EF4-FFF2-40B4-BE49-F238E27FC236}">
              <a16:creationId xmlns:a16="http://schemas.microsoft.com/office/drawing/2014/main" id="{00000000-0008-0000-0200-000006000000}"/>
            </a:ext>
          </a:extLst>
        </xdr:cNvPr>
        <xdr:cNvSpPr>
          <a:spLocks noChangeArrowheads="1"/>
        </xdr:cNvSpPr>
      </xdr:nvSpPr>
      <xdr:spPr bwMode="auto">
        <a:xfrm>
          <a:off x="5086350" y="2314575"/>
          <a:ext cx="47625" cy="0"/>
        </a:xfrm>
        <a:prstGeom prst="ellipse">
          <a:avLst/>
        </a:prstGeom>
        <a:solidFill>
          <a:srgbClr val="000000"/>
        </a:solidFill>
        <a:ln w="9525">
          <a:solidFill>
            <a:srgbClr val="000000"/>
          </a:solidFill>
          <a:round/>
          <a:headEnd/>
          <a:tailEnd/>
        </a:ln>
      </xdr:spPr>
    </xdr:sp>
    <xdr:clientData/>
  </xdr:twoCellAnchor>
  <xdr:twoCellAnchor>
    <xdr:from>
      <xdr:col>24</xdr:col>
      <xdr:colOff>161925</xdr:colOff>
      <xdr:row>11</xdr:row>
      <xdr:rowOff>0</xdr:rowOff>
    </xdr:from>
    <xdr:to>
      <xdr:col>24</xdr:col>
      <xdr:colOff>209550</xdr:colOff>
      <xdr:row>11</xdr:row>
      <xdr:rowOff>0</xdr:rowOff>
    </xdr:to>
    <xdr:sp macro="" textlink="">
      <xdr:nvSpPr>
        <xdr:cNvPr id="7" name="Oval 6">
          <a:extLst>
            <a:ext uri="{FF2B5EF4-FFF2-40B4-BE49-F238E27FC236}">
              <a16:creationId xmlns:a16="http://schemas.microsoft.com/office/drawing/2014/main" id="{00000000-0008-0000-0200-000007000000}"/>
            </a:ext>
          </a:extLst>
        </xdr:cNvPr>
        <xdr:cNvSpPr>
          <a:spLocks noChangeArrowheads="1"/>
        </xdr:cNvSpPr>
      </xdr:nvSpPr>
      <xdr:spPr bwMode="auto">
        <a:xfrm>
          <a:off x="5086350" y="2314575"/>
          <a:ext cx="47625" cy="0"/>
        </a:xfrm>
        <a:prstGeom prst="ellipse">
          <a:avLst/>
        </a:prstGeom>
        <a:solidFill>
          <a:srgbClr val="000000"/>
        </a:solidFill>
        <a:ln w="9525">
          <a:solidFill>
            <a:srgbClr val="000000"/>
          </a:solidFill>
          <a:round/>
          <a:headEnd/>
          <a:tailEnd/>
        </a:ln>
      </xdr:spPr>
    </xdr:sp>
    <xdr:clientData/>
  </xdr:twoCellAnchor>
  <xdr:twoCellAnchor>
    <xdr:from>
      <xdr:col>24</xdr:col>
      <xdr:colOff>161925</xdr:colOff>
      <xdr:row>11</xdr:row>
      <xdr:rowOff>0</xdr:rowOff>
    </xdr:from>
    <xdr:to>
      <xdr:col>24</xdr:col>
      <xdr:colOff>209550</xdr:colOff>
      <xdr:row>11</xdr:row>
      <xdr:rowOff>0</xdr:rowOff>
    </xdr:to>
    <xdr:sp macro="" textlink="">
      <xdr:nvSpPr>
        <xdr:cNvPr id="8" name="Oval 7">
          <a:extLst>
            <a:ext uri="{FF2B5EF4-FFF2-40B4-BE49-F238E27FC236}">
              <a16:creationId xmlns:a16="http://schemas.microsoft.com/office/drawing/2014/main" id="{00000000-0008-0000-0200-000008000000}"/>
            </a:ext>
          </a:extLst>
        </xdr:cNvPr>
        <xdr:cNvSpPr>
          <a:spLocks noChangeArrowheads="1"/>
        </xdr:cNvSpPr>
      </xdr:nvSpPr>
      <xdr:spPr bwMode="auto">
        <a:xfrm>
          <a:off x="5086350" y="2314575"/>
          <a:ext cx="47625" cy="0"/>
        </a:xfrm>
        <a:prstGeom prst="ellipse">
          <a:avLst/>
        </a:prstGeom>
        <a:solidFill>
          <a:srgbClr val="000000"/>
        </a:solidFill>
        <a:ln w="9525">
          <a:solidFill>
            <a:srgbClr val="000000"/>
          </a:solidFill>
          <a:round/>
          <a:headEnd/>
          <a:tailEnd/>
        </a:ln>
      </xdr:spPr>
    </xdr:sp>
    <xdr:clientData/>
  </xdr:twoCellAnchor>
  <xdr:twoCellAnchor editAs="oneCell">
    <xdr:from>
      <xdr:col>0</xdr:col>
      <xdr:colOff>19051</xdr:colOff>
      <xdr:row>0</xdr:row>
      <xdr:rowOff>142965</xdr:rowOff>
    </xdr:from>
    <xdr:to>
      <xdr:col>11</xdr:col>
      <xdr:colOff>203528</xdr:colOff>
      <xdr:row>3</xdr:row>
      <xdr:rowOff>142874</xdr:rowOff>
    </xdr:to>
    <xdr:pic>
      <xdr:nvPicPr>
        <xdr:cNvPr id="9" name="irc_mi" descr="http://iuhealth.org/images/blog-body/IUhealthLogo.jpg">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9051" y="142965"/>
          <a:ext cx="2983706" cy="619034"/>
        </a:xfrm>
        <a:prstGeom prst="rect">
          <a:avLst/>
        </a:prstGeom>
        <a:noFill/>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133350</xdr:colOff>
      <xdr:row>6</xdr:row>
      <xdr:rowOff>58611</xdr:rowOff>
    </xdr:from>
    <xdr:to>
      <xdr:col>13</xdr:col>
      <xdr:colOff>190500</xdr:colOff>
      <xdr:row>6</xdr:row>
      <xdr:rowOff>1114424</xdr:rowOff>
    </xdr:to>
    <xdr:pic>
      <xdr:nvPicPr>
        <xdr:cNvPr id="8" name="Picture 7">
          <a:extLst>
            <a:ext uri="{FF2B5EF4-FFF2-40B4-BE49-F238E27FC236}">
              <a16:creationId xmlns:a16="http://schemas.microsoft.com/office/drawing/2014/main" id="{00000000-0008-0000-15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734886"/>
          <a:ext cx="7981950" cy="105581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28575</xdr:colOff>
      <xdr:row>6</xdr:row>
      <xdr:rowOff>1304926</xdr:rowOff>
    </xdr:from>
    <xdr:to>
      <xdr:col>11</xdr:col>
      <xdr:colOff>180975</xdr:colOff>
      <xdr:row>17</xdr:row>
      <xdr:rowOff>51507</xdr:rowOff>
    </xdr:to>
    <xdr:pic>
      <xdr:nvPicPr>
        <xdr:cNvPr id="3" name="Picture 2">
          <a:extLst>
            <a:ext uri="{FF2B5EF4-FFF2-40B4-BE49-F238E27FC236}">
              <a16:creationId xmlns:a16="http://schemas.microsoft.com/office/drawing/2014/main" id="{00000000-0008-0000-1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05375" y="2790826"/>
          <a:ext cx="1981200" cy="262325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266700</xdr:colOff>
      <xdr:row>18</xdr:row>
      <xdr:rowOff>10131</xdr:rowOff>
    </xdr:from>
    <xdr:to>
      <xdr:col>11</xdr:col>
      <xdr:colOff>427900</xdr:colOff>
      <xdr:row>19</xdr:row>
      <xdr:rowOff>1943101</xdr:rowOff>
    </xdr:to>
    <xdr:pic>
      <xdr:nvPicPr>
        <xdr:cNvPr id="4" name="Picture 3">
          <a:extLst>
            <a:ext uri="{FF2B5EF4-FFF2-40B4-BE49-F238E27FC236}">
              <a16:creationId xmlns:a16="http://schemas.microsoft.com/office/drawing/2014/main" id="{00000000-0008-0000-1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705100" y="5563206"/>
          <a:ext cx="4428400" cy="2123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38100</xdr:colOff>
      <xdr:row>20</xdr:row>
      <xdr:rowOff>27453</xdr:rowOff>
    </xdr:from>
    <xdr:to>
      <xdr:col>13</xdr:col>
      <xdr:colOff>209550</xdr:colOff>
      <xdr:row>23</xdr:row>
      <xdr:rowOff>1990724</xdr:rowOff>
    </xdr:to>
    <xdr:pic>
      <xdr:nvPicPr>
        <xdr:cNvPr id="5" name="Picture 4">
          <a:extLst>
            <a:ext uri="{FF2B5EF4-FFF2-40B4-BE49-F238E27FC236}">
              <a16:creationId xmlns:a16="http://schemas.microsoft.com/office/drawing/2014/main" id="{00000000-0008-0000-15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24500" y="7837953"/>
          <a:ext cx="2609850" cy="2763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23</xdr:row>
      <xdr:rowOff>2038350</xdr:rowOff>
    </xdr:from>
    <xdr:to>
      <xdr:col>13</xdr:col>
      <xdr:colOff>66675</xdr:colOff>
      <xdr:row>31</xdr:row>
      <xdr:rowOff>137522</xdr:rowOff>
    </xdr:to>
    <xdr:pic>
      <xdr:nvPicPr>
        <xdr:cNvPr id="6" name="Picture 5">
          <a:extLst>
            <a:ext uri="{FF2B5EF4-FFF2-40B4-BE49-F238E27FC236}">
              <a16:creationId xmlns:a16="http://schemas.microsoft.com/office/drawing/2014/main" id="{00000000-0008-0000-15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171950" y="10648950"/>
          <a:ext cx="3819525" cy="18424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314326</xdr:colOff>
      <xdr:row>33</xdr:row>
      <xdr:rowOff>76201</xdr:rowOff>
    </xdr:from>
    <xdr:to>
      <xdr:col>6</xdr:col>
      <xdr:colOff>561976</xdr:colOff>
      <xdr:row>39</xdr:row>
      <xdr:rowOff>81035</xdr:rowOff>
    </xdr:to>
    <xdr:pic>
      <xdr:nvPicPr>
        <xdr:cNvPr id="9" name="Picture 8">
          <a:extLst>
            <a:ext uri="{FF2B5EF4-FFF2-40B4-BE49-F238E27FC236}">
              <a16:creationId xmlns:a16="http://schemas.microsoft.com/office/drawing/2014/main" id="{00000000-0008-0000-1500-00000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4326" y="13201651"/>
          <a:ext cx="3905250" cy="122403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66676</xdr:colOff>
      <xdr:row>33</xdr:row>
      <xdr:rowOff>95250</xdr:rowOff>
    </xdr:from>
    <xdr:to>
      <xdr:col>12</xdr:col>
      <xdr:colOff>447676</xdr:colOff>
      <xdr:row>49</xdr:row>
      <xdr:rowOff>172271</xdr:rowOff>
    </xdr:to>
    <xdr:pic>
      <xdr:nvPicPr>
        <xdr:cNvPr id="10" name="Picture 9">
          <a:extLst>
            <a:ext uri="{FF2B5EF4-FFF2-40B4-BE49-F238E27FC236}">
              <a16:creationId xmlns:a16="http://schemas.microsoft.com/office/drawing/2014/main" id="{00000000-0008-0000-1500-00000A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33876" y="13220700"/>
          <a:ext cx="3429000" cy="320122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95250</xdr:colOff>
      <xdr:row>0</xdr:row>
      <xdr:rowOff>0</xdr:rowOff>
    </xdr:from>
    <xdr:to>
      <xdr:col>12</xdr:col>
      <xdr:colOff>95250</xdr:colOff>
      <xdr:row>4</xdr:row>
      <xdr:rowOff>142875</xdr:rowOff>
    </xdr:to>
    <xdr:pic>
      <xdr:nvPicPr>
        <xdr:cNvPr id="7" name="Picture 6">
          <a:hlinkClick xmlns:r="http://schemas.openxmlformats.org/officeDocument/2006/relationships" r:id="rId8"/>
          <a:extLst>
            <a:ext uri="{FF2B5EF4-FFF2-40B4-BE49-F238E27FC236}">
              <a16:creationId xmlns:a16="http://schemas.microsoft.com/office/drawing/2014/main" id="{00000000-0008-0000-1500-000007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191250" y="0"/>
          <a:ext cx="1219200" cy="1219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12</xdr:col>
      <xdr:colOff>19050</xdr:colOff>
      <xdr:row>9</xdr:row>
      <xdr:rowOff>0</xdr:rowOff>
    </xdr:from>
    <xdr:ext cx="3038475" cy="450650"/>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06125" y="1733550"/>
          <a:ext cx="3038475" cy="45065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xdr:colOff>
      <xdr:row>10</xdr:row>
      <xdr:rowOff>171450</xdr:rowOff>
    </xdr:from>
    <xdr:ext cx="1866900" cy="1219200"/>
    <xdr:pic>
      <xdr:nvPicPr>
        <xdr:cNvPr id="3" name="Picture 2">
          <a:extLst>
            <a:ext uri="{FF2B5EF4-FFF2-40B4-BE49-F238E27FC236}">
              <a16:creationId xmlns:a16="http://schemas.microsoft.com/office/drawing/2014/main" id="{00000000-0008-0000-0400-000003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3333"/>
        <a:stretch/>
      </xdr:blipFill>
      <xdr:spPr bwMode="auto">
        <a:xfrm>
          <a:off x="10915650" y="2095500"/>
          <a:ext cx="1866900" cy="121920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58664</xdr:colOff>
      <xdr:row>29</xdr:row>
      <xdr:rowOff>128155</xdr:rowOff>
    </xdr:from>
    <xdr:ext cx="1067018" cy="862446"/>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945739" y="6033655"/>
          <a:ext cx="1067018" cy="862446"/>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40698</xdr:colOff>
      <xdr:row>18</xdr:row>
      <xdr:rowOff>20781</xdr:rowOff>
    </xdr:from>
    <xdr:ext cx="2189884" cy="342900"/>
    <xdr:pic>
      <xdr:nvPicPr>
        <xdr:cNvPr id="5" name="Picture 4">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927773" y="3830781"/>
          <a:ext cx="2189884" cy="34290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40776</xdr:colOff>
      <xdr:row>20</xdr:row>
      <xdr:rowOff>44821</xdr:rowOff>
    </xdr:from>
    <xdr:ext cx="2454774" cy="945779"/>
    <xdr:pic>
      <xdr:nvPicPr>
        <xdr:cNvPr id="6" name="Picture 5">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927851" y="4235821"/>
          <a:ext cx="2454774" cy="945779"/>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34636</xdr:colOff>
      <xdr:row>25</xdr:row>
      <xdr:rowOff>86591</xdr:rowOff>
    </xdr:from>
    <xdr:ext cx="2970069" cy="737431"/>
    <xdr:pic>
      <xdr:nvPicPr>
        <xdr:cNvPr id="7" name="Picture 6">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921711" y="5230091"/>
          <a:ext cx="2970069" cy="737431"/>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57150</xdr:colOff>
      <xdr:row>34</xdr:row>
      <xdr:rowOff>142875</xdr:rowOff>
    </xdr:from>
    <xdr:ext cx="3638550" cy="1526764"/>
    <xdr:pic>
      <xdr:nvPicPr>
        <xdr:cNvPr id="8" name="Picture 7">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944225" y="7000875"/>
          <a:ext cx="3638550" cy="1526764"/>
        </a:xfrm>
        <a:prstGeom prst="rect">
          <a:avLst/>
        </a:prstGeom>
        <a:noFill/>
        <a:ln w="3175">
          <a:solidFill>
            <a:sysClr val="windowText" lastClr="000000"/>
          </a:solidFill>
        </a:ln>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15324</xdr:colOff>
      <xdr:row>1</xdr:row>
      <xdr:rowOff>165237</xdr:rowOff>
    </xdr:from>
    <xdr:to>
      <xdr:col>12</xdr:col>
      <xdr:colOff>189259</xdr:colOff>
      <xdr:row>2</xdr:row>
      <xdr:rowOff>255585</xdr:rowOff>
    </xdr:to>
    <xdr:pic>
      <xdr:nvPicPr>
        <xdr:cNvPr id="2253" name="irc_mi" descr="http://iuhealth.org/images/blog-body/IUhealthLogo.jpg">
          <a:extLst>
            <a:ext uri="{FF2B5EF4-FFF2-40B4-BE49-F238E27FC236}">
              <a16:creationId xmlns:a16="http://schemas.microsoft.com/office/drawing/2014/main" id="{00000000-0008-0000-0300-0000CD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324" y="165237"/>
          <a:ext cx="1993210" cy="414198"/>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28</xdr:col>
          <xdr:colOff>50346</xdr:colOff>
          <xdr:row>44</xdr:row>
          <xdr:rowOff>95250</xdr:rowOff>
        </xdr:from>
        <xdr:to>
          <xdr:col>85</xdr:col>
          <xdr:colOff>95249</xdr:colOff>
          <xdr:row>68</xdr:row>
          <xdr:rowOff>47624</xdr:rowOff>
        </xdr:to>
        <xdr:pic>
          <xdr:nvPicPr>
            <xdr:cNvPr id="2336" name="Picture 38">
              <a:extLst>
                <a:ext uri="{FF2B5EF4-FFF2-40B4-BE49-F238E27FC236}">
                  <a16:creationId xmlns:a16="http://schemas.microsoft.com/office/drawing/2014/main" id="{00000000-0008-0000-0300-000020090000}"/>
                </a:ext>
              </a:extLst>
            </xdr:cNvPr>
            <xdr:cNvPicPr>
              <a:picLocks noChangeAspect="1" noChangeArrowheads="1"/>
              <a:extLst>
                <a:ext uri="{84589F7E-364E-4C9E-8A38-B11213B215E9}">
                  <a14:cameraTool cellRange="'Bx6'!B5:G10" spid="_x0000_s219580"/>
                </a:ext>
              </a:extLst>
            </xdr:cNvPicPr>
          </xdr:nvPicPr>
          <xdr:blipFill>
            <a:blip xmlns:r="http://schemas.openxmlformats.org/officeDocument/2006/relationships" r:embed="rId2"/>
            <a:srcRect/>
            <a:stretch>
              <a:fillRect/>
            </a:stretch>
          </xdr:blipFill>
          <xdr:spPr bwMode="auto">
            <a:xfrm>
              <a:off x="4741409" y="9024938"/>
              <a:ext cx="9712778" cy="4524374"/>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86</xdr:col>
          <xdr:colOff>110218</xdr:colOff>
          <xdr:row>4</xdr:row>
          <xdr:rowOff>35379</xdr:rowOff>
        </xdr:from>
        <xdr:to>
          <xdr:col>99</xdr:col>
          <xdr:colOff>367393</xdr:colOff>
          <xdr:row>21</xdr:row>
          <xdr:rowOff>122465</xdr:rowOff>
        </xdr:to>
        <xdr:pic>
          <xdr:nvPicPr>
            <xdr:cNvPr id="2337" name="Picture 41">
              <a:extLst>
                <a:ext uri="{FF2B5EF4-FFF2-40B4-BE49-F238E27FC236}">
                  <a16:creationId xmlns:a16="http://schemas.microsoft.com/office/drawing/2014/main" id="{00000000-0008-0000-0300-000021090000}"/>
                </a:ext>
              </a:extLst>
            </xdr:cNvPr>
            <xdr:cNvPicPr>
              <a:picLocks noChangeAspect="1" noChangeArrowheads="1"/>
              <a:extLst>
                <a:ext uri="{84589F7E-364E-4C9E-8A38-B11213B215E9}">
                  <a14:cameraTool cellRange="'Bx7'!$B$6:$E$43" spid="_x0000_s219581"/>
                </a:ext>
              </a:extLst>
            </xdr:cNvPicPr>
          </xdr:nvPicPr>
          <xdr:blipFill>
            <a:blip xmlns:r="http://schemas.openxmlformats.org/officeDocument/2006/relationships" r:embed="rId3"/>
            <a:srcRect/>
            <a:stretch>
              <a:fillRect/>
            </a:stretch>
          </xdr:blipFill>
          <xdr:spPr bwMode="auto">
            <a:xfrm>
              <a:off x="14139182" y="1328058"/>
              <a:ext cx="5455104" cy="3094264"/>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41767</xdr:colOff>
          <xdr:row>23</xdr:row>
          <xdr:rowOff>56030</xdr:rowOff>
        </xdr:from>
        <xdr:to>
          <xdr:col>26</xdr:col>
          <xdr:colOff>100854</xdr:colOff>
          <xdr:row>36</xdr:row>
          <xdr:rowOff>53789</xdr:rowOff>
        </xdr:to>
        <xdr:pic>
          <xdr:nvPicPr>
            <xdr:cNvPr id="2338" name="Picture 44">
              <a:extLst>
                <a:ext uri="{FF2B5EF4-FFF2-40B4-BE49-F238E27FC236}">
                  <a16:creationId xmlns:a16="http://schemas.microsoft.com/office/drawing/2014/main" id="{00000000-0008-0000-0300-000022090000}"/>
                </a:ext>
              </a:extLst>
            </xdr:cNvPr>
            <xdr:cNvPicPr>
              <a:picLocks noChangeAspect="1" noChangeArrowheads="1"/>
              <a:extLst>
                <a:ext uri="{84589F7E-364E-4C9E-8A38-B11213B215E9}">
                  <a14:cameraTool cellRange="'Bx2,3,8-Metrics'!D5:E17" spid="_x0000_s219582"/>
                </a:ext>
              </a:extLst>
            </xdr:cNvPicPr>
          </xdr:nvPicPr>
          <xdr:blipFill>
            <a:blip xmlns:r="http://schemas.openxmlformats.org/officeDocument/2006/relationships" r:embed="rId4"/>
            <a:srcRect/>
            <a:stretch>
              <a:fillRect/>
            </a:stretch>
          </xdr:blipFill>
          <xdr:spPr bwMode="auto">
            <a:xfrm>
              <a:off x="681303" y="4709673"/>
              <a:ext cx="3760230" cy="229736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95250</xdr:colOff>
          <xdr:row>44</xdr:row>
          <xdr:rowOff>85725</xdr:rowOff>
        </xdr:from>
        <xdr:to>
          <xdr:col>26</xdr:col>
          <xdr:colOff>78442</xdr:colOff>
          <xdr:row>62</xdr:row>
          <xdr:rowOff>57150</xdr:rowOff>
        </xdr:to>
        <xdr:pic>
          <xdr:nvPicPr>
            <xdr:cNvPr id="2339" name="Picture 45">
              <a:extLst>
                <a:ext uri="{FF2B5EF4-FFF2-40B4-BE49-F238E27FC236}">
                  <a16:creationId xmlns:a16="http://schemas.microsoft.com/office/drawing/2014/main" id="{00000000-0008-0000-0300-000023090000}"/>
                </a:ext>
              </a:extLst>
            </xdr:cNvPr>
            <xdr:cNvPicPr>
              <a:picLocks noChangeAspect="1" noChangeArrowheads="1"/>
              <a:extLst>
                <a:ext uri="{84589F7E-364E-4C9E-8A38-B11213B215E9}">
                  <a14:cameraTool cellRange="'Bx2,3,8-Metrics'!D5:G17" spid="_x0000_s219583"/>
                </a:ext>
              </a:extLst>
            </xdr:cNvPicPr>
          </xdr:nvPicPr>
          <xdr:blipFill>
            <a:blip xmlns:r="http://schemas.openxmlformats.org/officeDocument/2006/relationships" r:embed="rId5"/>
            <a:srcRect/>
            <a:stretch>
              <a:fillRect/>
            </a:stretch>
          </xdr:blipFill>
          <xdr:spPr bwMode="auto">
            <a:xfrm>
              <a:off x="723900" y="8153400"/>
              <a:ext cx="3659842" cy="322897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86</xdr:col>
          <xdr:colOff>48826</xdr:colOff>
          <xdr:row>24</xdr:row>
          <xdr:rowOff>117822</xdr:rowOff>
        </xdr:from>
        <xdr:to>
          <xdr:col>91</xdr:col>
          <xdr:colOff>13607</xdr:colOff>
          <xdr:row>37</xdr:row>
          <xdr:rowOff>66677</xdr:rowOff>
        </xdr:to>
        <xdr:pic>
          <xdr:nvPicPr>
            <xdr:cNvPr id="2340" name="Picture 46">
              <a:extLst>
                <a:ext uri="{FF2B5EF4-FFF2-40B4-BE49-F238E27FC236}">
                  <a16:creationId xmlns:a16="http://schemas.microsoft.com/office/drawing/2014/main" id="{00000000-0008-0000-0300-000024090000}"/>
                </a:ext>
              </a:extLst>
            </xdr:cNvPr>
            <xdr:cNvPicPr>
              <a:picLocks noChangeAspect="1" noChangeArrowheads="1"/>
              <a:extLst>
                <a:ext uri="{84589F7E-364E-4C9E-8A38-B11213B215E9}">
                  <a14:cameraTool cellRange="'Bx2,3,8-Metrics'!D5:D17" spid="_x0000_s219584"/>
                </a:ext>
              </a:extLst>
            </xdr:cNvPicPr>
          </xdr:nvPicPr>
          <xdr:blipFill>
            <a:blip xmlns:r="http://schemas.openxmlformats.org/officeDocument/2006/relationships" r:embed="rId6"/>
            <a:srcRect/>
            <a:stretch>
              <a:fillRect/>
            </a:stretch>
          </xdr:blipFill>
          <xdr:spPr bwMode="auto">
            <a:xfrm>
              <a:off x="13898176" y="4565997"/>
              <a:ext cx="1460206" cy="230152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86</xdr:col>
          <xdr:colOff>190499</xdr:colOff>
          <xdr:row>44</xdr:row>
          <xdr:rowOff>76200</xdr:rowOff>
        </xdr:from>
        <xdr:to>
          <xdr:col>99</xdr:col>
          <xdr:colOff>367393</xdr:colOff>
          <xdr:row>68</xdr:row>
          <xdr:rowOff>95250</xdr:rowOff>
        </xdr:to>
        <xdr:pic>
          <xdr:nvPicPr>
            <xdr:cNvPr id="2341" name="Picture 47">
              <a:extLst>
                <a:ext uri="{FF2B5EF4-FFF2-40B4-BE49-F238E27FC236}">
                  <a16:creationId xmlns:a16="http://schemas.microsoft.com/office/drawing/2014/main" id="{00000000-0008-0000-0300-000025090000}"/>
                </a:ext>
              </a:extLst>
            </xdr:cNvPr>
            <xdr:cNvPicPr>
              <a:picLocks noChangeAspect="1" noChangeArrowheads="1"/>
              <a:extLst>
                <a:ext uri="{84589F7E-364E-4C9E-8A38-B11213B215E9}">
                  <a14:cameraTool cellRange="'Bx9'!$B$5:$C$18" spid="_x0000_s219585"/>
                </a:ext>
              </a:extLst>
            </xdr:cNvPicPr>
          </xdr:nvPicPr>
          <xdr:blipFill>
            <a:blip xmlns:r="http://schemas.openxmlformats.org/officeDocument/2006/relationships" r:embed="rId7"/>
            <a:srcRect/>
            <a:stretch>
              <a:fillRect/>
            </a:stretch>
          </xdr:blipFill>
          <xdr:spPr bwMode="auto">
            <a:xfrm>
              <a:off x="14219463" y="8444593"/>
              <a:ext cx="5374823" cy="426447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82363</xdr:colOff>
          <xdr:row>4</xdr:row>
          <xdr:rowOff>65553</xdr:rowOff>
        </xdr:from>
        <xdr:to>
          <xdr:col>26</xdr:col>
          <xdr:colOff>22410</xdr:colOff>
          <xdr:row>19</xdr:row>
          <xdr:rowOff>121227</xdr:rowOff>
        </xdr:to>
        <xdr:pic>
          <xdr:nvPicPr>
            <xdr:cNvPr id="2342" name="Picture 12">
              <a:extLst>
                <a:ext uri="{FF2B5EF4-FFF2-40B4-BE49-F238E27FC236}">
                  <a16:creationId xmlns:a16="http://schemas.microsoft.com/office/drawing/2014/main" id="{00000000-0008-0000-0300-000026090000}"/>
                </a:ext>
              </a:extLst>
            </xdr:cNvPr>
            <xdr:cNvPicPr>
              <a:picLocks noChangeAspect="1" noChangeArrowheads="1"/>
              <a:extLst>
                <a:ext uri="{84589F7E-364E-4C9E-8A38-B11213B215E9}">
                  <a14:cameraTool cellRange="'Bx1'!$B$6:$C$12" spid="_x0000_s219586"/>
                </a:ext>
              </a:extLst>
            </xdr:cNvPicPr>
          </xdr:nvPicPr>
          <xdr:blipFill>
            <a:blip xmlns:r="http://schemas.openxmlformats.org/officeDocument/2006/relationships" r:embed="rId8"/>
            <a:srcRect/>
            <a:stretch>
              <a:fillRect/>
            </a:stretch>
          </xdr:blipFill>
          <xdr:spPr bwMode="auto">
            <a:xfrm>
              <a:off x="723136" y="1347098"/>
              <a:ext cx="3663456" cy="2653402"/>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94</xdr:col>
          <xdr:colOff>78441</xdr:colOff>
          <xdr:row>40</xdr:row>
          <xdr:rowOff>57150</xdr:rowOff>
        </xdr:from>
        <xdr:to>
          <xdr:col>99</xdr:col>
          <xdr:colOff>442073</xdr:colOff>
          <xdr:row>42</xdr:row>
          <xdr:rowOff>133352</xdr:rowOff>
        </xdr:to>
        <xdr:pic>
          <xdr:nvPicPr>
            <xdr:cNvPr id="2343" name="Picture 223">
              <a:extLst>
                <a:ext uri="{FF2B5EF4-FFF2-40B4-BE49-F238E27FC236}">
                  <a16:creationId xmlns:a16="http://schemas.microsoft.com/office/drawing/2014/main" id="{00000000-0008-0000-0300-000027090000}"/>
                </a:ext>
              </a:extLst>
            </xdr:cNvPr>
            <xdr:cNvPicPr>
              <a:picLocks noChangeAspect="1" noChangeArrowheads="1"/>
              <a:extLst>
                <a:ext uri="{84589F7E-364E-4C9E-8A38-B11213B215E9}">
                  <a14:cameraTool cellRange="'Bx8-Dollars'!G3:H4" spid="_x0000_s219587"/>
                </a:ext>
              </a:extLst>
            </xdr:cNvPicPr>
          </xdr:nvPicPr>
          <xdr:blipFill>
            <a:blip xmlns:r="http://schemas.openxmlformats.org/officeDocument/2006/relationships" r:embed="rId9"/>
            <a:srcRect/>
            <a:stretch>
              <a:fillRect/>
            </a:stretch>
          </xdr:blipFill>
          <xdr:spPr bwMode="auto">
            <a:xfrm>
              <a:off x="16932088" y="7251326"/>
              <a:ext cx="2716867" cy="43478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47624</xdr:colOff>
          <xdr:row>4</xdr:row>
          <xdr:rowOff>91168</xdr:rowOff>
        </xdr:from>
        <xdr:to>
          <xdr:col>85</xdr:col>
          <xdr:colOff>71436</xdr:colOff>
          <xdr:row>21</xdr:row>
          <xdr:rowOff>17319</xdr:rowOff>
        </xdr:to>
        <xdr:pic>
          <xdr:nvPicPr>
            <xdr:cNvPr id="2344" name="Picture 224">
              <a:extLst>
                <a:ext uri="{FF2B5EF4-FFF2-40B4-BE49-F238E27FC236}">
                  <a16:creationId xmlns:a16="http://schemas.microsoft.com/office/drawing/2014/main" id="{00000000-0008-0000-0300-000028090000}"/>
                </a:ext>
              </a:extLst>
            </xdr:cNvPr>
            <xdr:cNvPicPr>
              <a:picLocks noChangeAspect="1" noChangeArrowheads="1"/>
              <a:extLst>
                <a:ext uri="{84589F7E-364E-4C9E-8A38-B11213B215E9}">
                  <a14:cameraTool cellRange="'Bx4'!B5:E12" spid="_x0000_s219588"/>
                </a:ext>
              </a:extLst>
            </xdr:cNvPicPr>
          </xdr:nvPicPr>
          <xdr:blipFill>
            <a:blip xmlns:r="http://schemas.openxmlformats.org/officeDocument/2006/relationships" r:embed="rId10"/>
            <a:srcRect/>
            <a:stretch>
              <a:fillRect/>
            </a:stretch>
          </xdr:blipFill>
          <xdr:spPr bwMode="auto">
            <a:xfrm>
              <a:off x="4643437" y="1400856"/>
              <a:ext cx="9786937" cy="316465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40821</xdr:colOff>
          <xdr:row>23</xdr:row>
          <xdr:rowOff>119743</xdr:rowOff>
        </xdr:from>
        <xdr:to>
          <xdr:col>85</xdr:col>
          <xdr:colOff>119061</xdr:colOff>
          <xdr:row>42</xdr:row>
          <xdr:rowOff>95250</xdr:rowOff>
        </xdr:to>
        <xdr:pic>
          <xdr:nvPicPr>
            <xdr:cNvPr id="2345" name="Picture 227">
              <a:extLst>
                <a:ext uri="{FF2B5EF4-FFF2-40B4-BE49-F238E27FC236}">
                  <a16:creationId xmlns:a16="http://schemas.microsoft.com/office/drawing/2014/main" id="{00000000-0008-0000-0300-000029090000}"/>
                </a:ext>
              </a:extLst>
            </xdr:cNvPr>
            <xdr:cNvPicPr>
              <a:picLocks noChangeAspect="1" noChangeArrowheads="1"/>
              <a:extLst>
                <a:ext uri="{84589F7E-364E-4C9E-8A38-B11213B215E9}">
                  <a14:cameraTool cellRange="'Bx5'!C5:G11" spid="_x0000_s219589"/>
                </a:ext>
              </a:extLst>
            </xdr:cNvPicPr>
          </xdr:nvPicPr>
          <xdr:blipFill>
            <a:blip xmlns:r="http://schemas.openxmlformats.org/officeDocument/2006/relationships" r:embed="rId11"/>
            <a:srcRect/>
            <a:stretch>
              <a:fillRect/>
            </a:stretch>
          </xdr:blipFill>
          <xdr:spPr bwMode="auto">
            <a:xfrm>
              <a:off x="4574721" y="4844143"/>
              <a:ext cx="9260340" cy="3414032"/>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111177</xdr:colOff>
          <xdr:row>36</xdr:row>
          <xdr:rowOff>112059</xdr:rowOff>
        </xdr:from>
        <xdr:to>
          <xdr:col>26</xdr:col>
          <xdr:colOff>124726</xdr:colOff>
          <xdr:row>42</xdr:row>
          <xdr:rowOff>107497</xdr:rowOff>
        </xdr:to>
        <xdr:pic>
          <xdr:nvPicPr>
            <xdr:cNvPr id="15" name="Picture 44">
              <a:extLst>
                <a:ext uri="{FF2B5EF4-FFF2-40B4-BE49-F238E27FC236}">
                  <a16:creationId xmlns:a16="http://schemas.microsoft.com/office/drawing/2014/main" id="{00000000-0008-0000-0300-00000F000000}"/>
                </a:ext>
              </a:extLst>
            </xdr:cNvPr>
            <xdr:cNvPicPr>
              <a:picLocks noChangeAspect="1" noChangeArrowheads="1"/>
              <a:extLst>
                <a:ext uri="{84589F7E-364E-4C9E-8A38-B11213B215E9}">
                  <a14:cameraTool cellRange="'Bx2,3-Attributes'!A5:D9" spid="_x0000_s219590"/>
                </a:ext>
              </a:extLst>
            </xdr:cNvPicPr>
          </xdr:nvPicPr>
          <xdr:blipFill>
            <a:blip xmlns:r="http://schemas.openxmlformats.org/officeDocument/2006/relationships" r:embed="rId12"/>
            <a:srcRect/>
            <a:stretch>
              <a:fillRect/>
            </a:stretch>
          </xdr:blipFill>
          <xdr:spPr bwMode="auto">
            <a:xfrm>
              <a:off x="738706" y="6678706"/>
              <a:ext cx="3711491" cy="1071202"/>
            </a:xfrm>
            <a:prstGeom prst="rect">
              <a:avLst/>
            </a:prstGeom>
            <a:noFill/>
            <a:ln>
              <a:solidFill>
                <a:sysClr val="windowText" lastClr="000000"/>
              </a:solidFill>
            </a:ln>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49696</xdr:colOff>
          <xdr:row>62</xdr:row>
          <xdr:rowOff>140805</xdr:rowOff>
        </xdr:from>
        <xdr:to>
          <xdr:col>26</xdr:col>
          <xdr:colOff>63245</xdr:colOff>
          <xdr:row>68</xdr:row>
          <xdr:rowOff>136242</xdr:rowOff>
        </xdr:to>
        <xdr:pic>
          <xdr:nvPicPr>
            <xdr:cNvPr id="16" name="Picture 44">
              <a:extLst>
                <a:ext uri="{FF2B5EF4-FFF2-40B4-BE49-F238E27FC236}">
                  <a16:creationId xmlns:a16="http://schemas.microsoft.com/office/drawing/2014/main" id="{00000000-0008-0000-0300-000010000000}"/>
                </a:ext>
              </a:extLst>
            </xdr:cNvPr>
            <xdr:cNvPicPr>
              <a:picLocks noChangeAspect="1" noChangeArrowheads="1"/>
              <a:extLst>
                <a:ext uri="{84589F7E-364E-4C9E-8A38-B11213B215E9}">
                  <a14:cameraTool cellRange="'Bx2,3-Attributes'!A12:D18" spid="_x0000_s219591"/>
                </a:ext>
              </a:extLst>
            </xdr:cNvPicPr>
          </xdr:nvPicPr>
          <xdr:blipFill>
            <a:blip xmlns:r="http://schemas.openxmlformats.org/officeDocument/2006/relationships" r:embed="rId13"/>
            <a:srcRect/>
            <a:stretch>
              <a:fillRect/>
            </a:stretch>
          </xdr:blipFill>
          <xdr:spPr bwMode="auto">
            <a:xfrm>
              <a:off x="687457" y="11454848"/>
              <a:ext cx="3691027" cy="1088742"/>
            </a:xfrm>
            <a:prstGeom prst="rect">
              <a:avLst/>
            </a:prstGeom>
            <a:noFill/>
            <a:ln>
              <a:solidFill>
                <a:sysClr val="windowText" lastClr="000000"/>
              </a:solidFill>
            </a:ln>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91</xdr:col>
          <xdr:colOff>13607</xdr:colOff>
          <xdr:row>24</xdr:row>
          <xdr:rowOff>116461</xdr:rowOff>
        </xdr:from>
        <xdr:to>
          <xdr:col>99</xdr:col>
          <xdr:colOff>421822</xdr:colOff>
          <xdr:row>37</xdr:row>
          <xdr:rowOff>76202</xdr:rowOff>
        </xdr:to>
        <xdr:pic>
          <xdr:nvPicPr>
            <xdr:cNvPr id="17" name="Picture 46">
              <a:extLst>
                <a:ext uri="{FF2B5EF4-FFF2-40B4-BE49-F238E27FC236}">
                  <a16:creationId xmlns:a16="http://schemas.microsoft.com/office/drawing/2014/main" id="{00000000-0008-0000-0300-000011000000}"/>
                </a:ext>
              </a:extLst>
            </xdr:cNvPr>
            <xdr:cNvPicPr>
              <a:picLocks noChangeAspect="1" noChangeArrowheads="1"/>
              <a:extLst>
                <a:ext uri="{84589F7E-364E-4C9E-8A38-B11213B215E9}">
                  <a14:cameraTool cellRange="'Bx2,3,8-Metrics'!P5:AF17" spid="_x0000_s219592"/>
                </a:ext>
              </a:extLst>
            </xdr:cNvPicPr>
          </xdr:nvPicPr>
          <xdr:blipFill>
            <a:blip xmlns:r="http://schemas.openxmlformats.org/officeDocument/2006/relationships" r:embed="rId14"/>
            <a:srcRect/>
            <a:stretch>
              <a:fillRect/>
            </a:stretch>
          </xdr:blipFill>
          <xdr:spPr bwMode="auto">
            <a:xfrm>
              <a:off x="15358382" y="4564636"/>
              <a:ext cx="4142015" cy="2312414"/>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67236</xdr:colOff>
          <xdr:row>19</xdr:row>
          <xdr:rowOff>159284</xdr:rowOff>
        </xdr:from>
        <xdr:to>
          <xdr:col>26</xdr:col>
          <xdr:colOff>33617</xdr:colOff>
          <xdr:row>22</xdr:row>
          <xdr:rowOff>4803</xdr:rowOff>
        </xdr:to>
        <xdr:pic>
          <xdr:nvPicPr>
            <xdr:cNvPr id="18" name="Picture 12">
              <a:extLst>
                <a:ext uri="{FF2B5EF4-FFF2-40B4-BE49-F238E27FC236}">
                  <a16:creationId xmlns:a16="http://schemas.microsoft.com/office/drawing/2014/main" id="{00000000-0008-0000-0300-000012000000}"/>
                </a:ext>
              </a:extLst>
            </xdr:cNvPr>
            <xdr:cNvPicPr>
              <a:picLocks noChangeAspect="1" noChangeArrowheads="1"/>
              <a:extLst>
                <a:ext uri="{84589F7E-364E-4C9E-8A38-B11213B215E9}">
                  <a14:cameraTool cellRange="'Bx2,3,8-Metrics'!AH18:AJ19" spid="_x0000_s219593"/>
                </a:ext>
              </a:extLst>
            </xdr:cNvPicPr>
          </xdr:nvPicPr>
          <xdr:blipFill>
            <a:blip xmlns:r="http://schemas.openxmlformats.org/officeDocument/2006/relationships" r:embed="rId15"/>
            <a:srcRect/>
            <a:stretch>
              <a:fillRect/>
            </a:stretch>
          </xdr:blipFill>
          <xdr:spPr bwMode="auto">
            <a:xfrm>
              <a:off x="706772" y="4105355"/>
              <a:ext cx="3667524" cy="376198"/>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5</xdr:col>
      <xdr:colOff>514349</xdr:colOff>
      <xdr:row>0</xdr:row>
      <xdr:rowOff>1</xdr:rowOff>
    </xdr:from>
    <xdr:to>
      <xdr:col>8</xdr:col>
      <xdr:colOff>9524</xdr:colOff>
      <xdr:row>3</xdr:row>
      <xdr:rowOff>141943</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81649" y="1"/>
          <a:ext cx="1571625" cy="9420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25213</xdr:colOff>
      <xdr:row>1</xdr:row>
      <xdr:rowOff>15688</xdr:rowOff>
    </xdr:from>
    <xdr:to>
      <xdr:col>0</xdr:col>
      <xdr:colOff>5244354</xdr:colOff>
      <xdr:row>2</xdr:row>
      <xdr:rowOff>1535206</xdr:rowOff>
    </xdr:to>
    <xdr:graphicFrame macro="">
      <xdr:nvGraphicFramePr>
        <xdr:cNvPr id="4" name="Chart 3" title="=">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44822</xdr:colOff>
      <xdr:row>1</xdr:row>
      <xdr:rowOff>49306</xdr:rowOff>
    </xdr:from>
    <xdr:to>
      <xdr:col>3</xdr:col>
      <xdr:colOff>5266764</xdr:colOff>
      <xdr:row>2</xdr:row>
      <xdr:rowOff>1568823</xdr:rowOff>
    </xdr:to>
    <xdr:graphicFrame macro="">
      <xdr:nvGraphicFramePr>
        <xdr:cNvPr id="5" name="Chart 4" title="=">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0</xdr:rowOff>
    </xdr:from>
    <xdr:to>
      <xdr:col>0</xdr:col>
      <xdr:colOff>5255558</xdr:colOff>
      <xdr:row>3</xdr:row>
      <xdr:rowOff>2990850</xdr:rowOff>
    </xdr:to>
    <xdr:graphicFrame macro="">
      <xdr:nvGraphicFramePr>
        <xdr:cNvPr id="6" name="Chart 5" title="=">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16807</xdr:colOff>
      <xdr:row>3</xdr:row>
      <xdr:rowOff>22412</xdr:rowOff>
    </xdr:from>
    <xdr:to>
      <xdr:col>3</xdr:col>
      <xdr:colOff>5255558</xdr:colOff>
      <xdr:row>3</xdr:row>
      <xdr:rowOff>2994212</xdr:rowOff>
    </xdr:to>
    <xdr:graphicFrame macro="">
      <xdr:nvGraphicFramePr>
        <xdr:cNvPr id="7" name="Chart 6" title="=">
          <a:extLst>
            <a:ext uri="{FF2B5EF4-FFF2-40B4-BE49-F238E27FC236}">
              <a16:creationId xmlns:a16="http://schemas.microsoft.com/office/drawing/2014/main" id="{00000000-0008-0000-0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89648</xdr:colOff>
      <xdr:row>7</xdr:row>
      <xdr:rowOff>33618</xdr:rowOff>
    </xdr:from>
    <xdr:to>
      <xdr:col>3</xdr:col>
      <xdr:colOff>2613773</xdr:colOff>
      <xdr:row>11</xdr:row>
      <xdr:rowOff>126067</xdr:rowOff>
    </xdr:to>
    <xdr:pic>
      <xdr:nvPicPr>
        <xdr:cNvPr id="9" name="Picture 8">
          <a:extLst>
            <a:ext uri="{FF2B5EF4-FFF2-40B4-BE49-F238E27FC236}">
              <a16:creationId xmlns:a16="http://schemas.microsoft.com/office/drawing/2014/main" id="{00000000-0008-0000-08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378824" y="6678706"/>
          <a:ext cx="2524125" cy="8544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44822</xdr:colOff>
      <xdr:row>29</xdr:row>
      <xdr:rowOff>49306</xdr:rowOff>
    </xdr:from>
    <xdr:to>
      <xdr:col>3</xdr:col>
      <xdr:colOff>11204</xdr:colOff>
      <xdr:row>30</xdr:row>
      <xdr:rowOff>1297081</xdr:rowOff>
    </xdr:to>
    <xdr:graphicFrame macro="">
      <xdr:nvGraphicFramePr>
        <xdr:cNvPr id="12" name="Chart 11" title="=">
          <a:extLst>
            <a:ext uri="{FF2B5EF4-FFF2-40B4-BE49-F238E27FC236}">
              <a16:creationId xmlns:a16="http://schemas.microsoft.com/office/drawing/2014/main" id="{00000000-0008-0000-08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44822</xdr:colOff>
      <xdr:row>3</xdr:row>
      <xdr:rowOff>49306</xdr:rowOff>
    </xdr:from>
    <xdr:to>
      <xdr:col>3</xdr:col>
      <xdr:colOff>5244352</xdr:colOff>
      <xdr:row>4</xdr:row>
      <xdr:rowOff>1400735</xdr:rowOff>
    </xdr:to>
    <xdr:graphicFrame macro="">
      <xdr:nvGraphicFramePr>
        <xdr:cNvPr id="13" name="Chart 12" title="=">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22411</xdr:colOff>
      <xdr:row>3</xdr:row>
      <xdr:rowOff>15688</xdr:rowOff>
    </xdr:from>
    <xdr:to>
      <xdr:col>0</xdr:col>
      <xdr:colOff>5277969</xdr:colOff>
      <xdr:row>4</xdr:row>
      <xdr:rowOff>1400734</xdr:rowOff>
    </xdr:to>
    <xdr:graphicFrame macro="">
      <xdr:nvGraphicFramePr>
        <xdr:cNvPr id="14" name="Chart 13" title="=">
          <a:extLst>
            <a:ext uri="{FF2B5EF4-FFF2-40B4-BE49-F238E27FC236}">
              <a16:creationId xmlns:a16="http://schemas.microsoft.com/office/drawing/2014/main" id="{00000000-0008-0000-08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6</xdr:row>
          <xdr:rowOff>68580</xdr:rowOff>
        </xdr:from>
        <xdr:to>
          <xdr:col>7</xdr:col>
          <xdr:colOff>236220</xdr:colOff>
          <xdr:row>6</xdr:row>
          <xdr:rowOff>289560</xdr:rowOff>
        </xdr:to>
        <xdr:sp macro="" textlink="">
          <xdr:nvSpPr>
            <xdr:cNvPr id="143361" name="DTPicker1" hidden="1">
              <a:extLst>
                <a:ext uri="{63B3BB69-23CF-44E3-9099-C40C66FF867C}">
                  <a14:compatExt spid="_x0000_s143361"/>
                </a:ext>
                <a:ext uri="{FF2B5EF4-FFF2-40B4-BE49-F238E27FC236}">
                  <a16:creationId xmlns:a16="http://schemas.microsoft.com/office/drawing/2014/main" id="{00000000-0008-0000-0C00-0000013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28575</xdr:colOff>
      <xdr:row>0</xdr:row>
      <xdr:rowOff>133350</xdr:rowOff>
    </xdr:from>
    <xdr:to>
      <xdr:col>13</xdr:col>
      <xdr:colOff>76200</xdr:colOff>
      <xdr:row>3</xdr:row>
      <xdr:rowOff>104775</xdr:rowOff>
    </xdr:to>
    <xdr:pic>
      <xdr:nvPicPr>
        <xdr:cNvPr id="45057" name="irc_mi" descr="http://iuhealth.org/images/blog-body/IUhealthLogo.jpg">
          <a:hlinkClick xmlns:r="http://schemas.openxmlformats.org/officeDocument/2006/relationships" r:id="rId1"/>
          <a:extLst>
            <a:ext uri="{FF2B5EF4-FFF2-40B4-BE49-F238E27FC236}">
              <a16:creationId xmlns:a16="http://schemas.microsoft.com/office/drawing/2014/main" id="{00000000-0008-0000-1100-000001B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575" y="133350"/>
          <a:ext cx="3990975" cy="828675"/>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xdr:from>
      <xdr:col>21</xdr:col>
      <xdr:colOff>161925</xdr:colOff>
      <xdr:row>11</xdr:row>
      <xdr:rowOff>0</xdr:rowOff>
    </xdr:from>
    <xdr:to>
      <xdr:col>21</xdr:col>
      <xdr:colOff>209550</xdr:colOff>
      <xdr:row>11</xdr:row>
      <xdr:rowOff>0</xdr:rowOff>
    </xdr:to>
    <xdr:sp macro="" textlink="">
      <xdr:nvSpPr>
        <xdr:cNvPr id="2" name="Oval 1">
          <a:extLst>
            <a:ext uri="{FF2B5EF4-FFF2-40B4-BE49-F238E27FC236}">
              <a16:creationId xmlns:a16="http://schemas.microsoft.com/office/drawing/2014/main" id="{00000000-0008-0000-1300-000002000000}"/>
            </a:ext>
          </a:extLst>
        </xdr:cNvPr>
        <xdr:cNvSpPr>
          <a:spLocks noChangeArrowheads="1"/>
        </xdr:cNvSpPr>
      </xdr:nvSpPr>
      <xdr:spPr bwMode="auto">
        <a:xfrm>
          <a:off x="5162550" y="2314575"/>
          <a:ext cx="47625" cy="0"/>
        </a:xfrm>
        <a:prstGeom prst="ellipse">
          <a:avLst/>
        </a:prstGeom>
        <a:solidFill>
          <a:srgbClr val="000000"/>
        </a:solidFill>
        <a:ln w="9525">
          <a:solidFill>
            <a:srgbClr val="000000"/>
          </a:solidFill>
          <a:round/>
          <a:headEnd/>
          <a:tailEnd/>
        </a:ln>
      </xdr:spPr>
    </xdr:sp>
    <xdr:clientData/>
  </xdr:twoCellAnchor>
  <xdr:twoCellAnchor>
    <xdr:from>
      <xdr:col>21</xdr:col>
      <xdr:colOff>161925</xdr:colOff>
      <xdr:row>11</xdr:row>
      <xdr:rowOff>0</xdr:rowOff>
    </xdr:from>
    <xdr:to>
      <xdr:col>21</xdr:col>
      <xdr:colOff>209550</xdr:colOff>
      <xdr:row>11</xdr:row>
      <xdr:rowOff>0</xdr:rowOff>
    </xdr:to>
    <xdr:sp macro="" textlink="">
      <xdr:nvSpPr>
        <xdr:cNvPr id="3" name="Oval 2">
          <a:extLst>
            <a:ext uri="{FF2B5EF4-FFF2-40B4-BE49-F238E27FC236}">
              <a16:creationId xmlns:a16="http://schemas.microsoft.com/office/drawing/2014/main" id="{00000000-0008-0000-1300-000003000000}"/>
            </a:ext>
          </a:extLst>
        </xdr:cNvPr>
        <xdr:cNvSpPr>
          <a:spLocks noChangeArrowheads="1"/>
        </xdr:cNvSpPr>
      </xdr:nvSpPr>
      <xdr:spPr bwMode="auto">
        <a:xfrm>
          <a:off x="5162550" y="2314575"/>
          <a:ext cx="47625" cy="0"/>
        </a:xfrm>
        <a:prstGeom prst="ellipse">
          <a:avLst/>
        </a:prstGeom>
        <a:solidFill>
          <a:srgbClr val="000000"/>
        </a:solidFill>
        <a:ln w="9525">
          <a:solidFill>
            <a:srgbClr val="000000"/>
          </a:solidFill>
          <a:round/>
          <a:headEnd/>
          <a:tailEnd/>
        </a:ln>
      </xdr:spPr>
    </xdr:sp>
    <xdr:clientData/>
  </xdr:twoCellAnchor>
  <xdr:twoCellAnchor>
    <xdr:from>
      <xdr:col>21</xdr:col>
      <xdr:colOff>161925</xdr:colOff>
      <xdr:row>11</xdr:row>
      <xdr:rowOff>0</xdr:rowOff>
    </xdr:from>
    <xdr:to>
      <xdr:col>21</xdr:col>
      <xdr:colOff>209550</xdr:colOff>
      <xdr:row>11</xdr:row>
      <xdr:rowOff>0</xdr:rowOff>
    </xdr:to>
    <xdr:sp macro="" textlink="">
      <xdr:nvSpPr>
        <xdr:cNvPr id="4" name="Oval 3">
          <a:extLst>
            <a:ext uri="{FF2B5EF4-FFF2-40B4-BE49-F238E27FC236}">
              <a16:creationId xmlns:a16="http://schemas.microsoft.com/office/drawing/2014/main" id="{00000000-0008-0000-1300-000004000000}"/>
            </a:ext>
          </a:extLst>
        </xdr:cNvPr>
        <xdr:cNvSpPr>
          <a:spLocks noChangeArrowheads="1"/>
        </xdr:cNvSpPr>
      </xdr:nvSpPr>
      <xdr:spPr bwMode="auto">
        <a:xfrm>
          <a:off x="5162550" y="2314575"/>
          <a:ext cx="47625" cy="0"/>
        </a:xfrm>
        <a:prstGeom prst="ellipse">
          <a:avLst/>
        </a:prstGeom>
        <a:solidFill>
          <a:srgbClr val="000000"/>
        </a:solidFill>
        <a:ln w="9525">
          <a:solidFill>
            <a:srgbClr val="000000"/>
          </a:solidFill>
          <a:round/>
          <a:headEnd/>
          <a:tailEnd/>
        </a:ln>
      </xdr:spPr>
    </xdr:sp>
    <xdr:clientData/>
  </xdr:twoCellAnchor>
  <xdr:twoCellAnchor>
    <xdr:from>
      <xdr:col>21</xdr:col>
      <xdr:colOff>161925</xdr:colOff>
      <xdr:row>11</xdr:row>
      <xdr:rowOff>0</xdr:rowOff>
    </xdr:from>
    <xdr:to>
      <xdr:col>21</xdr:col>
      <xdr:colOff>209550</xdr:colOff>
      <xdr:row>11</xdr:row>
      <xdr:rowOff>0</xdr:rowOff>
    </xdr:to>
    <xdr:sp macro="" textlink="">
      <xdr:nvSpPr>
        <xdr:cNvPr id="5" name="Oval 4">
          <a:extLst>
            <a:ext uri="{FF2B5EF4-FFF2-40B4-BE49-F238E27FC236}">
              <a16:creationId xmlns:a16="http://schemas.microsoft.com/office/drawing/2014/main" id="{00000000-0008-0000-1300-000005000000}"/>
            </a:ext>
          </a:extLst>
        </xdr:cNvPr>
        <xdr:cNvSpPr>
          <a:spLocks noChangeArrowheads="1"/>
        </xdr:cNvSpPr>
      </xdr:nvSpPr>
      <xdr:spPr bwMode="auto">
        <a:xfrm>
          <a:off x="5162550" y="2314575"/>
          <a:ext cx="47625" cy="0"/>
        </a:xfrm>
        <a:prstGeom prst="ellipse">
          <a:avLst/>
        </a:prstGeom>
        <a:solidFill>
          <a:srgbClr val="000000"/>
        </a:solidFill>
        <a:ln w="9525">
          <a:solidFill>
            <a:srgbClr val="000000"/>
          </a:solidFill>
          <a:round/>
          <a:headEnd/>
          <a:tailEnd/>
        </a:ln>
      </xdr:spPr>
    </xdr:sp>
    <xdr:clientData/>
  </xdr:twoCellAnchor>
  <xdr:twoCellAnchor>
    <xdr:from>
      <xdr:col>21</xdr:col>
      <xdr:colOff>161925</xdr:colOff>
      <xdr:row>11</xdr:row>
      <xdr:rowOff>0</xdr:rowOff>
    </xdr:from>
    <xdr:to>
      <xdr:col>21</xdr:col>
      <xdr:colOff>209550</xdr:colOff>
      <xdr:row>11</xdr:row>
      <xdr:rowOff>0</xdr:rowOff>
    </xdr:to>
    <xdr:sp macro="" textlink="">
      <xdr:nvSpPr>
        <xdr:cNvPr id="6" name="Oval 5">
          <a:extLst>
            <a:ext uri="{FF2B5EF4-FFF2-40B4-BE49-F238E27FC236}">
              <a16:creationId xmlns:a16="http://schemas.microsoft.com/office/drawing/2014/main" id="{00000000-0008-0000-1300-000006000000}"/>
            </a:ext>
          </a:extLst>
        </xdr:cNvPr>
        <xdr:cNvSpPr>
          <a:spLocks noChangeArrowheads="1"/>
        </xdr:cNvSpPr>
      </xdr:nvSpPr>
      <xdr:spPr bwMode="auto">
        <a:xfrm>
          <a:off x="5162550" y="2314575"/>
          <a:ext cx="47625" cy="0"/>
        </a:xfrm>
        <a:prstGeom prst="ellipse">
          <a:avLst/>
        </a:prstGeom>
        <a:solidFill>
          <a:srgbClr val="000000"/>
        </a:solidFill>
        <a:ln w="9525">
          <a:solidFill>
            <a:srgbClr val="000000"/>
          </a:solidFill>
          <a:round/>
          <a:headEnd/>
          <a:tailEnd/>
        </a:ln>
      </xdr:spPr>
    </xdr:sp>
    <xdr:clientData/>
  </xdr:twoCellAnchor>
  <xdr:twoCellAnchor editAs="oneCell">
    <xdr:from>
      <xdr:col>28</xdr:col>
      <xdr:colOff>323850</xdr:colOff>
      <xdr:row>26</xdr:row>
      <xdr:rowOff>28575</xdr:rowOff>
    </xdr:from>
    <xdr:to>
      <xdr:col>40</xdr:col>
      <xdr:colOff>18587</xdr:colOff>
      <xdr:row>27</xdr:row>
      <xdr:rowOff>142141</xdr:rowOff>
    </xdr:to>
    <xdr:pic>
      <xdr:nvPicPr>
        <xdr:cNvPr id="7" name="Picture 6">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1" cstate="print"/>
        <a:stretch>
          <a:fillRect/>
        </a:stretch>
      </xdr:blipFill>
      <xdr:spPr>
        <a:xfrm>
          <a:off x="7258050" y="4953000"/>
          <a:ext cx="3087225" cy="32311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23812</xdr:colOff>
          <xdr:row>3</xdr:row>
          <xdr:rowOff>166685</xdr:rowOff>
        </xdr:from>
        <xdr:to>
          <xdr:col>38</xdr:col>
          <xdr:colOff>190500</xdr:colOff>
          <xdr:row>9</xdr:row>
          <xdr:rowOff>119058</xdr:rowOff>
        </xdr:to>
        <xdr:pic>
          <xdr:nvPicPr>
            <xdr:cNvPr id="9" name="Picture 12">
              <a:extLst>
                <a:ext uri="{FF2B5EF4-FFF2-40B4-BE49-F238E27FC236}">
                  <a16:creationId xmlns:a16="http://schemas.microsoft.com/office/drawing/2014/main" id="{00000000-0008-0000-1300-000009000000}"/>
                </a:ext>
              </a:extLst>
            </xdr:cNvPr>
            <xdr:cNvPicPr>
              <a:picLocks noChangeAspect="1" noChangeArrowheads="1"/>
              <a:extLst>
                <a:ext uri="{84589F7E-364E-4C9E-8A38-B11213B215E9}">
                  <a14:cameraTool cellRange="'Prep Checklist'!A5:AS9" spid="_x0000_s110401"/>
                </a:ext>
              </a:extLst>
            </xdr:cNvPicPr>
          </xdr:nvPicPr>
          <xdr:blipFill>
            <a:blip xmlns:r="http://schemas.openxmlformats.org/officeDocument/2006/relationships" r:embed="rId2"/>
            <a:srcRect/>
            <a:stretch>
              <a:fillRect/>
            </a:stretch>
          </xdr:blipFill>
          <xdr:spPr bwMode="auto">
            <a:xfrm>
              <a:off x="23812" y="785810"/>
              <a:ext cx="11037094" cy="119062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0</xdr:col>
      <xdr:colOff>19051</xdr:colOff>
      <xdr:row>0</xdr:row>
      <xdr:rowOff>142965</xdr:rowOff>
    </xdr:from>
    <xdr:to>
      <xdr:col>10</xdr:col>
      <xdr:colOff>202407</xdr:colOff>
      <xdr:row>3</xdr:row>
      <xdr:rowOff>142874</xdr:rowOff>
    </xdr:to>
    <xdr:pic>
      <xdr:nvPicPr>
        <xdr:cNvPr id="10" name="irc_mi" descr="http://iuhealth.org/images/blog-body/IUhealthLogo.jpg">
          <a:extLst>
            <a:ext uri="{FF2B5EF4-FFF2-40B4-BE49-F238E27FC236}">
              <a16:creationId xmlns:a16="http://schemas.microsoft.com/office/drawing/2014/main" id="{00000000-0008-0000-1300-00000A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9051" y="142965"/>
          <a:ext cx="2981324" cy="619034"/>
        </a:xfrm>
        <a:prstGeom prst="rect">
          <a:avLst/>
        </a:prstGeom>
        <a:noFill/>
      </xdr:spPr>
    </xdr:pic>
    <xdr:clientData/>
  </xdr:twoCellAnchor>
  <xdr:twoCellAnchor editAs="oneCell">
    <xdr:from>
      <xdr:col>0</xdr:col>
      <xdr:colOff>19051</xdr:colOff>
      <xdr:row>0</xdr:row>
      <xdr:rowOff>142965</xdr:rowOff>
    </xdr:from>
    <xdr:to>
      <xdr:col>11</xdr:col>
      <xdr:colOff>128588</xdr:colOff>
      <xdr:row>3</xdr:row>
      <xdr:rowOff>142874</xdr:rowOff>
    </xdr:to>
    <xdr:pic>
      <xdr:nvPicPr>
        <xdr:cNvPr id="11" name="irc_mi" descr="http://iuhealth.org/images/blog-body/IUhealthLogo.jpg">
          <a:extLst>
            <a:ext uri="{FF2B5EF4-FFF2-40B4-BE49-F238E27FC236}">
              <a16:creationId xmlns:a16="http://schemas.microsoft.com/office/drawing/2014/main" id="{00000000-0008-0000-1300-00000B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9051" y="142965"/>
          <a:ext cx="3183731" cy="619034"/>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xdr:from>
      <xdr:col>11</xdr:col>
      <xdr:colOff>161925</xdr:colOff>
      <xdr:row>3</xdr:row>
      <xdr:rowOff>0</xdr:rowOff>
    </xdr:from>
    <xdr:to>
      <xdr:col>11</xdr:col>
      <xdr:colOff>209550</xdr:colOff>
      <xdr:row>3</xdr:row>
      <xdr:rowOff>0</xdr:rowOff>
    </xdr:to>
    <xdr:sp macro="" textlink="">
      <xdr:nvSpPr>
        <xdr:cNvPr id="2" name="Oval 1">
          <a:extLst>
            <a:ext uri="{FF2B5EF4-FFF2-40B4-BE49-F238E27FC236}">
              <a16:creationId xmlns:a16="http://schemas.microsoft.com/office/drawing/2014/main" id="{00000000-0008-0000-1400-000002000000}"/>
            </a:ext>
          </a:extLst>
        </xdr:cNvPr>
        <xdr:cNvSpPr>
          <a:spLocks noChangeArrowheads="1"/>
        </xdr:cNvSpPr>
      </xdr:nvSpPr>
      <xdr:spPr bwMode="auto">
        <a:xfrm>
          <a:off x="5162550" y="2314575"/>
          <a:ext cx="47625" cy="0"/>
        </a:xfrm>
        <a:prstGeom prst="ellipse">
          <a:avLst/>
        </a:prstGeom>
        <a:solidFill>
          <a:srgbClr val="000000"/>
        </a:solidFill>
        <a:ln w="9525">
          <a:solidFill>
            <a:srgbClr val="000000"/>
          </a:solidFill>
          <a:round/>
          <a:headEnd/>
          <a:tailEnd/>
        </a:ln>
      </xdr:spPr>
    </xdr:sp>
    <xdr:clientData/>
  </xdr:twoCellAnchor>
  <xdr:twoCellAnchor>
    <xdr:from>
      <xdr:col>11</xdr:col>
      <xdr:colOff>161925</xdr:colOff>
      <xdr:row>3</xdr:row>
      <xdr:rowOff>0</xdr:rowOff>
    </xdr:from>
    <xdr:to>
      <xdr:col>11</xdr:col>
      <xdr:colOff>209550</xdr:colOff>
      <xdr:row>3</xdr:row>
      <xdr:rowOff>0</xdr:rowOff>
    </xdr:to>
    <xdr:sp macro="" textlink="">
      <xdr:nvSpPr>
        <xdr:cNvPr id="3" name="Oval 2">
          <a:extLst>
            <a:ext uri="{FF2B5EF4-FFF2-40B4-BE49-F238E27FC236}">
              <a16:creationId xmlns:a16="http://schemas.microsoft.com/office/drawing/2014/main" id="{00000000-0008-0000-1400-000003000000}"/>
            </a:ext>
          </a:extLst>
        </xdr:cNvPr>
        <xdr:cNvSpPr>
          <a:spLocks noChangeArrowheads="1"/>
        </xdr:cNvSpPr>
      </xdr:nvSpPr>
      <xdr:spPr bwMode="auto">
        <a:xfrm>
          <a:off x="5162550" y="2314575"/>
          <a:ext cx="47625" cy="0"/>
        </a:xfrm>
        <a:prstGeom prst="ellipse">
          <a:avLst/>
        </a:prstGeom>
        <a:solidFill>
          <a:srgbClr val="000000"/>
        </a:solidFill>
        <a:ln w="9525">
          <a:solidFill>
            <a:srgbClr val="000000"/>
          </a:solidFill>
          <a:round/>
          <a:headEnd/>
          <a:tailEnd/>
        </a:ln>
      </xdr:spPr>
    </xdr:sp>
    <xdr:clientData/>
  </xdr:twoCellAnchor>
  <xdr:twoCellAnchor>
    <xdr:from>
      <xdr:col>11</xdr:col>
      <xdr:colOff>161925</xdr:colOff>
      <xdr:row>3</xdr:row>
      <xdr:rowOff>0</xdr:rowOff>
    </xdr:from>
    <xdr:to>
      <xdr:col>11</xdr:col>
      <xdr:colOff>209550</xdr:colOff>
      <xdr:row>3</xdr:row>
      <xdr:rowOff>0</xdr:rowOff>
    </xdr:to>
    <xdr:sp macro="" textlink="">
      <xdr:nvSpPr>
        <xdr:cNvPr id="4" name="Oval 3">
          <a:extLst>
            <a:ext uri="{FF2B5EF4-FFF2-40B4-BE49-F238E27FC236}">
              <a16:creationId xmlns:a16="http://schemas.microsoft.com/office/drawing/2014/main" id="{00000000-0008-0000-1400-000004000000}"/>
            </a:ext>
          </a:extLst>
        </xdr:cNvPr>
        <xdr:cNvSpPr>
          <a:spLocks noChangeArrowheads="1"/>
        </xdr:cNvSpPr>
      </xdr:nvSpPr>
      <xdr:spPr bwMode="auto">
        <a:xfrm>
          <a:off x="5162550" y="2314575"/>
          <a:ext cx="47625" cy="0"/>
        </a:xfrm>
        <a:prstGeom prst="ellipse">
          <a:avLst/>
        </a:prstGeom>
        <a:solidFill>
          <a:srgbClr val="000000"/>
        </a:solidFill>
        <a:ln w="9525">
          <a:solidFill>
            <a:srgbClr val="000000"/>
          </a:solidFill>
          <a:round/>
          <a:headEnd/>
          <a:tailEnd/>
        </a:ln>
      </xdr:spPr>
    </xdr:sp>
    <xdr:clientData/>
  </xdr:twoCellAnchor>
  <xdr:twoCellAnchor>
    <xdr:from>
      <xdr:col>11</xdr:col>
      <xdr:colOff>161925</xdr:colOff>
      <xdr:row>3</xdr:row>
      <xdr:rowOff>0</xdr:rowOff>
    </xdr:from>
    <xdr:to>
      <xdr:col>11</xdr:col>
      <xdr:colOff>209550</xdr:colOff>
      <xdr:row>3</xdr:row>
      <xdr:rowOff>0</xdr:rowOff>
    </xdr:to>
    <xdr:sp macro="" textlink="">
      <xdr:nvSpPr>
        <xdr:cNvPr id="5" name="Oval 4">
          <a:extLst>
            <a:ext uri="{FF2B5EF4-FFF2-40B4-BE49-F238E27FC236}">
              <a16:creationId xmlns:a16="http://schemas.microsoft.com/office/drawing/2014/main" id="{00000000-0008-0000-1400-000005000000}"/>
            </a:ext>
          </a:extLst>
        </xdr:cNvPr>
        <xdr:cNvSpPr>
          <a:spLocks noChangeArrowheads="1"/>
        </xdr:cNvSpPr>
      </xdr:nvSpPr>
      <xdr:spPr bwMode="auto">
        <a:xfrm>
          <a:off x="5162550" y="2314575"/>
          <a:ext cx="47625" cy="0"/>
        </a:xfrm>
        <a:prstGeom prst="ellipse">
          <a:avLst/>
        </a:prstGeom>
        <a:solidFill>
          <a:srgbClr val="000000"/>
        </a:solidFill>
        <a:ln w="9525">
          <a:solidFill>
            <a:srgbClr val="000000"/>
          </a:solidFill>
          <a:round/>
          <a:headEnd/>
          <a:tailEnd/>
        </a:ln>
      </xdr:spPr>
    </xdr:sp>
    <xdr:clientData/>
  </xdr:twoCellAnchor>
  <xdr:twoCellAnchor>
    <xdr:from>
      <xdr:col>11</xdr:col>
      <xdr:colOff>161925</xdr:colOff>
      <xdr:row>3</xdr:row>
      <xdr:rowOff>0</xdr:rowOff>
    </xdr:from>
    <xdr:to>
      <xdr:col>11</xdr:col>
      <xdr:colOff>209550</xdr:colOff>
      <xdr:row>3</xdr:row>
      <xdr:rowOff>0</xdr:rowOff>
    </xdr:to>
    <xdr:sp macro="" textlink="">
      <xdr:nvSpPr>
        <xdr:cNvPr id="6" name="Oval 5">
          <a:extLst>
            <a:ext uri="{FF2B5EF4-FFF2-40B4-BE49-F238E27FC236}">
              <a16:creationId xmlns:a16="http://schemas.microsoft.com/office/drawing/2014/main" id="{00000000-0008-0000-1400-000006000000}"/>
            </a:ext>
          </a:extLst>
        </xdr:cNvPr>
        <xdr:cNvSpPr>
          <a:spLocks noChangeArrowheads="1"/>
        </xdr:cNvSpPr>
      </xdr:nvSpPr>
      <xdr:spPr bwMode="auto">
        <a:xfrm>
          <a:off x="5162550" y="2314575"/>
          <a:ext cx="47625" cy="0"/>
        </a:xfrm>
        <a:prstGeom prst="ellipse">
          <a:avLst/>
        </a:prstGeom>
        <a:solidFill>
          <a:srgbClr val="000000"/>
        </a:solidFill>
        <a:ln w="9525">
          <a:solidFill>
            <a:srgbClr val="000000"/>
          </a:solidFill>
          <a:round/>
          <a:headEnd/>
          <a:tailEnd/>
        </a:ln>
      </xdr:spPr>
    </xdr:sp>
    <xdr:clientData/>
  </xdr:twoCellAnchor>
  <xdr:twoCellAnchor editAs="oneCell">
    <xdr:from>
      <xdr:col>0</xdr:col>
      <xdr:colOff>0</xdr:colOff>
      <xdr:row>0</xdr:row>
      <xdr:rowOff>0</xdr:rowOff>
    </xdr:from>
    <xdr:to>
      <xdr:col>0</xdr:col>
      <xdr:colOff>2983706</xdr:colOff>
      <xdr:row>0</xdr:row>
      <xdr:rowOff>624967</xdr:rowOff>
    </xdr:to>
    <xdr:pic>
      <xdr:nvPicPr>
        <xdr:cNvPr id="9" name="irc_mi" descr="http://iuhealth.org/images/blog-body/IUhealthLogo.jpg">
          <a:extLst>
            <a:ext uri="{FF2B5EF4-FFF2-40B4-BE49-F238E27FC236}">
              <a16:creationId xmlns:a16="http://schemas.microsoft.com/office/drawing/2014/main" id="{00000000-0008-0000-1400-000009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983706" cy="624967"/>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0</xdr:col>
          <xdr:colOff>9527</xdr:colOff>
          <xdr:row>1</xdr:row>
          <xdr:rowOff>1</xdr:rowOff>
        </xdr:from>
        <xdr:to>
          <xdr:col>3</xdr:col>
          <xdr:colOff>9526</xdr:colOff>
          <xdr:row>2</xdr:row>
          <xdr:rowOff>57150</xdr:rowOff>
        </xdr:to>
        <xdr:pic>
          <xdr:nvPicPr>
            <xdr:cNvPr id="10" name="Picture 12">
              <a:extLst>
                <a:ext uri="{FF2B5EF4-FFF2-40B4-BE49-F238E27FC236}">
                  <a16:creationId xmlns:a16="http://schemas.microsoft.com/office/drawing/2014/main" id="{00000000-0008-0000-1400-00000A000000}"/>
                </a:ext>
              </a:extLst>
            </xdr:cNvPr>
            <xdr:cNvPicPr>
              <a:picLocks noChangeAspect="1" noChangeArrowheads="1"/>
              <a:extLst>
                <a:ext uri="{84589F7E-364E-4C9E-8A38-B11213B215E9}">
                  <a14:cameraTool cellRange="'Prep Checklist'!A5:AS9" spid="_x0000_s78777"/>
                </a:ext>
              </a:extLst>
            </xdr:cNvPicPr>
          </xdr:nvPicPr>
          <xdr:blipFill>
            <a:blip xmlns:r="http://schemas.openxmlformats.org/officeDocument/2006/relationships" r:embed="rId2"/>
            <a:srcRect/>
            <a:stretch>
              <a:fillRect/>
            </a:stretch>
          </xdr:blipFill>
          <xdr:spPr bwMode="auto">
            <a:xfrm>
              <a:off x="9527" y="638176"/>
              <a:ext cx="7515224" cy="76199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0</xdr:col>
      <xdr:colOff>76201</xdr:colOff>
      <xdr:row>25</xdr:row>
      <xdr:rowOff>209550</xdr:rowOff>
    </xdr:from>
    <xdr:to>
      <xdr:col>0</xdr:col>
      <xdr:colOff>1377107</xdr:colOff>
      <xdr:row>25</xdr:row>
      <xdr:rowOff>1466850</xdr:rowOff>
    </xdr:to>
    <xdr:pic>
      <xdr:nvPicPr>
        <xdr:cNvPr id="11" name="Picture 10">
          <a:extLst>
            <a:ext uri="{FF2B5EF4-FFF2-40B4-BE49-F238E27FC236}">
              <a16:creationId xmlns:a16="http://schemas.microsoft.com/office/drawing/2014/main" id="{00000000-0008-0000-1400-00000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201" y="7096125"/>
          <a:ext cx="1300906"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1438276</xdr:colOff>
      <xdr:row>25</xdr:row>
      <xdr:rowOff>190501</xdr:rowOff>
    </xdr:from>
    <xdr:to>
      <xdr:col>0</xdr:col>
      <xdr:colOff>2865412</xdr:colOff>
      <xdr:row>25</xdr:row>
      <xdr:rowOff>1485901</xdr:rowOff>
    </xdr:to>
    <xdr:pic>
      <xdr:nvPicPr>
        <xdr:cNvPr id="12" name="Picture 11">
          <a:extLst>
            <a:ext uri="{FF2B5EF4-FFF2-40B4-BE49-F238E27FC236}">
              <a16:creationId xmlns:a16="http://schemas.microsoft.com/office/drawing/2014/main" id="{00000000-0008-0000-1400-00000C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8276" y="7077076"/>
          <a:ext cx="1427136" cy="1295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25</xdr:row>
      <xdr:rowOff>365471</xdr:rowOff>
    </xdr:from>
    <xdr:to>
      <xdr:col>2</xdr:col>
      <xdr:colOff>1146229</xdr:colOff>
      <xdr:row>25</xdr:row>
      <xdr:rowOff>1333501</xdr:rowOff>
    </xdr:to>
    <xdr:pic>
      <xdr:nvPicPr>
        <xdr:cNvPr id="14" name="Picture 13">
          <a:extLst>
            <a:ext uri="{FF2B5EF4-FFF2-40B4-BE49-F238E27FC236}">
              <a16:creationId xmlns:a16="http://schemas.microsoft.com/office/drawing/2014/main" id="{00000000-0008-0000-1400-00000E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029200" y="7975946"/>
          <a:ext cx="2365429" cy="968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2819401</xdr:colOff>
      <xdr:row>25</xdr:row>
      <xdr:rowOff>230842</xdr:rowOff>
    </xdr:from>
    <xdr:to>
      <xdr:col>0</xdr:col>
      <xdr:colOff>4953000</xdr:colOff>
      <xdr:row>25</xdr:row>
      <xdr:rowOff>1485900</xdr:rowOff>
    </xdr:to>
    <xdr:pic>
      <xdr:nvPicPr>
        <xdr:cNvPr id="15" name="Picture 14">
          <a:extLst>
            <a:ext uri="{FF2B5EF4-FFF2-40B4-BE49-F238E27FC236}">
              <a16:creationId xmlns:a16="http://schemas.microsoft.com/office/drawing/2014/main" id="{00000000-0008-0000-1400-00000F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819401" y="7117417"/>
          <a:ext cx="2133599" cy="12550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121920</xdr:colOff>
          <xdr:row>25</xdr:row>
          <xdr:rowOff>1531620</xdr:rowOff>
        </xdr:from>
        <xdr:to>
          <xdr:col>0</xdr:col>
          <xdr:colOff>1303020</xdr:colOff>
          <xdr:row>25</xdr:row>
          <xdr:rowOff>1684020</xdr:rowOff>
        </xdr:to>
        <xdr:sp macro="" textlink="">
          <xdr:nvSpPr>
            <xdr:cNvPr id="78049" name="Check Box 225" hidden="1">
              <a:extLst>
                <a:ext uri="{63B3BB69-23CF-44E3-9099-C40C66FF867C}">
                  <a14:compatExt spid="_x0000_s78049"/>
                </a:ext>
                <a:ext uri="{FF2B5EF4-FFF2-40B4-BE49-F238E27FC236}">
                  <a16:creationId xmlns:a16="http://schemas.microsoft.com/office/drawing/2014/main" id="{00000000-0008-0000-1400-0000E13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Single employee pilot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1630680</xdr:colOff>
          <xdr:row>25</xdr:row>
          <xdr:rowOff>1516380</xdr:rowOff>
        </xdr:from>
        <xdr:to>
          <xdr:col>0</xdr:col>
          <xdr:colOff>2788920</xdr:colOff>
          <xdr:row>25</xdr:row>
          <xdr:rowOff>1706880</xdr:rowOff>
        </xdr:to>
        <xdr:sp macro="" textlink="">
          <xdr:nvSpPr>
            <xdr:cNvPr id="78050" name="Check Box 226" hidden="1">
              <a:extLst>
                <a:ext uri="{63B3BB69-23CF-44E3-9099-C40C66FF867C}">
                  <a14:compatExt spid="_x0000_s78050"/>
                </a:ext>
                <a:ext uri="{FF2B5EF4-FFF2-40B4-BE49-F238E27FC236}">
                  <a16:creationId xmlns:a16="http://schemas.microsoft.com/office/drawing/2014/main" id="{00000000-0008-0000-1400-0000E23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Single unit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3124200</xdr:colOff>
          <xdr:row>25</xdr:row>
          <xdr:rowOff>1516380</xdr:rowOff>
        </xdr:from>
        <xdr:to>
          <xdr:col>0</xdr:col>
          <xdr:colOff>4922520</xdr:colOff>
          <xdr:row>25</xdr:row>
          <xdr:rowOff>1684020</xdr:rowOff>
        </xdr:to>
        <xdr:sp macro="" textlink="">
          <xdr:nvSpPr>
            <xdr:cNvPr id="78051" name="Check Box 227" hidden="1">
              <a:extLst>
                <a:ext uri="{63B3BB69-23CF-44E3-9099-C40C66FF867C}">
                  <a14:compatExt spid="_x0000_s78051"/>
                </a:ext>
                <a:ext uri="{FF2B5EF4-FFF2-40B4-BE49-F238E27FC236}">
                  <a16:creationId xmlns:a16="http://schemas.microsoft.com/office/drawing/2014/main" id="{00000000-0008-0000-1400-0000E33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Multiple units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807720</xdr:colOff>
          <xdr:row>25</xdr:row>
          <xdr:rowOff>1546860</xdr:rowOff>
        </xdr:from>
        <xdr:to>
          <xdr:col>2</xdr:col>
          <xdr:colOff>1013460</xdr:colOff>
          <xdr:row>25</xdr:row>
          <xdr:rowOff>1737360</xdr:rowOff>
        </xdr:to>
        <xdr:sp macro="" textlink="">
          <xdr:nvSpPr>
            <xdr:cNvPr id="78052" name="Check Box 228" hidden="1">
              <a:extLst>
                <a:ext uri="{63B3BB69-23CF-44E3-9099-C40C66FF867C}">
                  <a14:compatExt spid="_x0000_s78052"/>
                </a:ext>
                <a:ext uri="{FF2B5EF4-FFF2-40B4-BE49-F238E27FC236}">
                  <a16:creationId xmlns:a16="http://schemas.microsoft.com/office/drawing/2014/main" id="{00000000-0008-0000-1400-0000E43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Entire entity</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Documents%20and%20Settings\evolcko\My%20Documents\2002PDWorkingFiles\AmesOpsMasterBowSht%2020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es 2001 Breakthroughs"/>
      <sheetName val="Ames 2001 KPIs"/>
      <sheetName val="Ames 2001 Headcount"/>
      <sheetName val="Ames 2001 Inventory"/>
      <sheetName val="Config"/>
      <sheetName val="Bx2,3,8-Metrics"/>
      <sheetName val="Bx4"/>
    </sheetNames>
    <sheetDataSet>
      <sheetData sheetId="0" refreshError="1"/>
      <sheetData sheetId="1">
        <row r="4">
          <cell r="J4" t="str">
            <v>JAN</v>
          </cell>
          <cell r="K4" t="str">
            <v>FEB</v>
          </cell>
          <cell r="L4" t="str">
            <v>MAR</v>
          </cell>
          <cell r="M4" t="str">
            <v>APR</v>
          </cell>
          <cell r="N4" t="str">
            <v>MAY</v>
          </cell>
          <cell r="O4" t="str">
            <v>JUN</v>
          </cell>
          <cell r="P4" t="str">
            <v>JUL</v>
          </cell>
          <cell r="Q4" t="str">
            <v>AUG</v>
          </cell>
          <cell r="R4" t="str">
            <v>SEP</v>
          </cell>
          <cell r="S4" t="str">
            <v>OCT</v>
          </cell>
          <cell r="T4" t="str">
            <v>NOV</v>
          </cell>
          <cell r="U4" t="str">
            <v>DEC</v>
          </cell>
        </row>
        <row r="9">
          <cell r="L9">
            <v>12960</v>
          </cell>
          <cell r="M9">
            <v>11880</v>
          </cell>
          <cell r="N9">
            <v>10800</v>
          </cell>
          <cell r="O9">
            <v>9720</v>
          </cell>
          <cell r="P9">
            <v>8640</v>
          </cell>
          <cell r="Q9">
            <v>7560</v>
          </cell>
          <cell r="R9">
            <v>6480</v>
          </cell>
          <cell r="S9">
            <v>5400</v>
          </cell>
          <cell r="T9">
            <v>4320</v>
          </cell>
          <cell r="U9">
            <v>3240</v>
          </cell>
        </row>
        <row r="22">
          <cell r="J22">
            <v>0.86</v>
          </cell>
          <cell r="K22">
            <v>0.88</v>
          </cell>
          <cell r="L22">
            <v>0.9</v>
          </cell>
          <cell r="M22">
            <v>0.91</v>
          </cell>
          <cell r="N22">
            <v>0.92</v>
          </cell>
          <cell r="O22">
            <v>0.93</v>
          </cell>
          <cell r="P22">
            <v>0.94</v>
          </cell>
          <cell r="Q22">
            <v>0.95</v>
          </cell>
          <cell r="R22">
            <v>0.95</v>
          </cell>
          <cell r="S22">
            <v>0.95</v>
          </cell>
          <cell r="T22">
            <v>0.95</v>
          </cell>
          <cell r="U22">
            <v>0.95</v>
          </cell>
        </row>
        <row r="23">
          <cell r="J23">
            <v>0.88</v>
          </cell>
          <cell r="K23">
            <v>0.86</v>
          </cell>
          <cell r="L23">
            <v>0.91</v>
          </cell>
          <cell r="M23">
            <v>0.92</v>
          </cell>
          <cell r="N23">
            <v>0.91</v>
          </cell>
          <cell r="O23">
            <v>0.84</v>
          </cell>
          <cell r="P23">
            <v>0.69</v>
          </cell>
          <cell r="Q23">
            <v>0.89</v>
          </cell>
          <cell r="R23">
            <v>0.87</v>
          </cell>
          <cell r="S23">
            <v>0.92</v>
          </cell>
          <cell r="T23">
            <v>0.94</v>
          </cell>
          <cell r="U23">
            <v>0.91</v>
          </cell>
        </row>
        <row r="26">
          <cell r="J26">
            <v>0.25</v>
          </cell>
          <cell r="K26">
            <v>0.3</v>
          </cell>
          <cell r="L26">
            <v>0.4</v>
          </cell>
          <cell r="M26">
            <v>0.5</v>
          </cell>
          <cell r="N26">
            <v>0.6</v>
          </cell>
          <cell r="O26">
            <v>0.7</v>
          </cell>
          <cell r="P26">
            <v>0.8</v>
          </cell>
          <cell r="Q26">
            <v>0.8</v>
          </cell>
          <cell r="R26">
            <v>0.85</v>
          </cell>
          <cell r="S26">
            <v>0.85</v>
          </cell>
          <cell r="T26">
            <v>0.9</v>
          </cell>
          <cell r="U26">
            <v>0.9</v>
          </cell>
        </row>
        <row r="27">
          <cell r="J27">
            <v>0.76</v>
          </cell>
          <cell r="K27">
            <v>0.75</v>
          </cell>
          <cell r="L27">
            <v>0.81</v>
          </cell>
          <cell r="M27">
            <v>0.62</v>
          </cell>
          <cell r="N27">
            <v>0.79</v>
          </cell>
          <cell r="O27">
            <v>0.62</v>
          </cell>
          <cell r="P27">
            <v>0.66</v>
          </cell>
          <cell r="Q27">
            <v>0.75</v>
          </cell>
          <cell r="R27">
            <v>0.78</v>
          </cell>
          <cell r="S27">
            <v>0.83</v>
          </cell>
          <cell r="T27">
            <v>0.88</v>
          </cell>
          <cell r="U27">
            <v>0.77</v>
          </cell>
        </row>
      </sheetData>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iuhealth.sharepoint.com/sites/OfficeofTransformation/A3%20Document%20Library/A3%20Quality%20Standards.xlsx" TargetMode="External"/><Relationship Id="rId2" Type="http://schemas.openxmlformats.org/officeDocument/2006/relationships/hyperlink" Target="https://iuhealth.sharepoint.com/sites/OfficeofTransformation/Document%20Library%20Standard%20Work/System-wide%20Transformation%20Office%20Standard%20Work/A3%20Quality%20Standards.xlsx" TargetMode="External"/><Relationship Id="rId1" Type="http://schemas.openxmlformats.org/officeDocument/2006/relationships/hyperlink" Target="https://iuhealth.sharepoint.com/sites/OfficeofTransformation/Document%20Library%20Standard%20Work/System-wide%20Transformation%20Office%20Standard%20Work/A3%20Key%20Points%20Sheets.xlsx" TargetMode="External"/><Relationship Id="rId5" Type="http://schemas.openxmlformats.org/officeDocument/2006/relationships/printerSettings" Target="../printerSettings/printerSettings10.bin"/><Relationship Id="rId4" Type="http://schemas.openxmlformats.org/officeDocument/2006/relationships/hyperlink" Target="https://iuhealth.sharepoint.com/sites/OfficeofTransformation/A3%20Document%20Library/A3%20Key%20Points%20Sheets.xlsx"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iuhealth.sharepoint.com/sites/OfficeofTransformation/A3%20Document%20Library/A3%20Quality%20Standards.xlsx" TargetMode="External"/><Relationship Id="rId7" Type="http://schemas.openxmlformats.org/officeDocument/2006/relationships/comments" Target="../comments2.xml"/><Relationship Id="rId2" Type="http://schemas.openxmlformats.org/officeDocument/2006/relationships/hyperlink" Target="https://iuhealth.sharepoint.com/sites/OfficeofTransformation/Document%20Library%20Standard%20Work/System-wide%20Transformation%20Office%20Standard%20Work/A3%20Quality%20Standards.xlsx" TargetMode="External"/><Relationship Id="rId1" Type="http://schemas.openxmlformats.org/officeDocument/2006/relationships/hyperlink" Target="https://iuhealth.sharepoint.com/sites/OfficeofTransformation/Document%20Library%20Standard%20Work/System-wide%20Transformation%20Office%20Standard%20Work/A3%20Key%20Points%20Sheets.xlsx" TargetMode="External"/><Relationship Id="rId6" Type="http://schemas.openxmlformats.org/officeDocument/2006/relationships/vmlDrawing" Target="../drawings/vmlDrawing3.vml"/><Relationship Id="rId5" Type="http://schemas.openxmlformats.org/officeDocument/2006/relationships/printerSettings" Target="../printerSettings/printerSettings11.bin"/><Relationship Id="rId4" Type="http://schemas.openxmlformats.org/officeDocument/2006/relationships/hyperlink" Target="https://iuhealth.sharepoint.com/sites/OfficeofTransformation/A3%20Document%20Library/A3%20Key%20Points%20Sheets.xlsx"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iuhealth.sharepoint.com/sites/OfficeofTransformation/A3%20Document%20Library/A3%20Quality%20Standards.xlsx" TargetMode="External"/><Relationship Id="rId2" Type="http://schemas.openxmlformats.org/officeDocument/2006/relationships/hyperlink" Target="https://iuhealth.sharepoint.com/sites/OfficeofTransformation/Document%20Library%20Standard%20Work/System-wide%20Transformation%20Office%20Standard%20Work/A3%20Quality%20Standards.xlsx" TargetMode="External"/><Relationship Id="rId1" Type="http://schemas.openxmlformats.org/officeDocument/2006/relationships/hyperlink" Target="https://iuhealth.sharepoint.com/sites/OfficeofTransformation/Document%20Library%20Standard%20Work/System-wide%20Transformation%20Office%20Standard%20Work/A3%20Key%20Points%20Sheets.xlsx" TargetMode="External"/><Relationship Id="rId5" Type="http://schemas.openxmlformats.org/officeDocument/2006/relationships/printerSettings" Target="../printerSettings/printerSettings12.bin"/><Relationship Id="rId4" Type="http://schemas.openxmlformats.org/officeDocument/2006/relationships/hyperlink" Target="https://iuhealth.sharepoint.com/sites/OfficeofTransformation/A3%20Document%20Library/A3%20Key%20Points%20Sheets.xlsx" TargetMode="External"/></Relationships>
</file>

<file path=xl/worksheets/_rels/sheet13.xml.rels><?xml version="1.0" encoding="UTF-8" standalone="yes"?>
<Relationships xmlns="http://schemas.openxmlformats.org/package/2006/relationships"><Relationship Id="rId8" Type="http://schemas.openxmlformats.org/officeDocument/2006/relationships/control" Target="../activeX/activeX1.xml"/><Relationship Id="rId3" Type="http://schemas.openxmlformats.org/officeDocument/2006/relationships/hyperlink" Target="https://iuhealth.sharepoint.com/sites/OfficeofTransformation/A3%20Document%20Library/A3%20Quality%20Standards.xlsx" TargetMode="External"/><Relationship Id="rId7" Type="http://schemas.openxmlformats.org/officeDocument/2006/relationships/vmlDrawing" Target="../drawings/vmlDrawing4.vml"/><Relationship Id="rId2" Type="http://schemas.openxmlformats.org/officeDocument/2006/relationships/hyperlink" Target="https://iuhealth.sharepoint.com/sites/OfficeofTransformation/Document%20Library%20Standard%20Work/System-wide%20Transformation%20Office%20Standard%20Work/A3%20Quality%20Standards.xlsx" TargetMode="External"/><Relationship Id="rId1" Type="http://schemas.openxmlformats.org/officeDocument/2006/relationships/hyperlink" Target="https://iuhealth.sharepoint.com/sites/OfficeofTransformation/Document%20Library%20Standard%20Work/System-wide%20Transformation%20Office%20Standard%20Work/A3%20Key%20Points%20Sheets.xlsx" TargetMode="External"/><Relationship Id="rId6" Type="http://schemas.openxmlformats.org/officeDocument/2006/relationships/drawing" Target="../drawings/drawing6.xml"/><Relationship Id="rId5" Type="http://schemas.openxmlformats.org/officeDocument/2006/relationships/printerSettings" Target="../printerSettings/printerSettings13.bin"/><Relationship Id="rId4" Type="http://schemas.openxmlformats.org/officeDocument/2006/relationships/hyperlink" Target="https://iuhealth.sharepoint.com/sites/OfficeofTransformation/A3%20Document%20Library/A3%20Key%20Points%20Sheets.xlsx" TargetMode="External"/><Relationship Id="rId9" Type="http://schemas.openxmlformats.org/officeDocument/2006/relationships/image" Target="../media/image40.emf"/></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iuhealth.sharepoint.com/sites/OfficeofTransformation/Document%20Library%20Standard%20Work/System-wide%20Transformation%20Office%20Standard%20Work/A3%20Quality%20Standards.xlsx"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iuhealth.sharepoint.com/sites/OfficeofTransformation/Document%20Library%20Standard%20Work/System-wide%20Transformation%20Office%20Standard%20Work/Submission%20requirements%20for%20TPOC%2C%20A3s%2C%20Site%20Overview%2C%20etc.docx" TargetMode="External"/><Relationship Id="rId1" Type="http://schemas.openxmlformats.org/officeDocument/2006/relationships/hyperlink" Target="https://iuhealth.sharepoint.com/sites/OfficeofTransformation/AppData/Roaming/Microsoft/Local%20Settings/SharePoint%20Key%20Points%20Sheets/Marking%20an%20A3%20&#8220;Closed&#8221;%20in%20SharePoint.docx" TargetMode="External"/><Relationship Id="rId5" Type="http://schemas.openxmlformats.org/officeDocument/2006/relationships/vmlDrawing" Target="../drawings/vmlDrawing5.vml"/><Relationship Id="rId4" Type="http://schemas.openxmlformats.org/officeDocument/2006/relationships/drawing" Target="../drawings/drawing8.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4.xml"/><Relationship Id="rId2" Type="http://schemas.openxmlformats.org/officeDocument/2006/relationships/drawing" Target="../drawings/drawing9.xml"/><Relationship Id="rId1" Type="http://schemas.openxmlformats.org/officeDocument/2006/relationships/printerSettings" Target="../printerSettings/printerSettings2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2.bin"/><Relationship Id="rId1" Type="http://schemas.openxmlformats.org/officeDocument/2006/relationships/hyperlink" Target="https://iuhealth.sharepoint.com/sites/OfficeofTransformation/A3%20Document%20Library/A3%20Quality%20Standards.xlsx"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iuhealth.sharepoint.com/sites/OfficeofTransformation/A3%20Document%20Library/A3%20Quality%20Standards.xls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uhealth.sharepoint.com/sites/OfficeofTransformation/AppData/Roaming/Microsoft/Local%20Settings/Temporary%20Internet%20Files/Content.Outlook/AppData/Roaming/Microsoft/Provider%20Comp/Provider%20Comp%20Standard%20Work/Key%20Points%20Sheet%20for%20Provider%20Compensation%20on%20SharePoint.docx" TargetMode="External"/><Relationship Id="rId3" Type="http://schemas.openxmlformats.org/officeDocument/2006/relationships/hyperlink" Target="https://iuhealth.sharepoint.com/sites/OfficeofTransformation/AppData/Roaming/Microsoft/Local%20Settings/Temporary%20Internet%20Files/Content.Outlook/AppData/Roaming/SharePoint%20Key%20Points%20Sheets/Updating%20your%20A3.docx" TargetMode="External"/><Relationship Id="rId7" Type="http://schemas.openxmlformats.org/officeDocument/2006/relationships/hyperlink" Target="https://iuhealth.sharepoint.com/sites/OfficeofTransformation/AppData/Roaming/Microsoft/Local%20Settings/Temporary%20Internet%20Files/Content.Outlook/AppData/Roaming/SharePoint%20Key%20Points%20Sheets/Updating%20your%20A3.docx" TargetMode="External"/><Relationship Id="rId2" Type="http://schemas.openxmlformats.org/officeDocument/2006/relationships/hyperlink" Target="https://iuhealth.sharepoint.com/sites/OfficeofTransformation/AppData/Roaming/Microsoft/Local%20Settings/Temporary%20Internet%20Files/Content.Outlook/AppData/Roaming/SharePoint%20Key%20Points%20Sheets/How%20to%20enter%20Team%20Members%20in%20A3%20Properties.docx" TargetMode="External"/><Relationship Id="rId1" Type="http://schemas.openxmlformats.org/officeDocument/2006/relationships/hyperlink" Target="https://iuhealth.sharepoint.com/sites/OfficeofTransformation/AppData/Roaming/Microsoft/Local%20Settings/Temporary%20Internet%20Files/Content.Outlook/AppData/Roaming/SharePoint%20Key%20Points%20Sheets/Creating%20a%20new%20A3%20from%20the%20template.docx" TargetMode="External"/><Relationship Id="rId6" Type="http://schemas.openxmlformats.org/officeDocument/2006/relationships/hyperlink" Target="https://iuhealth.sharepoint.com/sites/OfficeofTransformation/AppData/Roaming/Microsoft/Local%20Settings/Temporary%20Internet%20Files/Content.Outlook/AppData/Roaming/SharePoint%20Key%20Points%20Sheets/How%20to%20share%20your%20A3%20or%20documents.docx" TargetMode="External"/><Relationship Id="rId11" Type="http://schemas.openxmlformats.org/officeDocument/2006/relationships/drawing" Target="../drawings/drawing1.xml"/><Relationship Id="rId5" Type="http://schemas.openxmlformats.org/officeDocument/2006/relationships/hyperlink" Target="https://iuhealth.sharepoint.com/sites/OfficeofTransformation/AppData/Roaming/Microsoft/Local%20Settings/Temporary%20Internet%20Files/Content.Outlook/AppData/Roaming/SharePoint%20Key%20Points%20Sheets/How%20to%20enter%20Team%20Members%20in%20A3%20Properties.docx" TargetMode="External"/><Relationship Id="rId10" Type="http://schemas.openxmlformats.org/officeDocument/2006/relationships/printerSettings" Target="../printerSettings/printerSettings3.bin"/><Relationship Id="rId4" Type="http://schemas.openxmlformats.org/officeDocument/2006/relationships/hyperlink" Target="https://iuhealth.sharepoint.com/sites/OfficeofTransformation/AppData/Roaming/Microsoft/Local%20Settings/Temporary%20Internet%20Files/Content.Outlook/AppData/Roaming/SharePoint%20Key%20Points%20Sheets/How%20to%20edit%20A3%20meta-data%20(properties).docx" TargetMode="External"/><Relationship Id="rId9" Type="http://schemas.openxmlformats.org/officeDocument/2006/relationships/hyperlink" Target="https://iuhealth.sharepoint.com/sites/OfficeofTransformation/AppData/Roaming/Microsoft/Local%20Settings/Temporary%20Internet%20Files/Content.Outlook/AppData/Roaming/Microsoft/Provider%20Comp/Provider%20Comp%20Standard%20Work/Key%20Points%20Sheet%20for%20Provider%20Compensation%20on%20SharePoint.docx"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iuhealth.sharepoint.com/sites/OfficeofTransformation/A3%20Document%20Library/A3%20Key%20Points%20Sheets.xlsx" TargetMode="External"/><Relationship Id="rId2" Type="http://schemas.openxmlformats.org/officeDocument/2006/relationships/hyperlink" Target="https://iuhealth.sharepoint.com/sites/OfficeofTransformation/A3%20Document%20Library/A3%20Quality%20Standards.xlsx" TargetMode="External"/><Relationship Id="rId1" Type="http://schemas.openxmlformats.org/officeDocument/2006/relationships/hyperlink" Target="https://iuhealth.sharepoint.com/sites/OfficeofTransformation/Document%20Library%20Standard%20Work/System-wide%20Transformation%20Office%20Standard%20Work/A3%20Quality%20Standards.xlsx"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iuhealth.sharepoint.com/sites/OfficeofTransformation/Document%20Library%20Standard%20Work/System-wide%20Transformation%20Office%20Standard%20Work/A3%20Quality%20Standards.xlsx" TargetMode="External"/><Relationship Id="rId1" Type="http://schemas.openxmlformats.org/officeDocument/2006/relationships/hyperlink" Target="https://iuhealth.sharepoint.com/sites/OfficeofTransformation/A3%20Document%20Library/A3%20Key%20Points%20Sheets.xlsx"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iuhealth.sharepoint.com/sites/OfficeofTransformation/A3%20Document%20Library/A3%20Quality%20Standards.xlsx" TargetMode="External"/><Relationship Id="rId2" Type="http://schemas.openxmlformats.org/officeDocument/2006/relationships/hyperlink" Target="https://iuhealth.sharepoint.com/sites/OfficeofTransformation/Document%20Library%20Standard%20Work/System-wide%20Transformation%20Office%20Standard%20Work/A3%20Quality%20Standards.xlsx" TargetMode="External"/><Relationship Id="rId1" Type="http://schemas.openxmlformats.org/officeDocument/2006/relationships/hyperlink" Target="https://iuhealth.sharepoint.com/sites/OfficeofTransformation/Document%20Library%20Standard%20Work/System-wide%20Transformation%20Office%20Standard%20Work/A3%20Key%20Points%20Sheets.xlsx" TargetMode="External"/><Relationship Id="rId6" Type="http://schemas.openxmlformats.org/officeDocument/2006/relationships/drawing" Target="../drawings/drawing4.xml"/><Relationship Id="rId5" Type="http://schemas.openxmlformats.org/officeDocument/2006/relationships/printerSettings" Target="../printerSettings/printerSettings8.bin"/><Relationship Id="rId4" Type="http://schemas.openxmlformats.org/officeDocument/2006/relationships/hyperlink" Target="https://iuhealth.sharepoint.com/sites/OfficeofTransformation/A3%20Document%20Library/A3%20Key%20Points%20Sheets.xlsx"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43"/>
  <sheetViews>
    <sheetView topLeftCell="E1" workbookViewId="0">
      <selection activeCell="F8" sqref="F8:G9"/>
    </sheetView>
  </sheetViews>
  <sheetFormatPr defaultColWidth="8.88671875" defaultRowHeight="14.4" x14ac:dyDescent="0.3"/>
  <cols>
    <col min="1" max="1" width="16.6640625" customWidth="1"/>
    <col min="2" max="2" width="14.88671875" customWidth="1"/>
    <col min="3" max="3" width="6.44140625" customWidth="1"/>
    <col min="4" max="4" width="88.44140625" customWidth="1"/>
    <col min="5" max="5" width="7.88671875" style="127" bestFit="1" customWidth="1"/>
    <col min="6" max="6" width="10.33203125" style="135" customWidth="1"/>
    <col min="7" max="7" width="20.33203125" style="127" customWidth="1"/>
    <col min="8" max="8" width="10.44140625" customWidth="1"/>
    <col min="9" max="9" width="23.5546875" customWidth="1"/>
    <col min="12" max="12" width="12.109375" customWidth="1"/>
    <col min="13" max="13" width="14" customWidth="1"/>
    <col min="14" max="14" width="14.88671875" customWidth="1"/>
    <col min="15" max="15" width="24" customWidth="1"/>
    <col min="18" max="18" width="12.33203125" bestFit="1" customWidth="1"/>
    <col min="19" max="19" width="11.88671875" bestFit="1" customWidth="1"/>
  </cols>
  <sheetData>
    <row r="1" spans="1:19" x14ac:dyDescent="0.3">
      <c r="A1" t="s">
        <v>171</v>
      </c>
      <c r="F1" s="333" t="s">
        <v>172</v>
      </c>
      <c r="G1"/>
      <c r="O1" s="363" t="s">
        <v>324</v>
      </c>
      <c r="P1" s="363" t="s">
        <v>325</v>
      </c>
    </row>
    <row r="2" spans="1:19" x14ac:dyDescent="0.3">
      <c r="A2" t="s">
        <v>216</v>
      </c>
      <c r="B2" s="123">
        <v>2.09</v>
      </c>
      <c r="F2" t="s">
        <v>173</v>
      </c>
      <c r="G2" t="s">
        <v>174</v>
      </c>
      <c r="H2" t="s">
        <v>179</v>
      </c>
      <c r="I2" s="82" t="s">
        <v>115</v>
      </c>
      <c r="J2" t="s">
        <v>224</v>
      </c>
      <c r="K2" t="s">
        <v>225</v>
      </c>
      <c r="L2" t="s">
        <v>229</v>
      </c>
      <c r="M2" t="s">
        <v>231</v>
      </c>
      <c r="N2" t="s">
        <v>304</v>
      </c>
      <c r="O2" t="s">
        <v>305</v>
      </c>
      <c r="P2" t="s">
        <v>306</v>
      </c>
      <c r="R2" t="s">
        <v>340</v>
      </c>
      <c r="S2" s="373" t="s">
        <v>342</v>
      </c>
    </row>
    <row r="3" spans="1:19" x14ac:dyDescent="0.3">
      <c r="F3"/>
      <c r="G3" t="s">
        <v>175</v>
      </c>
      <c r="I3" s="82" t="s">
        <v>113</v>
      </c>
      <c r="K3" t="s">
        <v>226</v>
      </c>
      <c r="M3" t="s">
        <v>230</v>
      </c>
      <c r="O3" t="s">
        <v>316</v>
      </c>
      <c r="P3" t="s">
        <v>316</v>
      </c>
      <c r="S3" s="371" t="s">
        <v>339</v>
      </c>
    </row>
    <row r="4" spans="1:19" x14ac:dyDescent="0.3">
      <c r="A4" s="591" t="s">
        <v>164</v>
      </c>
      <c r="B4" s="591"/>
      <c r="C4" s="591"/>
      <c r="D4" s="591"/>
      <c r="F4"/>
      <c r="G4" t="s">
        <v>176</v>
      </c>
      <c r="I4" s="82" t="s">
        <v>114</v>
      </c>
      <c r="M4" t="s">
        <v>287</v>
      </c>
      <c r="O4" t="s">
        <v>307</v>
      </c>
      <c r="P4" t="s">
        <v>308</v>
      </c>
      <c r="S4" s="371" t="s">
        <v>341</v>
      </c>
    </row>
    <row r="5" spans="1:19" x14ac:dyDescent="0.3">
      <c r="A5" s="125" t="s">
        <v>167</v>
      </c>
      <c r="B5" s="136" t="s">
        <v>170</v>
      </c>
      <c r="C5" s="125" t="s">
        <v>165</v>
      </c>
      <c r="D5" s="124" t="s">
        <v>166</v>
      </c>
      <c r="F5"/>
      <c r="G5" t="s">
        <v>177</v>
      </c>
      <c r="O5" t="s">
        <v>313</v>
      </c>
      <c r="P5" t="s">
        <v>313</v>
      </c>
    </row>
    <row r="6" spans="1:19" x14ac:dyDescent="0.3">
      <c r="A6" s="374">
        <v>1</v>
      </c>
      <c r="B6" s="135">
        <v>41793</v>
      </c>
      <c r="C6" s="127" t="s">
        <v>168</v>
      </c>
      <c r="D6" t="s">
        <v>169</v>
      </c>
      <c r="G6" t="s">
        <v>178</v>
      </c>
      <c r="O6" t="s">
        <v>309</v>
      </c>
      <c r="P6" t="s">
        <v>319</v>
      </c>
    </row>
    <row r="7" spans="1:19" ht="72" x14ac:dyDescent="0.3">
      <c r="A7" s="374">
        <v>2</v>
      </c>
      <c r="B7" s="135">
        <v>41793</v>
      </c>
      <c r="C7" s="127" t="s">
        <v>168</v>
      </c>
      <c r="D7" s="134" t="s">
        <v>294</v>
      </c>
      <c r="F7"/>
      <c r="O7" t="s">
        <v>312</v>
      </c>
      <c r="P7" t="s">
        <v>321</v>
      </c>
    </row>
    <row r="8" spans="1:19" ht="115.2" x14ac:dyDescent="0.3">
      <c r="A8" s="374">
        <v>2</v>
      </c>
      <c r="B8" s="135">
        <v>41793</v>
      </c>
      <c r="C8" s="127" t="s">
        <v>168</v>
      </c>
      <c r="D8" s="134" t="s">
        <v>188</v>
      </c>
      <c r="E8" s="126"/>
      <c r="F8" t="s">
        <v>352</v>
      </c>
      <c r="G8" t="s">
        <v>354</v>
      </c>
      <c r="O8" t="s">
        <v>310</v>
      </c>
      <c r="P8" t="s">
        <v>310</v>
      </c>
    </row>
    <row r="9" spans="1:19" ht="57.6" x14ac:dyDescent="0.3">
      <c r="A9" s="374">
        <v>2</v>
      </c>
      <c r="B9" s="135">
        <v>41793</v>
      </c>
      <c r="C9" s="127" t="s">
        <v>168</v>
      </c>
      <c r="D9" s="134" t="s">
        <v>278</v>
      </c>
      <c r="E9" s="126"/>
      <c r="F9"/>
      <c r="G9" t="s">
        <v>353</v>
      </c>
      <c r="O9" t="s">
        <v>311</v>
      </c>
      <c r="P9" t="s">
        <v>320</v>
      </c>
    </row>
    <row r="10" spans="1:19" ht="72" x14ac:dyDescent="0.3">
      <c r="A10" s="374">
        <v>2</v>
      </c>
      <c r="B10" s="135">
        <v>41814</v>
      </c>
      <c r="C10" s="127" t="s">
        <v>168</v>
      </c>
      <c r="D10" s="134" t="s">
        <v>295</v>
      </c>
      <c r="E10" s="126"/>
      <c r="O10" t="s">
        <v>318</v>
      </c>
      <c r="P10" t="s">
        <v>318</v>
      </c>
    </row>
    <row r="11" spans="1:19" ht="43.2" x14ac:dyDescent="0.3">
      <c r="A11" s="374">
        <v>2</v>
      </c>
      <c r="B11" s="135">
        <v>41815</v>
      </c>
      <c r="C11" s="127" t="s">
        <v>168</v>
      </c>
      <c r="D11" s="134" t="s">
        <v>228</v>
      </c>
      <c r="E11" s="126"/>
      <c r="O11" t="s">
        <v>317</v>
      </c>
      <c r="P11" t="s">
        <v>323</v>
      </c>
    </row>
    <row r="12" spans="1:19" ht="72" x14ac:dyDescent="0.3">
      <c r="A12" s="374">
        <v>2.0099999999999998</v>
      </c>
      <c r="B12" s="135">
        <v>41815</v>
      </c>
      <c r="C12" s="127" t="s">
        <v>168</v>
      </c>
      <c r="D12" s="134" t="s">
        <v>227</v>
      </c>
      <c r="E12" s="126"/>
      <c r="O12" t="s">
        <v>315</v>
      </c>
      <c r="P12" t="s">
        <v>315</v>
      </c>
    </row>
    <row r="13" spans="1:19" ht="42.9" customHeight="1" x14ac:dyDescent="0.3">
      <c r="A13" s="374">
        <v>2.0099999999999998</v>
      </c>
      <c r="B13" s="135">
        <v>41815</v>
      </c>
      <c r="C13" s="127" t="s">
        <v>168</v>
      </c>
      <c r="D13" s="134" t="s">
        <v>279</v>
      </c>
      <c r="E13" s="126"/>
      <c r="F13"/>
      <c r="G13"/>
      <c r="O13" t="s">
        <v>314</v>
      </c>
      <c r="P13" t="s">
        <v>322</v>
      </c>
    </row>
    <row r="14" spans="1:19" ht="18" customHeight="1" x14ac:dyDescent="0.3">
      <c r="A14" s="374">
        <v>2.02</v>
      </c>
      <c r="B14" s="135">
        <v>41816</v>
      </c>
      <c r="C14" s="127" t="s">
        <v>288</v>
      </c>
      <c r="D14" s="342" t="s">
        <v>289</v>
      </c>
      <c r="E14" s="126"/>
    </row>
    <row r="15" spans="1:19" x14ac:dyDescent="0.3">
      <c r="A15" s="374">
        <v>2.02</v>
      </c>
      <c r="B15" s="135">
        <v>41817</v>
      </c>
      <c r="C15" s="344" t="s">
        <v>288</v>
      </c>
      <c r="D15" s="343" t="s">
        <v>290</v>
      </c>
      <c r="E15" s="126"/>
    </row>
    <row r="16" spans="1:19" ht="72" x14ac:dyDescent="0.3">
      <c r="A16" s="374">
        <v>2.0299999999999998</v>
      </c>
      <c r="B16" s="359">
        <v>41821</v>
      </c>
      <c r="C16" s="344" t="s">
        <v>168</v>
      </c>
      <c r="D16" s="360" t="s">
        <v>301</v>
      </c>
      <c r="E16" s="126"/>
    </row>
    <row r="17" spans="1:5" ht="72" x14ac:dyDescent="0.3">
      <c r="A17" s="374">
        <v>2.0499999999999998</v>
      </c>
      <c r="B17" s="359">
        <v>41828</v>
      </c>
      <c r="C17" s="344" t="s">
        <v>168</v>
      </c>
      <c r="D17" s="360" t="s">
        <v>330</v>
      </c>
      <c r="E17" s="126"/>
    </row>
    <row r="18" spans="1:5" ht="28.8" x14ac:dyDescent="0.3">
      <c r="A18" s="374">
        <v>2.06</v>
      </c>
      <c r="B18" s="368">
        <v>41843</v>
      </c>
      <c r="C18" s="344" t="s">
        <v>168</v>
      </c>
      <c r="D18" s="369" t="s">
        <v>337</v>
      </c>
      <c r="E18" s="126"/>
    </row>
    <row r="19" spans="1:5" x14ac:dyDescent="0.3">
      <c r="A19" s="374">
        <v>2.0699999999999998</v>
      </c>
      <c r="B19" s="368">
        <v>41843</v>
      </c>
      <c r="C19" s="344" t="s">
        <v>168</v>
      </c>
      <c r="D19" s="370" t="s">
        <v>338</v>
      </c>
      <c r="E19" s="126"/>
    </row>
    <row r="20" spans="1:5" x14ac:dyDescent="0.3">
      <c r="A20" s="374">
        <v>2.08</v>
      </c>
      <c r="B20" s="368">
        <v>41844</v>
      </c>
      <c r="C20" s="344" t="s">
        <v>168</v>
      </c>
      <c r="D20" s="370" t="s">
        <v>343</v>
      </c>
      <c r="E20" s="126"/>
    </row>
    <row r="21" spans="1:5" ht="43.2" x14ac:dyDescent="0.3">
      <c r="A21" s="374">
        <v>2.09</v>
      </c>
      <c r="B21" s="368">
        <v>41847</v>
      </c>
      <c r="C21" s="344" t="s">
        <v>168</v>
      </c>
      <c r="D21" s="369" t="s">
        <v>346</v>
      </c>
      <c r="E21" s="126"/>
    </row>
    <row r="22" spans="1:5" x14ac:dyDescent="0.3">
      <c r="E22" s="126"/>
    </row>
    <row r="23" spans="1:5" x14ac:dyDescent="0.3">
      <c r="E23" s="126"/>
    </row>
    <row r="24" spans="1:5" x14ac:dyDescent="0.3">
      <c r="E24" s="126"/>
    </row>
    <row r="25" spans="1:5" x14ac:dyDescent="0.3">
      <c r="E25" s="126"/>
    </row>
    <row r="26" spans="1:5" x14ac:dyDescent="0.3">
      <c r="E26" s="126"/>
    </row>
    <row r="27" spans="1:5" x14ac:dyDescent="0.3">
      <c r="E27" s="126"/>
    </row>
    <row r="28" spans="1:5" x14ac:dyDescent="0.3">
      <c r="E28" s="126"/>
    </row>
    <row r="29" spans="1:5" x14ac:dyDescent="0.3">
      <c r="E29" s="126"/>
    </row>
    <row r="30" spans="1:5" x14ac:dyDescent="0.3">
      <c r="E30" s="126"/>
    </row>
    <row r="31" spans="1:5" x14ac:dyDescent="0.3">
      <c r="E31" s="126"/>
    </row>
    <row r="32" spans="1:5" x14ac:dyDescent="0.3">
      <c r="E32" s="126"/>
    </row>
    <row r="33" spans="5:5" x14ac:dyDescent="0.3">
      <c r="E33" s="126"/>
    </row>
    <row r="34" spans="5:5" x14ac:dyDescent="0.3">
      <c r="E34" s="126"/>
    </row>
    <row r="35" spans="5:5" x14ac:dyDescent="0.3">
      <c r="E35" s="126"/>
    </row>
    <row r="36" spans="5:5" x14ac:dyDescent="0.3">
      <c r="E36" s="126"/>
    </row>
    <row r="37" spans="5:5" x14ac:dyDescent="0.3">
      <c r="E37" s="126"/>
    </row>
    <row r="38" spans="5:5" x14ac:dyDescent="0.3">
      <c r="E38" s="126"/>
    </row>
    <row r="42" spans="5:5" ht="25.5" customHeight="1" x14ac:dyDescent="0.3"/>
    <row r="43" spans="5:5" ht="25.5" customHeight="1" x14ac:dyDescent="0.3"/>
  </sheetData>
  <autoFilter ref="O1:P13">
    <sortState ref="O2:P13">
      <sortCondition ref="O1:O13"/>
    </sortState>
  </autoFilter>
  <mergeCells count="1">
    <mergeCell ref="A4:D4"/>
  </mergeCells>
  <dataValidations count="1">
    <dataValidation type="list" allowBlank="1" showInputMessage="1" showErrorMessage="1" sqref="D41">
      <formula1>$M$2:$M$3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46" id="{4535F07C-ED17-4364-A108-5C9E040076AA}">
            <xm:f>(FALSE=ISNA(VLOOKUP($G$4,'Bx2,3,8-Metrics'!$C$6:$C$19,1)))</xm:f>
            <x14:dxf/>
          </x14:cfRule>
          <xm:sqref>M20:S20</xm:sqref>
        </x14:conditionalFormatting>
        <x14:conditionalFormatting xmlns:xm="http://schemas.microsoft.com/office/excel/2006/main">
          <x14:cfRule type="expression" priority="243" id="{A7D9B125-7C0A-40A6-B366-57583E02F895}">
            <xm:f>AND(('Prep Checklist'!$J$9-90)&lt;NOW(),'Prep Checklist'!$D$13=$M$2)</xm:f>
            <x14:dxf/>
          </x14:cfRule>
          <xm:sqref>B14:B15</xm:sqref>
        </x14:conditionalFormatting>
        <x14:conditionalFormatting xmlns:xm="http://schemas.microsoft.com/office/excel/2006/main">
          <x14:cfRule type="expression" priority="244" id="{6DCDA3EF-CD45-49D8-8FD3-EF7C1F6F88D7}">
            <xm:f>AND(('Prep Checklist'!$J$9-90)&lt;NOW(),'Prep Checklist'!$D$19=$M$2)</xm:f>
            <x14:dxf/>
          </x14:cfRule>
          <xm:sqref>B20:B25</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499984740745262"/>
  </sheetPr>
  <dimension ref="A1:G39"/>
  <sheetViews>
    <sheetView showGridLines="0" tabSelected="1" zoomScale="90" zoomScaleNormal="90" zoomScalePageLayoutView="90" workbookViewId="0">
      <selection activeCell="B15" sqref="B15"/>
    </sheetView>
  </sheetViews>
  <sheetFormatPr defaultColWidth="8.88671875" defaultRowHeight="13.2" x14ac:dyDescent="0.25"/>
  <cols>
    <col min="1" max="1" width="3.88671875" style="228" customWidth="1"/>
    <col min="2" max="2" width="63" style="228" customWidth="1"/>
    <col min="3" max="3" width="38.44140625" style="228" customWidth="1"/>
    <col min="4" max="4" width="2" style="228" customWidth="1"/>
    <col min="5" max="5" width="56.109375" style="228" customWidth="1"/>
    <col min="6" max="7" width="61.6640625" style="228" customWidth="1"/>
    <col min="8" max="16384" width="8.88671875" style="228"/>
  </cols>
  <sheetData>
    <row r="1" spans="1:7" s="191" customFormat="1" ht="27.75" customHeight="1" x14ac:dyDescent="0.25">
      <c r="A1" s="212" t="str">
        <f>CONCATENATE("Box 4  - ",'A3'!A1)</f>
        <v>Box 4  - RIE A3</v>
      </c>
      <c r="B1" s="227"/>
    </row>
    <row r="2" spans="1:7" ht="21" customHeight="1" x14ac:dyDescent="0.35">
      <c r="A2" s="963" t="str">
        <f>'A3'!A1:CV1</f>
        <v>RIE A3</v>
      </c>
      <c r="B2" s="963"/>
      <c r="C2" s="963"/>
      <c r="D2" s="963"/>
      <c r="E2" s="963"/>
    </row>
    <row r="3" spans="1:7" s="1" customFormat="1" ht="14.25" customHeight="1" x14ac:dyDescent="0.3">
      <c r="A3" s="958" t="str">
        <f>HYPERLINK("https://iuhealth.sharepoint.com/sites/OfficeofTransformation/Document%20Library%20System%20Files/A3%20Key%20Points%20Sheets.xlsx?web=1","Click for key points sheet (what good looks like)")</f>
        <v>Click for key points sheet (what good looks like)</v>
      </c>
      <c r="B3" s="958"/>
      <c r="C3" s="958"/>
      <c r="D3" s="958"/>
      <c r="F3" s="228"/>
      <c r="G3" s="228"/>
    </row>
    <row r="4" spans="1:7" s="1" customFormat="1" ht="14.25" customHeight="1" x14ac:dyDescent="0.3">
      <c r="A4" s="958" t="str">
        <f>HYPERLINK("https://iuhealth.sharepoint.com/sites/OfficeofTransformation/Document%20Library%20System%20Files/A3%20Quality%20Standards.xlsx?web=1","Click for Quality Standards")</f>
        <v>Click for Quality Standards</v>
      </c>
      <c r="B4" s="958"/>
      <c r="C4" s="958"/>
      <c r="D4" s="958"/>
      <c r="F4" s="228"/>
      <c r="G4" s="228"/>
    </row>
    <row r="5" spans="1:7" s="554" customFormat="1" ht="21" x14ac:dyDescent="0.4">
      <c r="B5" s="555" t="s">
        <v>454</v>
      </c>
      <c r="C5" s="555" t="s">
        <v>107</v>
      </c>
      <c r="E5" s="562" t="s">
        <v>389</v>
      </c>
    </row>
    <row r="6" spans="1:7" ht="26.25" customHeight="1" x14ac:dyDescent="0.25">
      <c r="B6" s="544" t="s">
        <v>480</v>
      </c>
      <c r="C6" s="228" t="s">
        <v>481</v>
      </c>
      <c r="E6" s="969" t="s">
        <v>453</v>
      </c>
    </row>
    <row r="7" spans="1:7" ht="26.25" customHeight="1" x14ac:dyDescent="0.25">
      <c r="B7" s="544" t="s">
        <v>496</v>
      </c>
      <c r="E7" s="970"/>
    </row>
    <row r="8" spans="1:7" ht="26.25" customHeight="1" x14ac:dyDescent="0.25">
      <c r="B8" s="544" t="s">
        <v>482</v>
      </c>
      <c r="C8" s="544"/>
      <c r="E8" s="970"/>
    </row>
    <row r="9" spans="1:7" ht="26.25" customHeight="1" x14ac:dyDescent="0.25">
      <c r="B9" s="544" t="s">
        <v>483</v>
      </c>
      <c r="C9" s="544"/>
      <c r="E9" s="970"/>
    </row>
    <row r="10" spans="1:7" ht="26.25" customHeight="1" x14ac:dyDescent="0.25">
      <c r="B10" s="544" t="s">
        <v>512</v>
      </c>
      <c r="C10" s="529" t="s">
        <v>484</v>
      </c>
      <c r="E10" s="970"/>
    </row>
    <row r="11" spans="1:7" ht="26.25" customHeight="1" x14ac:dyDescent="0.25">
      <c r="A11" s="229"/>
      <c r="B11" s="587" t="s">
        <v>485</v>
      </c>
      <c r="C11" s="544"/>
      <c r="E11" s="971"/>
    </row>
    <row r="12" spans="1:7" ht="26.25" customHeight="1" x14ac:dyDescent="0.25">
      <c r="B12" s="587" t="s">
        <v>494</v>
      </c>
      <c r="C12" s="544"/>
      <c r="E12" s="535" t="s">
        <v>441</v>
      </c>
    </row>
    <row r="13" spans="1:7" ht="19.5" customHeight="1" x14ac:dyDescent="0.25">
      <c r="B13" s="587" t="s">
        <v>495</v>
      </c>
      <c r="C13" s="544"/>
    </row>
    <row r="14" spans="1:7" ht="19.5" customHeight="1" x14ac:dyDescent="0.25">
      <c r="B14" s="587" t="s">
        <v>511</v>
      </c>
      <c r="C14" s="544"/>
    </row>
    <row r="15" spans="1:7" ht="19.5" customHeight="1" x14ac:dyDescent="0.25">
      <c r="B15" s="587" t="s">
        <v>516</v>
      </c>
      <c r="C15" s="544"/>
    </row>
    <row r="16" spans="1:7" ht="19.5" customHeight="1" x14ac:dyDescent="0.25">
      <c r="B16" s="587" t="s">
        <v>515</v>
      </c>
      <c r="C16" s="544"/>
    </row>
    <row r="17" spans="2:3" ht="19.5" customHeight="1" x14ac:dyDescent="0.25">
      <c r="B17" s="587"/>
      <c r="C17" s="544"/>
    </row>
    <row r="18" spans="2:3" ht="19.5" customHeight="1" x14ac:dyDescent="0.25">
      <c r="B18" s="587"/>
      <c r="C18" s="544"/>
    </row>
    <row r="19" spans="2:3" ht="17.25" customHeight="1" x14ac:dyDescent="0.25">
      <c r="B19" s="587" t="s">
        <v>514</v>
      </c>
      <c r="C19" s="544"/>
    </row>
    <row r="20" spans="2:3" ht="17.25" customHeight="1" x14ac:dyDescent="0.25">
      <c r="B20" s="544" t="s">
        <v>493</v>
      </c>
      <c r="C20" s="544"/>
    </row>
    <row r="21" spans="2:3" ht="17.25" customHeight="1" x14ac:dyDescent="0.25"/>
    <row r="22" spans="2:3" ht="17.25" customHeight="1" x14ac:dyDescent="0.25"/>
    <row r="23" spans="2:3" ht="17.25" customHeight="1" x14ac:dyDescent="0.3">
      <c r="B23" s="526" t="s">
        <v>444</v>
      </c>
    </row>
    <row r="24" spans="2:3" ht="17.25" customHeight="1" x14ac:dyDescent="0.3">
      <c r="B24" s="527" t="s">
        <v>445</v>
      </c>
      <c r="C24" s="527" t="s">
        <v>107</v>
      </c>
    </row>
    <row r="25" spans="2:3" ht="17.25" customHeight="1" x14ac:dyDescent="0.25">
      <c r="B25" s="528"/>
      <c r="C25" s="528"/>
    </row>
    <row r="26" spans="2:3" ht="13.8" x14ac:dyDescent="0.25">
      <c r="B26" s="529"/>
      <c r="C26" s="529"/>
    </row>
    <row r="27" spans="2:3" ht="13.8" x14ac:dyDescent="0.25">
      <c r="B27" s="529"/>
      <c r="C27" s="529"/>
    </row>
    <row r="28" spans="2:3" ht="13.8" x14ac:dyDescent="0.25">
      <c r="B28" s="529"/>
      <c r="C28" s="529"/>
    </row>
    <row r="29" spans="2:3" ht="13.8" x14ac:dyDescent="0.25">
      <c r="B29" s="529"/>
      <c r="C29" s="529"/>
    </row>
    <row r="30" spans="2:3" ht="13.8" x14ac:dyDescent="0.25">
      <c r="B30" s="529"/>
      <c r="C30" s="529"/>
    </row>
    <row r="31" spans="2:3" ht="13.8" x14ac:dyDescent="0.25">
      <c r="B31" s="529"/>
      <c r="C31" s="529"/>
    </row>
    <row r="32" spans="2:3" ht="13.8" x14ac:dyDescent="0.25">
      <c r="B32" s="529"/>
      <c r="C32" s="529"/>
    </row>
    <row r="33" spans="2:3" ht="13.8" x14ac:dyDescent="0.25">
      <c r="B33" s="529"/>
      <c r="C33" s="529"/>
    </row>
    <row r="34" spans="2:3" ht="13.8" x14ac:dyDescent="0.25">
      <c r="B34" s="529"/>
      <c r="C34" s="529"/>
    </row>
    <row r="35" spans="2:3" ht="13.8" x14ac:dyDescent="0.25">
      <c r="B35" s="529"/>
      <c r="C35" s="529"/>
    </row>
    <row r="36" spans="2:3" ht="13.8" x14ac:dyDescent="0.25">
      <c r="B36" s="529"/>
      <c r="C36" s="529"/>
    </row>
    <row r="37" spans="2:3" ht="13.8" x14ac:dyDescent="0.25">
      <c r="B37" s="529"/>
      <c r="C37" s="529"/>
    </row>
    <row r="38" spans="2:3" ht="13.8" x14ac:dyDescent="0.25">
      <c r="B38" s="529"/>
      <c r="C38" s="529"/>
    </row>
    <row r="39" spans="2:3" ht="13.8" x14ac:dyDescent="0.25">
      <c r="B39" s="529"/>
      <c r="C39" s="529"/>
    </row>
  </sheetData>
  <protectedRanges>
    <protectedRange sqref="H2:XFD2 A2:E2" name="Range1"/>
  </protectedRanges>
  <mergeCells count="4">
    <mergeCell ref="E6:E11"/>
    <mergeCell ref="A2:E2"/>
    <mergeCell ref="A3:D3"/>
    <mergeCell ref="A4:D4"/>
  </mergeCells>
  <hyperlinks>
    <hyperlink ref="A2" location="'A3'!A1" display="'A3'!A1"/>
    <hyperlink ref="A3:B3" location="'Key Points Sheet'!A1" display="Click for key points"/>
    <hyperlink ref="A3:C3" r:id="rId1" display="Click for key points sheet (what good looks like)"/>
    <hyperlink ref="A4" r:id="rId2" display="Click for Quality Standards"/>
    <hyperlink ref="A4:D4" r:id="rId3" display="Click for Quality Standards"/>
    <hyperlink ref="A3:D3" r:id="rId4" display="Click for key points sheet (what good looks like)"/>
  </hyperlinks>
  <pageMargins left="0.25" right="0.25" top="0.75" bottom="0.75" header="0.3" footer="0.3"/>
  <pageSetup paperSize="5" orientation="landscape" r:id="rId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4" tint="-0.499984740745262"/>
    <pageSetUpPr fitToPage="1"/>
  </sheetPr>
  <dimension ref="A1:BC34"/>
  <sheetViews>
    <sheetView showGridLines="0" workbookViewId="0">
      <selection activeCell="D6" sqref="D6:D11"/>
    </sheetView>
  </sheetViews>
  <sheetFormatPr defaultColWidth="8.88671875" defaultRowHeight="13.2" x14ac:dyDescent="0.25"/>
  <cols>
    <col min="1" max="1" width="4.44140625" style="228" customWidth="1"/>
    <col min="2" max="2" width="17.6640625" style="228" hidden="1" customWidth="1"/>
    <col min="3" max="3" width="24.88671875" style="228" customWidth="1"/>
    <col min="4" max="4" width="43.6640625" style="228" customWidth="1"/>
    <col min="5" max="5" width="24.6640625" style="228" customWidth="1"/>
    <col min="6" max="6" width="1.88671875" style="228" customWidth="1"/>
    <col min="7" max="7" width="44.33203125" style="228" customWidth="1"/>
    <col min="8" max="8" width="34.6640625" style="228" customWidth="1"/>
    <col min="9" max="9" width="29.6640625" style="228" customWidth="1"/>
    <col min="10" max="16384" width="8.88671875" style="228"/>
  </cols>
  <sheetData>
    <row r="1" spans="1:55" s="191" customFormat="1" ht="32.25" customHeight="1" x14ac:dyDescent="0.25">
      <c r="A1" s="212" t="str">
        <f>CONCATENATE("Box 5  - ",'A3'!A1)</f>
        <v>Box 5  - RIE A3</v>
      </c>
      <c r="B1" s="212"/>
      <c r="C1" s="377"/>
      <c r="D1" s="227"/>
    </row>
    <row r="2" spans="1:55" ht="21" customHeight="1" x14ac:dyDescent="0.35">
      <c r="A2" s="963" t="str">
        <f>'A3'!A1:CV1</f>
        <v>RIE A3</v>
      </c>
      <c r="B2" s="963"/>
      <c r="C2" s="963"/>
      <c r="D2" s="963"/>
      <c r="E2" s="963"/>
    </row>
    <row r="3" spans="1:55" s="1" customFormat="1" ht="14.25" customHeight="1" x14ac:dyDescent="0.3">
      <c r="A3" s="958" t="str">
        <f>CONCATENATE("Box 5 - ",'A3'!A1)</f>
        <v>Box 5 - RIE A3</v>
      </c>
      <c r="B3" s="958"/>
      <c r="C3" s="958"/>
      <c r="D3" s="958"/>
      <c r="H3" s="238"/>
      <c r="I3" s="238"/>
    </row>
    <row r="4" spans="1:55" s="1" customFormat="1" ht="14.25" customHeight="1" x14ac:dyDescent="0.3">
      <c r="A4" s="958" t="str">
        <f>HYPERLINK("https://iuhealth.sharepoint.com/sites/OfficeofTransformation/Document%20Library%20System%20Files/A3%20Quality%20Standards.xlsx?web=1","Click for Quality Standards")</f>
        <v>Click for Quality Standards</v>
      </c>
      <c r="B4" s="958"/>
      <c r="C4" s="958"/>
      <c r="D4" s="958"/>
      <c r="H4" s="233"/>
      <c r="I4" s="233"/>
    </row>
    <row r="5" spans="1:55" s="554" customFormat="1" ht="21" x14ac:dyDescent="0.4">
      <c r="C5" s="555" t="s">
        <v>350</v>
      </c>
      <c r="D5" s="555" t="s">
        <v>387</v>
      </c>
      <c r="E5" s="555" t="s">
        <v>15</v>
      </c>
      <c r="F5" s="559"/>
      <c r="G5" s="560" t="s">
        <v>386</v>
      </c>
      <c r="H5" s="561"/>
      <c r="I5" s="561"/>
    </row>
    <row r="6" spans="1:55" ht="45.75" customHeight="1" x14ac:dyDescent="0.25">
      <c r="C6" s="545"/>
      <c r="D6" s="545"/>
      <c r="E6" s="545"/>
      <c r="F6" s="233"/>
      <c r="G6" s="974" t="s">
        <v>388</v>
      </c>
      <c r="H6" s="233"/>
      <c r="I6" s="233"/>
    </row>
    <row r="7" spans="1:55" ht="45.75" customHeight="1" x14ac:dyDescent="0.25">
      <c r="C7" s="545"/>
      <c r="D7" s="545"/>
      <c r="E7" s="545"/>
      <c r="F7" s="238"/>
      <c r="G7" s="975"/>
    </row>
    <row r="8" spans="1:55" ht="45.75" customHeight="1" x14ac:dyDescent="0.25">
      <c r="C8" s="545"/>
      <c r="D8" s="545"/>
      <c r="E8" s="545"/>
      <c r="F8" s="233"/>
      <c r="G8" s="975"/>
    </row>
    <row r="9" spans="1:55" s="230" customFormat="1" ht="45.75" customHeight="1" x14ac:dyDescent="0.25">
      <c r="B9" s="231" t="s">
        <v>23</v>
      </c>
      <c r="C9" s="545"/>
      <c r="D9" s="545"/>
      <c r="E9" s="545"/>
      <c r="F9" s="238"/>
      <c r="G9" s="975"/>
      <c r="J9" s="232"/>
      <c r="K9" s="232"/>
      <c r="L9" s="232"/>
      <c r="N9" s="232"/>
      <c r="O9" s="232"/>
      <c r="P9" s="232"/>
      <c r="Q9" s="232"/>
      <c r="R9" s="232"/>
      <c r="S9" s="232"/>
      <c r="T9" s="232"/>
      <c r="U9" s="232"/>
      <c r="V9" s="232"/>
      <c r="W9" s="972" t="s">
        <v>24</v>
      </c>
      <c r="X9" s="973"/>
      <c r="Y9" s="973"/>
      <c r="Z9" s="973"/>
      <c r="AA9" s="973"/>
      <c r="AB9" s="973"/>
      <c r="AC9" s="973"/>
      <c r="AD9" s="973"/>
      <c r="AE9" s="973"/>
      <c r="AF9" s="973"/>
      <c r="AG9" s="973"/>
      <c r="AH9" s="973"/>
      <c r="AI9" s="973"/>
      <c r="AJ9" s="973"/>
      <c r="AK9" s="973"/>
      <c r="AL9" s="973"/>
      <c r="AM9" s="973"/>
      <c r="AN9" s="973"/>
      <c r="AO9" s="973"/>
      <c r="AP9" s="973"/>
      <c r="AQ9" s="973"/>
      <c r="AR9" s="973"/>
      <c r="AS9" s="973"/>
      <c r="AT9" s="973"/>
      <c r="AU9" s="973"/>
      <c r="AV9" s="973"/>
      <c r="AW9" s="973"/>
      <c r="AX9" s="973"/>
      <c r="AY9" s="973" t="s">
        <v>25</v>
      </c>
      <c r="AZ9" s="973"/>
      <c r="BA9" s="973" t="s">
        <v>26</v>
      </c>
      <c r="BB9" s="973"/>
    </row>
    <row r="10" spans="1:55" s="230" customFormat="1" ht="45.75" customHeight="1" x14ac:dyDescent="0.25">
      <c r="B10" s="231"/>
      <c r="C10" s="545"/>
      <c r="D10" s="545"/>
      <c r="E10" s="545"/>
      <c r="F10" s="233"/>
      <c r="G10" s="976"/>
      <c r="J10" s="233"/>
      <c r="K10" s="233"/>
      <c r="L10" s="233"/>
      <c r="M10" s="233"/>
      <c r="N10" s="233"/>
      <c r="O10" s="233"/>
      <c r="P10" s="233"/>
      <c r="Q10" s="233"/>
      <c r="R10" s="233"/>
      <c r="S10" s="233"/>
      <c r="T10" s="233"/>
      <c r="U10" s="233"/>
      <c r="V10" s="234"/>
      <c r="W10" s="235"/>
      <c r="X10" s="233"/>
      <c r="Y10" s="233"/>
      <c r="Z10" s="233"/>
      <c r="AA10" s="233"/>
      <c r="AB10" s="233"/>
      <c r="AC10" s="233"/>
      <c r="AD10" s="233"/>
      <c r="AE10" s="233"/>
      <c r="AF10" s="233"/>
      <c r="AG10" s="233"/>
      <c r="AH10" s="233"/>
      <c r="AI10" s="233"/>
      <c r="AJ10" s="233"/>
      <c r="AK10" s="233"/>
      <c r="AL10" s="233"/>
      <c r="AM10" s="233"/>
      <c r="AN10" s="233"/>
      <c r="AO10" s="233"/>
      <c r="AP10" s="233"/>
      <c r="AQ10" s="233"/>
      <c r="AR10" s="233"/>
      <c r="AS10" s="233"/>
      <c r="AT10" s="233"/>
      <c r="AU10" s="233"/>
      <c r="AV10" s="233"/>
      <c r="AW10" s="233"/>
      <c r="AX10" s="233"/>
      <c r="AY10" s="236" t="s">
        <v>10</v>
      </c>
      <c r="AZ10" s="236"/>
      <c r="BA10" s="236" t="s">
        <v>11</v>
      </c>
      <c r="BB10" s="236"/>
      <c r="BC10" s="237"/>
    </row>
    <row r="11" spans="1:55" s="230" customFormat="1" ht="45.75" customHeight="1" x14ac:dyDescent="0.25">
      <c r="B11" s="231"/>
      <c r="C11" s="545"/>
      <c r="D11" s="545"/>
      <c r="E11" s="545"/>
      <c r="F11" s="233"/>
      <c r="G11" s="536" t="s">
        <v>436</v>
      </c>
      <c r="J11" s="238"/>
      <c r="K11" s="238"/>
      <c r="L11" s="238"/>
      <c r="M11" s="238"/>
      <c r="N11" s="238"/>
      <c r="O11" s="238"/>
      <c r="P11" s="238"/>
      <c r="Q11" s="238"/>
      <c r="R11" s="238"/>
      <c r="S11" s="238"/>
      <c r="T11" s="238"/>
      <c r="U11" s="238"/>
      <c r="V11" s="239"/>
      <c r="W11" s="240"/>
      <c r="X11" s="238"/>
      <c r="Y11" s="238"/>
      <c r="Z11" s="238"/>
      <c r="AA11" s="238"/>
      <c r="AB11" s="238"/>
      <c r="AC11" s="238"/>
      <c r="AD11" s="238"/>
      <c r="AE11" s="238"/>
      <c r="AF11" s="238"/>
      <c r="AG11" s="238"/>
      <c r="AH11" s="238"/>
      <c r="AI11" s="238"/>
      <c r="AJ11" s="238"/>
      <c r="AK11" s="238"/>
      <c r="AL11" s="238"/>
      <c r="AM11" s="238"/>
      <c r="AN11" s="238"/>
      <c r="AO11" s="238"/>
      <c r="AP11" s="238"/>
      <c r="AQ11" s="238"/>
      <c r="AR11" s="238"/>
      <c r="AS11" s="238"/>
      <c r="AT11" s="238"/>
      <c r="AU11" s="238"/>
      <c r="AV11" s="238"/>
      <c r="AW11" s="238"/>
      <c r="AX11" s="238"/>
      <c r="AY11" s="236"/>
      <c r="AZ11" s="236"/>
      <c r="BA11" s="236"/>
      <c r="BB11" s="236"/>
      <c r="BC11" s="237"/>
    </row>
    <row r="12" spans="1:55" s="230" customFormat="1" ht="13.8" x14ac:dyDescent="0.25">
      <c r="B12" s="231"/>
      <c r="J12" s="233"/>
      <c r="K12" s="233"/>
      <c r="L12" s="233"/>
      <c r="M12" s="233"/>
      <c r="N12" s="233"/>
      <c r="O12" s="233"/>
      <c r="P12" s="233"/>
      <c r="Q12" s="233"/>
      <c r="R12" s="233"/>
      <c r="S12" s="233"/>
      <c r="T12" s="233"/>
      <c r="U12" s="233"/>
      <c r="V12" s="234"/>
      <c r="W12" s="235"/>
      <c r="X12" s="233"/>
      <c r="Y12" s="233"/>
      <c r="Z12" s="233"/>
      <c r="AA12" s="233"/>
      <c r="AB12" s="233"/>
      <c r="AC12" s="233"/>
      <c r="AD12" s="233"/>
      <c r="AE12" s="233"/>
      <c r="AF12" s="233"/>
      <c r="AG12" s="233"/>
      <c r="AH12" s="233"/>
      <c r="AI12" s="233"/>
      <c r="AJ12" s="233"/>
      <c r="AK12" s="233"/>
      <c r="AL12" s="233"/>
      <c r="AM12" s="233"/>
      <c r="AN12" s="233"/>
      <c r="AO12" s="233"/>
      <c r="AP12" s="233"/>
      <c r="AQ12" s="233"/>
      <c r="AR12" s="233"/>
      <c r="AS12" s="233"/>
      <c r="AT12" s="233"/>
      <c r="AU12" s="233"/>
      <c r="AV12" s="233"/>
      <c r="AW12" s="233"/>
      <c r="AX12" s="233"/>
      <c r="AY12" s="236" t="s">
        <v>10</v>
      </c>
      <c r="AZ12" s="236"/>
      <c r="BA12" s="236" t="s">
        <v>10</v>
      </c>
      <c r="BB12" s="236"/>
      <c r="BC12" s="237"/>
    </row>
    <row r="13" spans="1:55" s="230" customFormat="1" ht="13.8" x14ac:dyDescent="0.25">
      <c r="B13" s="231"/>
      <c r="J13" s="238"/>
      <c r="K13" s="238"/>
      <c r="L13" s="238"/>
      <c r="M13" s="238"/>
      <c r="N13" s="238"/>
      <c r="O13" s="238"/>
      <c r="P13" s="238"/>
      <c r="Q13" s="238"/>
      <c r="R13" s="238"/>
      <c r="S13" s="238"/>
      <c r="T13" s="238"/>
      <c r="U13" s="238"/>
      <c r="V13" s="239"/>
      <c r="W13" s="240"/>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6"/>
      <c r="AZ13" s="236"/>
      <c r="BA13" s="236"/>
      <c r="BB13" s="236"/>
      <c r="BC13" s="237"/>
    </row>
    <row r="14" spans="1:55" s="230" customFormat="1" ht="13.8" x14ac:dyDescent="0.25">
      <c r="B14" s="231"/>
      <c r="J14" s="233"/>
      <c r="K14" s="233"/>
      <c r="L14" s="233"/>
      <c r="M14" s="233"/>
      <c r="N14" s="233"/>
      <c r="O14" s="233"/>
      <c r="P14" s="233"/>
      <c r="Q14" s="233"/>
      <c r="R14" s="233"/>
      <c r="S14" s="233"/>
      <c r="T14" s="233"/>
      <c r="U14" s="233"/>
      <c r="V14" s="234"/>
      <c r="W14" s="235"/>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c r="AX14" s="233"/>
      <c r="AY14" s="236" t="s">
        <v>10</v>
      </c>
      <c r="AZ14" s="236"/>
      <c r="BA14" s="236" t="s">
        <v>11</v>
      </c>
      <c r="BB14" s="236"/>
      <c r="BC14" s="237"/>
    </row>
    <row r="15" spans="1:55" s="230" customFormat="1" ht="13.8" x14ac:dyDescent="0.25">
      <c r="B15" s="231"/>
      <c r="J15" s="233"/>
      <c r="K15" s="233"/>
      <c r="L15" s="233"/>
      <c r="M15" s="233"/>
      <c r="N15" s="233"/>
      <c r="O15" s="233"/>
      <c r="P15" s="233"/>
      <c r="Q15" s="233"/>
      <c r="R15" s="233"/>
      <c r="S15" s="233"/>
      <c r="T15" s="233"/>
      <c r="U15" s="233"/>
      <c r="V15" s="234"/>
      <c r="W15" s="235"/>
      <c r="X15" s="233"/>
      <c r="Y15" s="233"/>
      <c r="Z15" s="233"/>
      <c r="AA15" s="233"/>
      <c r="AB15" s="233"/>
      <c r="AC15" s="233"/>
      <c r="AD15" s="233"/>
      <c r="AE15" s="233"/>
      <c r="AF15" s="233"/>
      <c r="AG15" s="233"/>
      <c r="AH15" s="233"/>
      <c r="AI15" s="233"/>
      <c r="AJ15" s="233"/>
      <c r="AK15" s="233"/>
      <c r="AL15" s="233"/>
      <c r="AM15" s="233"/>
      <c r="AN15" s="233"/>
      <c r="AO15" s="233"/>
      <c r="AP15" s="233"/>
      <c r="AQ15" s="233"/>
      <c r="AR15" s="233"/>
      <c r="AS15" s="233"/>
      <c r="AT15" s="233"/>
      <c r="AU15" s="233"/>
      <c r="AV15" s="233"/>
      <c r="AW15" s="233"/>
      <c r="AX15" s="233"/>
      <c r="AY15" s="236" t="s">
        <v>10</v>
      </c>
      <c r="AZ15" s="236"/>
      <c r="BA15" s="236" t="s">
        <v>11</v>
      </c>
      <c r="BB15" s="236"/>
      <c r="BC15" s="237"/>
    </row>
    <row r="18" spans="3:7" ht="15.6" x14ac:dyDescent="0.3">
      <c r="C18" s="526" t="s">
        <v>446</v>
      </c>
      <c r="E18" s="238"/>
      <c r="F18" s="238"/>
    </row>
    <row r="20" spans="3:7" ht="15.6" x14ac:dyDescent="0.3">
      <c r="C20" s="527" t="s">
        <v>350</v>
      </c>
      <c r="D20" s="527" t="s">
        <v>447</v>
      </c>
      <c r="E20" s="546" t="s">
        <v>448</v>
      </c>
      <c r="F20" s="977" t="s">
        <v>15</v>
      </c>
      <c r="G20" s="977"/>
    </row>
    <row r="21" spans="3:7" ht="13.8" x14ac:dyDescent="0.25">
      <c r="C21" s="528"/>
      <c r="D21" s="528"/>
      <c r="E21" s="547"/>
      <c r="F21" s="978"/>
      <c r="G21" s="978"/>
    </row>
    <row r="22" spans="3:7" ht="13.8" x14ac:dyDescent="0.25">
      <c r="C22" s="528"/>
      <c r="D22" s="528"/>
      <c r="E22" s="547"/>
      <c r="F22" s="978"/>
      <c r="G22" s="978"/>
    </row>
    <row r="23" spans="3:7" ht="13.8" x14ac:dyDescent="0.25">
      <c r="C23" s="528"/>
      <c r="D23" s="528"/>
      <c r="E23" s="547"/>
      <c r="F23" s="978"/>
      <c r="G23" s="978"/>
    </row>
    <row r="24" spans="3:7" ht="13.8" x14ac:dyDescent="0.25">
      <c r="C24" s="528"/>
      <c r="D24" s="528"/>
      <c r="E24" s="547"/>
      <c r="F24" s="978"/>
      <c r="G24" s="978"/>
    </row>
    <row r="25" spans="3:7" ht="13.8" x14ac:dyDescent="0.25">
      <c r="C25" s="528"/>
      <c r="D25" s="528"/>
      <c r="E25" s="547"/>
      <c r="F25" s="978"/>
      <c r="G25" s="978"/>
    </row>
    <row r="26" spans="3:7" ht="13.8" x14ac:dyDescent="0.25">
      <c r="C26" s="528"/>
      <c r="D26" s="528"/>
      <c r="E26" s="547"/>
      <c r="F26" s="978"/>
      <c r="G26" s="978"/>
    </row>
    <row r="27" spans="3:7" ht="13.8" x14ac:dyDescent="0.25">
      <c r="C27" s="528"/>
      <c r="D27" s="528"/>
      <c r="E27" s="547"/>
      <c r="F27" s="978"/>
      <c r="G27" s="978"/>
    </row>
    <row r="28" spans="3:7" ht="13.8" x14ac:dyDescent="0.25">
      <c r="C28" s="528"/>
      <c r="D28" s="528"/>
      <c r="E28" s="547"/>
      <c r="F28" s="978"/>
      <c r="G28" s="978"/>
    </row>
    <row r="29" spans="3:7" ht="13.8" x14ac:dyDescent="0.25">
      <c r="C29" s="528"/>
      <c r="D29" s="528"/>
      <c r="E29" s="547"/>
      <c r="F29" s="978"/>
      <c r="G29" s="978"/>
    </row>
    <row r="30" spans="3:7" ht="13.8" x14ac:dyDescent="0.25">
      <c r="C30" s="528"/>
      <c r="D30" s="528"/>
      <c r="E30" s="547"/>
      <c r="F30" s="978"/>
      <c r="G30" s="978"/>
    </row>
    <row r="31" spans="3:7" ht="13.8" x14ac:dyDescent="0.25">
      <c r="C31" s="528"/>
      <c r="D31" s="528"/>
      <c r="E31" s="547"/>
      <c r="F31" s="978"/>
      <c r="G31" s="978"/>
    </row>
    <row r="32" spans="3:7" ht="13.8" x14ac:dyDescent="0.25">
      <c r="C32" s="528"/>
      <c r="D32" s="528"/>
      <c r="E32" s="547"/>
      <c r="F32" s="978"/>
      <c r="G32" s="978"/>
    </row>
    <row r="33" spans="3:7" ht="13.8" x14ac:dyDescent="0.25">
      <c r="C33" s="528"/>
      <c r="D33" s="528"/>
      <c r="E33" s="547"/>
      <c r="F33" s="978"/>
      <c r="G33" s="978"/>
    </row>
    <row r="34" spans="3:7" ht="13.8" x14ac:dyDescent="0.25">
      <c r="C34" s="528"/>
      <c r="D34" s="528"/>
      <c r="E34" s="547"/>
      <c r="F34" s="978"/>
      <c r="G34" s="978"/>
    </row>
  </sheetData>
  <protectedRanges>
    <protectedRange sqref="A2:G2 J2:XFD2" name="Range1"/>
  </protectedRanges>
  <mergeCells count="22">
    <mergeCell ref="F30:G30"/>
    <mergeCell ref="F31:G31"/>
    <mergeCell ref="F32:G32"/>
    <mergeCell ref="F33:G33"/>
    <mergeCell ref="F34:G34"/>
    <mergeCell ref="F25:G25"/>
    <mergeCell ref="F26:G26"/>
    <mergeCell ref="F27:G27"/>
    <mergeCell ref="F28:G28"/>
    <mergeCell ref="F29:G29"/>
    <mergeCell ref="F20:G20"/>
    <mergeCell ref="F21:G21"/>
    <mergeCell ref="F22:G22"/>
    <mergeCell ref="F23:G23"/>
    <mergeCell ref="F24:G24"/>
    <mergeCell ref="A2:E2"/>
    <mergeCell ref="W9:AX9"/>
    <mergeCell ref="AY9:AZ9"/>
    <mergeCell ref="BA9:BB9"/>
    <mergeCell ref="A3:D3"/>
    <mergeCell ref="A4:D4"/>
    <mergeCell ref="G6:G10"/>
  </mergeCells>
  <dataValidations count="2">
    <dataValidation type="list" allowBlank="1" showInputMessage="1" showErrorMessage="1" sqref="AY10:BB15">
      <formula1>#REF!</formula1>
    </dataValidation>
    <dataValidation type="list" allowBlank="1" showInputMessage="1" showErrorMessage="1" sqref="F21:F34">
      <formula1>Metrics</formula1>
    </dataValidation>
  </dataValidations>
  <hyperlinks>
    <hyperlink ref="A2" location="'A3'!A1" display="'A3'!A1"/>
    <hyperlink ref="A3:B3" location="'Key Points Sheet'!A1" display="Click for key points"/>
    <hyperlink ref="A3:C3" r:id="rId1" display="Click for key points sheet (what good looks like)"/>
    <hyperlink ref="A4" r:id="rId2" display="Click for Quality Standards"/>
    <hyperlink ref="A4:D4" r:id="rId3" display="Click for Quality Standards"/>
    <hyperlink ref="A3:D3" r:id="rId4" display="Click for key points sheet (what good looks like)"/>
  </hyperlinks>
  <pageMargins left="0.25" right="0.25" top="0.75" bottom="0.75" header="0.3" footer="0.3"/>
  <pageSetup scale="93" orientation="landscape" r:id="rId5"/>
  <legacyDrawing r:id="rId6"/>
  <extLst>
    <ext xmlns:x14="http://schemas.microsoft.com/office/spreadsheetml/2009/9/main" uri="{CCE6A557-97BC-4b89-ADB6-D9C93CAAB3DF}">
      <x14:dataValidations xmlns:xm="http://schemas.microsoft.com/office/excel/2006/main" count="3">
        <x14:dataValidation type="list" allowBlank="1" showInputMessage="1">
          <x14:formula1>
            <xm:f>'Bx2,3,8-Metrics'!$D$6:$D$13</xm:f>
          </x14:formula1>
          <xm:sqref>E6:E11</xm:sqref>
        </x14:dataValidation>
        <x14:dataValidation type="list" allowBlank="1" showInputMessage="1">
          <x14:formula1>
            <xm:f>'Bx4'!$C$26:$C$39</xm:f>
          </x14:formula1>
          <xm:sqref>C21:C34</xm:sqref>
        </x14:dataValidation>
        <x14:dataValidation type="list" allowBlank="1" showInputMessage="1">
          <x14:formula1>
            <xm:f>'Bx4'!$C$8:$C$20</xm:f>
          </x14:formula1>
          <xm:sqref>C6:C11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499984740745262"/>
    <pageSetUpPr fitToPage="1"/>
  </sheetPr>
  <dimension ref="A1:L55"/>
  <sheetViews>
    <sheetView showGridLines="0" zoomScale="82" zoomScaleNormal="82" workbookViewId="0">
      <selection activeCell="B6" sqref="B6"/>
    </sheetView>
  </sheetViews>
  <sheetFormatPr defaultColWidth="8.88671875" defaultRowHeight="13.2" x14ac:dyDescent="0.25"/>
  <cols>
    <col min="1" max="1" width="4" style="228" customWidth="1"/>
    <col min="2" max="2" width="41.5546875" style="228" customWidth="1"/>
    <col min="3" max="5" width="37.33203125" style="228" customWidth="1"/>
    <col min="6" max="6" width="4" style="228" customWidth="1"/>
    <col min="7" max="7" width="55.109375" style="228" customWidth="1"/>
    <col min="8" max="8" width="41.44140625" style="228" customWidth="1"/>
    <col min="9" max="16384" width="8.88671875" style="228"/>
  </cols>
  <sheetData>
    <row r="1" spans="1:12" s="191" customFormat="1" ht="30" customHeight="1" x14ac:dyDescent="0.25">
      <c r="A1" s="212" t="str">
        <f>CONCATENATE("Box 6  - ",'A3'!A1)</f>
        <v>Box 6  - RIE A3</v>
      </c>
      <c r="B1" s="212"/>
      <c r="C1" s="227"/>
    </row>
    <row r="2" spans="1:12" ht="21" customHeight="1" x14ac:dyDescent="0.35">
      <c r="A2" s="963" t="str">
        <f>'A3'!A1:CV1</f>
        <v>RIE A3</v>
      </c>
      <c r="B2" s="963"/>
      <c r="C2" s="963"/>
      <c r="D2" s="963"/>
      <c r="E2" s="963"/>
    </row>
    <row r="3" spans="1:12" s="1" customFormat="1" ht="14.25" customHeight="1" x14ac:dyDescent="0.3">
      <c r="A3" s="958" t="str">
        <f>HYPERLINK("https://iuhealth.sharepoint.com/sites/OfficeofTransformation/Document%20Library%20System%20Files/A3%20Key%20Points%20Sheets.xlsx?web=1","Click for key points sheet (what good looks like)")</f>
        <v>Click for key points sheet (what good looks like)</v>
      </c>
      <c r="B3" s="958"/>
      <c r="C3" s="958"/>
      <c r="D3" s="958"/>
    </row>
    <row r="4" spans="1:12" s="1" customFormat="1" ht="14.25" customHeight="1" x14ac:dyDescent="0.3">
      <c r="A4" s="958" t="str">
        <f>HYPERLINK("https://iuhealth.sharepoint.com/sites/OfficeofTransformation/Document%20Library%20System%20Files/A3%20Quality%20Standards.xlsx?web=1","Click for Quality Standards")</f>
        <v>Click for Quality Standards</v>
      </c>
      <c r="B4" s="958"/>
      <c r="C4" s="958"/>
      <c r="D4" s="958"/>
    </row>
    <row r="5" spans="1:12" s="548" customFormat="1" ht="22.8" x14ac:dyDescent="0.4">
      <c r="B5" s="549" t="s">
        <v>438</v>
      </c>
      <c r="C5" s="549" t="s">
        <v>27</v>
      </c>
      <c r="D5" s="549" t="s">
        <v>28</v>
      </c>
      <c r="E5" s="549" t="s">
        <v>29</v>
      </c>
      <c r="F5" s="550"/>
      <c r="G5" s="564" t="s">
        <v>391</v>
      </c>
    </row>
    <row r="6" spans="1:12" s="548" customFormat="1" ht="73.5" customHeight="1" x14ac:dyDescent="0.4">
      <c r="B6" s="558" t="s">
        <v>513</v>
      </c>
      <c r="C6" s="557"/>
      <c r="D6" s="557"/>
      <c r="E6" s="557"/>
      <c r="F6" s="550"/>
      <c r="G6" s="979" t="s">
        <v>392</v>
      </c>
    </row>
    <row r="7" spans="1:12" s="548" customFormat="1" ht="73.5" customHeight="1" x14ac:dyDescent="0.4">
      <c r="B7" s="558"/>
      <c r="C7" s="557"/>
      <c r="D7" s="557"/>
      <c r="E7" s="557"/>
      <c r="F7" s="551"/>
      <c r="G7" s="979"/>
    </row>
    <row r="8" spans="1:12" s="548" customFormat="1" ht="73.5" customHeight="1" x14ac:dyDescent="0.4">
      <c r="B8" s="558"/>
      <c r="C8" s="557"/>
      <c r="D8" s="557"/>
      <c r="E8" s="557"/>
      <c r="G8" s="979"/>
    </row>
    <row r="9" spans="1:12" s="548" customFormat="1" ht="73.5" customHeight="1" x14ac:dyDescent="0.4">
      <c r="B9" s="558"/>
      <c r="C9" s="557"/>
      <c r="D9" s="557"/>
      <c r="E9" s="557"/>
      <c r="F9" s="552"/>
      <c r="G9" s="979"/>
      <c r="I9" s="552"/>
      <c r="J9" s="552"/>
      <c r="K9" s="552"/>
      <c r="L9" s="553"/>
    </row>
    <row r="10" spans="1:12" s="548" customFormat="1" ht="73.5" customHeight="1" x14ac:dyDescent="0.4">
      <c r="B10" s="558"/>
      <c r="C10" s="557"/>
      <c r="D10" s="557"/>
      <c r="E10" s="557"/>
      <c r="F10" s="552"/>
      <c r="G10" s="556" t="s">
        <v>437</v>
      </c>
      <c r="I10" s="552"/>
      <c r="J10" s="552"/>
      <c r="K10" s="552"/>
      <c r="L10" s="553"/>
    </row>
    <row r="11" spans="1:12" ht="73.5" customHeight="1" x14ac:dyDescent="0.25"/>
    <row r="12" spans="1:12" ht="27" customHeight="1" x14ac:dyDescent="0.25"/>
    <row r="13" spans="1:12" ht="27" customHeight="1" x14ac:dyDescent="0.25"/>
    <row r="14" spans="1:12" ht="27" customHeight="1" x14ac:dyDescent="0.25"/>
    <row r="15" spans="1:12" ht="27" hidden="1" customHeight="1" x14ac:dyDescent="0.25">
      <c r="B15" s="482"/>
      <c r="C15" s="482"/>
      <c r="D15" s="482"/>
      <c r="E15" s="482"/>
    </row>
    <row r="16" spans="1:12" ht="27" hidden="1" customHeight="1" x14ac:dyDescent="0.25">
      <c r="B16" s="482"/>
      <c r="C16" s="482"/>
      <c r="D16" s="482"/>
      <c r="E16" s="482"/>
    </row>
    <row r="17" spans="2:5" ht="27" hidden="1" customHeight="1" x14ac:dyDescent="0.25">
      <c r="B17" s="482"/>
      <c r="C17" s="482"/>
      <c r="D17" s="482"/>
      <c r="E17" s="482"/>
    </row>
    <row r="18" spans="2:5" ht="27" hidden="1" customHeight="1" x14ac:dyDescent="0.25">
      <c r="B18" s="482"/>
      <c r="C18" s="482"/>
      <c r="D18" s="482"/>
      <c r="E18" s="482"/>
    </row>
    <row r="19" spans="2:5" ht="27" hidden="1" customHeight="1" x14ac:dyDescent="0.25">
      <c r="B19" s="482"/>
      <c r="C19" s="482"/>
      <c r="D19" s="482"/>
      <c r="E19" s="482"/>
    </row>
    <row r="20" spans="2:5" ht="27.75" customHeight="1" x14ac:dyDescent="0.25"/>
    <row r="21" spans="2:5" ht="27.75" customHeight="1" x14ac:dyDescent="0.25"/>
    <row r="22" spans="2:5" ht="27.75" customHeight="1" x14ac:dyDescent="0.3">
      <c r="B22" s="526" t="s">
        <v>450</v>
      </c>
    </row>
    <row r="23" spans="2:5" ht="27.75" customHeight="1" x14ac:dyDescent="0.25"/>
    <row r="24" spans="2:5" ht="27.75" customHeight="1" x14ac:dyDescent="0.3">
      <c r="B24" s="530" t="s">
        <v>449</v>
      </c>
      <c r="C24" s="530" t="s">
        <v>27</v>
      </c>
      <c r="D24" s="530" t="s">
        <v>28</v>
      </c>
      <c r="E24" s="530" t="s">
        <v>29</v>
      </c>
    </row>
    <row r="25" spans="2:5" ht="27.75" customHeight="1" x14ac:dyDescent="0.25">
      <c r="B25" s="482"/>
      <c r="C25" s="482"/>
      <c r="D25" s="482"/>
      <c r="E25" s="482"/>
    </row>
    <row r="26" spans="2:5" ht="27.75" customHeight="1" x14ac:dyDescent="0.25">
      <c r="B26" s="482"/>
      <c r="C26" s="482"/>
      <c r="D26" s="482"/>
      <c r="E26" s="482"/>
    </row>
    <row r="27" spans="2:5" ht="27.75" customHeight="1" x14ac:dyDescent="0.25">
      <c r="B27" s="482"/>
      <c r="C27" s="482"/>
      <c r="D27" s="482"/>
      <c r="E27" s="482"/>
    </row>
    <row r="28" spans="2:5" ht="27.75" customHeight="1" x14ac:dyDescent="0.25">
      <c r="B28" s="482"/>
      <c r="C28" s="482"/>
      <c r="D28" s="482"/>
      <c r="E28" s="482"/>
    </row>
    <row r="29" spans="2:5" ht="27.75" customHeight="1" x14ac:dyDescent="0.25">
      <c r="B29" s="482"/>
      <c r="C29" s="482"/>
      <c r="D29" s="482"/>
      <c r="E29" s="482"/>
    </row>
    <row r="30" spans="2:5" ht="27.75" customHeight="1" x14ac:dyDescent="0.25">
      <c r="B30" s="482"/>
      <c r="C30" s="482"/>
      <c r="D30" s="482"/>
      <c r="E30" s="482"/>
    </row>
    <row r="31" spans="2:5" ht="27.75" customHeight="1" x14ac:dyDescent="0.25">
      <c r="B31" s="482"/>
      <c r="C31" s="482"/>
      <c r="D31" s="482"/>
      <c r="E31" s="482"/>
    </row>
    <row r="32" spans="2:5" ht="27.75" customHeight="1" x14ac:dyDescent="0.25">
      <c r="B32" s="482"/>
      <c r="C32" s="482"/>
      <c r="D32" s="482"/>
      <c r="E32" s="482"/>
    </row>
    <row r="33" spans="2:5" ht="27.75" customHeight="1" x14ac:dyDescent="0.25">
      <c r="B33" s="482"/>
      <c r="C33" s="482"/>
      <c r="D33" s="482"/>
      <c r="E33" s="482"/>
    </row>
    <row r="34" spans="2:5" ht="27.75" customHeight="1" x14ac:dyDescent="0.25">
      <c r="B34" s="482"/>
      <c r="C34" s="482"/>
      <c r="D34" s="482"/>
      <c r="E34" s="482"/>
    </row>
    <row r="35" spans="2:5" ht="27.75" customHeight="1" x14ac:dyDescent="0.25">
      <c r="B35" s="482"/>
      <c r="C35" s="482"/>
      <c r="D35" s="482"/>
      <c r="E35" s="482"/>
    </row>
    <row r="36" spans="2:5" ht="27.75" customHeight="1" x14ac:dyDescent="0.25">
      <c r="B36" s="482"/>
      <c r="C36" s="482"/>
      <c r="D36" s="482"/>
      <c r="E36" s="482"/>
    </row>
    <row r="37" spans="2:5" ht="27.75" customHeight="1" x14ac:dyDescent="0.25">
      <c r="B37" s="482"/>
      <c r="C37" s="482"/>
      <c r="D37" s="482"/>
      <c r="E37" s="482"/>
    </row>
    <row r="38" spans="2:5" ht="27.75" customHeight="1" x14ac:dyDescent="0.25">
      <c r="B38" s="482"/>
      <c r="C38" s="482"/>
      <c r="D38" s="482"/>
      <c r="E38" s="482"/>
    </row>
    <row r="39" spans="2:5" ht="27.75" customHeight="1" x14ac:dyDescent="0.25">
      <c r="B39" s="482"/>
      <c r="C39" s="482"/>
      <c r="D39" s="482"/>
      <c r="E39" s="482"/>
    </row>
    <row r="40" spans="2:5" ht="27.75" customHeight="1" x14ac:dyDescent="0.25">
      <c r="B40" s="482"/>
      <c r="C40" s="482"/>
      <c r="D40" s="482"/>
      <c r="E40" s="482"/>
    </row>
    <row r="41" spans="2:5" x14ac:dyDescent="0.25">
      <c r="B41" s="482"/>
      <c r="C41" s="482"/>
      <c r="D41" s="482"/>
      <c r="E41" s="482"/>
    </row>
    <row r="42" spans="2:5" x14ac:dyDescent="0.25">
      <c r="B42" s="482"/>
      <c r="C42" s="482"/>
      <c r="D42" s="482"/>
      <c r="E42" s="482"/>
    </row>
    <row r="43" spans="2:5" x14ac:dyDescent="0.25">
      <c r="B43" s="482"/>
      <c r="C43" s="482"/>
      <c r="D43" s="482"/>
      <c r="E43" s="482"/>
    </row>
    <row r="44" spans="2:5" x14ac:dyDescent="0.25">
      <c r="B44" s="482"/>
      <c r="C44" s="482"/>
      <c r="D44" s="482"/>
      <c r="E44" s="482"/>
    </row>
    <row r="45" spans="2:5" x14ac:dyDescent="0.25">
      <c r="B45" s="482"/>
      <c r="C45" s="482"/>
      <c r="D45" s="482"/>
      <c r="E45" s="482"/>
    </row>
    <row r="46" spans="2:5" x14ac:dyDescent="0.25">
      <c r="B46" s="482"/>
      <c r="C46" s="482"/>
      <c r="D46" s="482"/>
      <c r="E46" s="482"/>
    </row>
    <row r="47" spans="2:5" x14ac:dyDescent="0.25">
      <c r="B47" s="482"/>
      <c r="C47" s="482"/>
      <c r="D47" s="482"/>
      <c r="E47" s="482"/>
    </row>
    <row r="48" spans="2:5" x14ac:dyDescent="0.25">
      <c r="B48" s="482"/>
      <c r="C48" s="482"/>
      <c r="D48" s="482"/>
      <c r="E48" s="482"/>
    </row>
    <row r="49" spans="2:5" x14ac:dyDescent="0.25">
      <c r="B49" s="482"/>
      <c r="C49" s="482"/>
      <c r="D49" s="482"/>
      <c r="E49" s="482"/>
    </row>
    <row r="50" spans="2:5" x14ac:dyDescent="0.25">
      <c r="B50" s="482"/>
      <c r="C50" s="482"/>
      <c r="D50" s="482"/>
      <c r="E50" s="482"/>
    </row>
    <row r="51" spans="2:5" x14ac:dyDescent="0.25">
      <c r="B51" s="482"/>
      <c r="C51" s="482"/>
      <c r="D51" s="482"/>
      <c r="E51" s="482"/>
    </row>
    <row r="52" spans="2:5" x14ac:dyDescent="0.25">
      <c r="B52" s="482"/>
      <c r="C52" s="482"/>
      <c r="D52" s="482"/>
      <c r="E52" s="482"/>
    </row>
    <row r="53" spans="2:5" x14ac:dyDescent="0.25">
      <c r="B53" s="482"/>
      <c r="C53" s="482"/>
      <c r="D53" s="482"/>
      <c r="E53" s="482"/>
    </row>
    <row r="54" spans="2:5" x14ac:dyDescent="0.25">
      <c r="B54" s="482"/>
      <c r="C54" s="482"/>
      <c r="D54" s="482"/>
      <c r="E54" s="482"/>
    </row>
    <row r="55" spans="2:5" x14ac:dyDescent="0.25">
      <c r="B55" s="482"/>
      <c r="C55" s="482"/>
      <c r="D55" s="482"/>
      <c r="E55" s="482"/>
    </row>
  </sheetData>
  <protectedRanges>
    <protectedRange sqref="A2:XFD2" name="Range1"/>
  </protectedRanges>
  <mergeCells count="4">
    <mergeCell ref="A2:E2"/>
    <mergeCell ref="A3:D3"/>
    <mergeCell ref="A4:D4"/>
    <mergeCell ref="G6:G9"/>
  </mergeCells>
  <hyperlinks>
    <hyperlink ref="A2" location="'A3'!A1" display="'A3'!A1"/>
    <hyperlink ref="A3:B3" location="'Key Points Sheet'!A1" display="Click for key points"/>
    <hyperlink ref="A3:C3" r:id="rId1" display="Click for key points sheet (what good looks like)"/>
    <hyperlink ref="A4" r:id="rId2" display="Click for Quality Standards"/>
    <hyperlink ref="A4:D4" r:id="rId3" display="Click for Quality Standards"/>
    <hyperlink ref="A3:D3" r:id="rId4" display="Click for key points sheet (what good looks like)"/>
  </hyperlinks>
  <pageMargins left="0.25" right="0.25" top="0.75" bottom="0.75" header="0.3" footer="0.3"/>
  <pageSetup paperSize="5" scale="79" orientation="landscape" r:id="rId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theme="4" tint="-0.499984740745262"/>
  </sheetPr>
  <dimension ref="A1:M44"/>
  <sheetViews>
    <sheetView showGridLines="0" workbookViewId="0">
      <selection activeCell="D5" sqref="D5"/>
    </sheetView>
  </sheetViews>
  <sheetFormatPr defaultColWidth="8.88671875" defaultRowHeight="13.2" x14ac:dyDescent="0.25"/>
  <cols>
    <col min="1" max="1" width="2.44140625" style="228" customWidth="1"/>
    <col min="2" max="2" width="58.109375" style="228" customWidth="1"/>
    <col min="3" max="3" width="13.109375" style="348" customWidth="1"/>
    <col min="4" max="4" width="14.6640625" style="228" customWidth="1"/>
    <col min="5" max="5" width="10.6640625" style="228" customWidth="1"/>
    <col min="6" max="6" width="5.6640625" style="228" customWidth="1"/>
    <col min="7" max="16384" width="8.88671875" style="228"/>
  </cols>
  <sheetData>
    <row r="1" spans="1:13" s="191" customFormat="1" ht="26.25" customHeight="1" x14ac:dyDescent="0.25">
      <c r="A1" s="843" t="str">
        <f>CONCATENATE("Box 7 - ",'A3'!A1)</f>
        <v>Box 7 - RIE A3</v>
      </c>
      <c r="B1" s="843"/>
      <c r="C1" s="843"/>
      <c r="D1" s="843"/>
      <c r="E1" s="843"/>
    </row>
    <row r="2" spans="1:13" ht="21" customHeight="1" x14ac:dyDescent="0.35">
      <c r="A2" s="963" t="str">
        <f>'A3'!A1:CV1</f>
        <v>RIE A3</v>
      </c>
      <c r="B2" s="963"/>
      <c r="C2" s="963"/>
      <c r="D2" s="963"/>
      <c r="E2" s="963"/>
    </row>
    <row r="3" spans="1:13" s="1" customFormat="1" ht="14.25" customHeight="1" x14ac:dyDescent="0.3">
      <c r="A3" s="958" t="str">
        <f>HYPERLINK("https://iuhealth.sharepoint.com/sites/OfficeofTransformation/Document%20Library%20System%20Files/A3%20Key%20Points%20Sheets.xlsx?web=1","Click for key points sheet (what good looks like)")</f>
        <v>Click for key points sheet (what good looks like)</v>
      </c>
      <c r="B3" s="958"/>
      <c r="C3" s="958"/>
      <c r="D3" s="958"/>
    </row>
    <row r="4" spans="1:13" s="1" customFormat="1" ht="14.25" customHeight="1" x14ac:dyDescent="0.3">
      <c r="A4" s="958" t="str">
        <f>HYPERLINK("https://iuhealth.sharepoint.com/sites/OfficeofTransformation/Document%20Library%20System%20Files/A3%20Quality%20Standards.xlsx?web=1","Click for Quality Standards")</f>
        <v>Click for Quality Standards</v>
      </c>
      <c r="B4" s="958"/>
      <c r="C4" s="958"/>
      <c r="D4" s="958"/>
    </row>
    <row r="5" spans="1:13" ht="16.5" customHeight="1" x14ac:dyDescent="0.25">
      <c r="G5" s="980" t="s">
        <v>344</v>
      </c>
      <c r="H5" s="980"/>
      <c r="I5" s="980"/>
      <c r="J5" s="980"/>
      <c r="K5" s="980"/>
      <c r="L5" s="980"/>
      <c r="M5" s="980"/>
    </row>
    <row r="6" spans="1:13" ht="24.75" customHeight="1" x14ac:dyDescent="0.4">
      <c r="B6" s="555" t="s">
        <v>30</v>
      </c>
      <c r="C6" s="555" t="s">
        <v>31</v>
      </c>
      <c r="D6" s="555" t="s">
        <v>32</v>
      </c>
      <c r="E6" s="555" t="s">
        <v>390</v>
      </c>
      <c r="G6" s="980"/>
      <c r="H6" s="980"/>
      <c r="I6" s="980"/>
      <c r="J6" s="980"/>
      <c r="K6" s="980"/>
      <c r="L6" s="980"/>
      <c r="M6" s="980"/>
    </row>
    <row r="7" spans="1:13" ht="40.5" customHeight="1" x14ac:dyDescent="0.35">
      <c r="B7" s="565"/>
      <c r="C7" s="566"/>
      <c r="D7" s="565"/>
      <c r="E7" s="567" t="s">
        <v>231</v>
      </c>
    </row>
    <row r="8" spans="1:13" ht="40.5" customHeight="1" x14ac:dyDescent="0.35">
      <c r="B8" s="565"/>
      <c r="C8" s="566"/>
      <c r="D8" s="565"/>
      <c r="E8" s="567" t="s">
        <v>231</v>
      </c>
    </row>
    <row r="9" spans="1:13" ht="40.5" customHeight="1" x14ac:dyDescent="0.35">
      <c r="B9" s="565"/>
      <c r="C9" s="566"/>
      <c r="D9" s="565"/>
      <c r="E9" s="567" t="s">
        <v>231</v>
      </c>
    </row>
    <row r="10" spans="1:13" ht="40.5" customHeight="1" x14ac:dyDescent="0.35">
      <c r="B10" s="565"/>
      <c r="C10" s="566"/>
      <c r="D10" s="565"/>
      <c r="E10" s="567" t="s">
        <v>231</v>
      </c>
    </row>
    <row r="11" spans="1:13" ht="40.5" customHeight="1" x14ac:dyDescent="0.35">
      <c r="B11" s="565"/>
      <c r="C11" s="566"/>
      <c r="D11" s="565"/>
      <c r="E11" s="567" t="s">
        <v>231</v>
      </c>
    </row>
    <row r="12" spans="1:13" ht="40.5" customHeight="1" x14ac:dyDescent="0.35">
      <c r="B12" s="565"/>
      <c r="C12" s="566"/>
      <c r="D12" s="565"/>
      <c r="E12" s="567" t="s">
        <v>231</v>
      </c>
    </row>
    <row r="13" spans="1:13" ht="40.5" customHeight="1" x14ac:dyDescent="0.35">
      <c r="B13" s="565"/>
      <c r="C13" s="566"/>
      <c r="D13" s="565"/>
      <c r="E13" s="567" t="s">
        <v>231</v>
      </c>
    </row>
    <row r="14" spans="1:13" ht="40.5" customHeight="1" x14ac:dyDescent="0.35">
      <c r="B14" s="565"/>
      <c r="C14" s="566"/>
      <c r="D14" s="565"/>
      <c r="E14" s="567" t="s">
        <v>231</v>
      </c>
    </row>
    <row r="15" spans="1:13" ht="40.5" customHeight="1" x14ac:dyDescent="0.35">
      <c r="B15" s="565"/>
      <c r="C15" s="566"/>
      <c r="D15" s="565"/>
      <c r="E15" s="567" t="s">
        <v>231</v>
      </c>
    </row>
    <row r="16" spans="1:13" ht="40.5" customHeight="1" x14ac:dyDescent="0.35">
      <c r="B16" s="565"/>
      <c r="C16" s="566"/>
      <c r="D16" s="565"/>
      <c r="E16" s="567" t="s">
        <v>231</v>
      </c>
    </row>
    <row r="17" spans="2:5" ht="40.5" customHeight="1" x14ac:dyDescent="0.35">
      <c r="B17" s="565"/>
      <c r="C17" s="566"/>
      <c r="D17" s="565"/>
      <c r="E17" s="567" t="s">
        <v>231</v>
      </c>
    </row>
    <row r="18" spans="2:5" ht="40.5" customHeight="1" x14ac:dyDescent="0.35">
      <c r="B18" s="565"/>
      <c r="C18" s="566"/>
      <c r="D18" s="565"/>
      <c r="E18" s="567" t="s">
        <v>231</v>
      </c>
    </row>
    <row r="19" spans="2:5" ht="40.5" customHeight="1" x14ac:dyDescent="0.35">
      <c r="B19" s="565"/>
      <c r="C19" s="566"/>
      <c r="D19" s="565"/>
      <c r="E19" s="567" t="s">
        <v>231</v>
      </c>
    </row>
    <row r="20" spans="2:5" ht="40.5" hidden="1" customHeight="1" x14ac:dyDescent="0.35">
      <c r="B20" s="565"/>
      <c r="C20" s="566"/>
      <c r="D20" s="565"/>
      <c r="E20" s="567" t="s">
        <v>231</v>
      </c>
    </row>
    <row r="21" spans="2:5" ht="40.5" hidden="1" customHeight="1" x14ac:dyDescent="0.35">
      <c r="B21" s="565"/>
      <c r="C21" s="566"/>
      <c r="D21" s="565"/>
      <c r="E21" s="567" t="s">
        <v>231</v>
      </c>
    </row>
    <row r="22" spans="2:5" ht="40.5" hidden="1" customHeight="1" x14ac:dyDescent="0.35">
      <c r="B22" s="565"/>
      <c r="C22" s="566"/>
      <c r="D22" s="565"/>
      <c r="E22" s="567" t="s">
        <v>231</v>
      </c>
    </row>
    <row r="23" spans="2:5" ht="40.5" hidden="1" customHeight="1" x14ac:dyDescent="0.35">
      <c r="B23" s="565"/>
      <c r="C23" s="566"/>
      <c r="D23" s="565"/>
      <c r="E23" s="567" t="s">
        <v>231</v>
      </c>
    </row>
    <row r="24" spans="2:5" ht="40.5" hidden="1" customHeight="1" x14ac:dyDescent="0.35">
      <c r="B24" s="565"/>
      <c r="C24" s="566"/>
      <c r="D24" s="565"/>
      <c r="E24" s="567" t="s">
        <v>231</v>
      </c>
    </row>
    <row r="25" spans="2:5" ht="40.5" hidden="1" customHeight="1" x14ac:dyDescent="0.35">
      <c r="B25" s="565"/>
      <c r="C25" s="566"/>
      <c r="D25" s="565"/>
      <c r="E25" s="567" t="s">
        <v>231</v>
      </c>
    </row>
    <row r="26" spans="2:5" ht="40.5" hidden="1" customHeight="1" x14ac:dyDescent="0.35">
      <c r="B26" s="565"/>
      <c r="C26" s="566"/>
      <c r="D26" s="565"/>
      <c r="E26" s="567" t="s">
        <v>231</v>
      </c>
    </row>
    <row r="27" spans="2:5" ht="40.5" hidden="1" customHeight="1" x14ac:dyDescent="0.35">
      <c r="B27" s="565"/>
      <c r="C27" s="566"/>
      <c r="D27" s="565"/>
      <c r="E27" s="567" t="s">
        <v>231</v>
      </c>
    </row>
    <row r="28" spans="2:5" ht="40.5" hidden="1" customHeight="1" x14ac:dyDescent="0.35">
      <c r="B28" s="565"/>
      <c r="C28" s="566"/>
      <c r="D28" s="565"/>
      <c r="E28" s="567" t="s">
        <v>231</v>
      </c>
    </row>
    <row r="29" spans="2:5" ht="40.5" hidden="1" customHeight="1" x14ac:dyDescent="0.35">
      <c r="B29" s="565"/>
      <c r="C29" s="566"/>
      <c r="D29" s="565"/>
      <c r="E29" s="567" t="s">
        <v>231</v>
      </c>
    </row>
    <row r="30" spans="2:5" ht="40.5" hidden="1" customHeight="1" x14ac:dyDescent="0.35">
      <c r="B30" s="565"/>
      <c r="C30" s="566"/>
      <c r="D30" s="565"/>
      <c r="E30" s="567" t="s">
        <v>231</v>
      </c>
    </row>
    <row r="31" spans="2:5" ht="40.5" hidden="1" customHeight="1" x14ac:dyDescent="0.35">
      <c r="B31" s="565"/>
      <c r="C31" s="566"/>
      <c r="D31" s="565"/>
      <c r="E31" s="567" t="s">
        <v>231</v>
      </c>
    </row>
    <row r="32" spans="2:5" ht="40.5" hidden="1" customHeight="1" x14ac:dyDescent="0.35">
      <c r="B32" s="565"/>
      <c r="C32" s="566"/>
      <c r="D32" s="565"/>
      <c r="E32" s="567" t="s">
        <v>231</v>
      </c>
    </row>
    <row r="33" spans="2:5" ht="40.5" hidden="1" customHeight="1" x14ac:dyDescent="0.35">
      <c r="B33" s="565"/>
      <c r="C33" s="566"/>
      <c r="D33" s="565"/>
      <c r="E33" s="567" t="s">
        <v>231</v>
      </c>
    </row>
    <row r="34" spans="2:5" ht="40.5" hidden="1" customHeight="1" x14ac:dyDescent="0.35">
      <c r="B34" s="565"/>
      <c r="C34" s="566"/>
      <c r="D34" s="565"/>
      <c r="E34" s="567" t="s">
        <v>231</v>
      </c>
    </row>
    <row r="35" spans="2:5" ht="40.5" hidden="1" customHeight="1" x14ac:dyDescent="0.35">
      <c r="B35" s="565"/>
      <c r="C35" s="566"/>
      <c r="D35" s="565"/>
      <c r="E35" s="567" t="s">
        <v>231</v>
      </c>
    </row>
    <row r="36" spans="2:5" ht="40.5" hidden="1" customHeight="1" x14ac:dyDescent="0.35">
      <c r="B36" s="565"/>
      <c r="C36" s="566"/>
      <c r="D36" s="565"/>
      <c r="E36" s="567" t="s">
        <v>231</v>
      </c>
    </row>
    <row r="37" spans="2:5" ht="40.5" hidden="1" customHeight="1" x14ac:dyDescent="0.35">
      <c r="B37" s="565"/>
      <c r="C37" s="566"/>
      <c r="D37" s="565"/>
      <c r="E37" s="567" t="s">
        <v>231</v>
      </c>
    </row>
    <row r="38" spans="2:5" ht="40.5" hidden="1" customHeight="1" x14ac:dyDescent="0.35">
      <c r="B38" s="565"/>
      <c r="C38" s="566"/>
      <c r="D38" s="565"/>
      <c r="E38" s="567" t="s">
        <v>231</v>
      </c>
    </row>
    <row r="39" spans="2:5" ht="40.5" hidden="1" customHeight="1" x14ac:dyDescent="0.35">
      <c r="B39" s="565"/>
      <c r="C39" s="566"/>
      <c r="D39" s="565"/>
      <c r="E39" s="567" t="s">
        <v>231</v>
      </c>
    </row>
    <row r="40" spans="2:5" ht="40.5" hidden="1" customHeight="1" x14ac:dyDescent="0.35">
      <c r="B40" s="565"/>
      <c r="C40" s="566"/>
      <c r="D40" s="565"/>
      <c r="E40" s="567" t="s">
        <v>231</v>
      </c>
    </row>
    <row r="41" spans="2:5" ht="40.5" hidden="1" customHeight="1" x14ac:dyDescent="0.35">
      <c r="B41" s="565"/>
      <c r="C41" s="566"/>
      <c r="D41" s="565"/>
      <c r="E41" s="567" t="s">
        <v>231</v>
      </c>
    </row>
    <row r="42" spans="2:5" ht="40.5" hidden="1" customHeight="1" x14ac:dyDescent="0.35">
      <c r="B42" s="565"/>
      <c r="C42" s="566"/>
      <c r="D42" s="565"/>
      <c r="E42" s="567" t="s">
        <v>231</v>
      </c>
    </row>
    <row r="43" spans="2:5" ht="40.5" hidden="1" customHeight="1" x14ac:dyDescent="0.35">
      <c r="B43" s="565"/>
      <c r="C43" s="566"/>
      <c r="D43" s="565"/>
      <c r="E43" s="567" t="s">
        <v>231</v>
      </c>
    </row>
    <row r="44" spans="2:5" ht="40.5" customHeight="1" x14ac:dyDescent="0.35">
      <c r="B44" s="568" t="s">
        <v>455</v>
      </c>
      <c r="C44" s="566"/>
      <c r="D44" s="565"/>
      <c r="E44" s="567" t="s">
        <v>231</v>
      </c>
    </row>
  </sheetData>
  <sheetProtection formatCells="0" formatColumns="0" formatRows="0" insertRows="0" insertHyperlinks="0" deleteRows="0" sort="0" autoFilter="0" pivotTables="0"/>
  <protectedRanges>
    <protectedRange sqref="A1:XFD2 G7:G1048576 A5:F1048576 H5:XFD1048576 G5" name="Range1"/>
  </protectedRanges>
  <mergeCells count="5">
    <mergeCell ref="A1:E1"/>
    <mergeCell ref="G5:M6"/>
    <mergeCell ref="A2:E2"/>
    <mergeCell ref="A3:D3"/>
    <mergeCell ref="A4:D4"/>
  </mergeCells>
  <dataValidations count="1">
    <dataValidation type="date" operator="greaterThan" allowBlank="1" showInputMessage="1" showErrorMessage="1" errorTitle="Date Required" error="Enter a date (mm/dd/yy)" sqref="C7:C44">
      <formula1>40179</formula1>
    </dataValidation>
  </dataValidations>
  <hyperlinks>
    <hyperlink ref="A2" location="'A3'!A1" display="'A3'!A1"/>
    <hyperlink ref="A3:B3" location="'Key Points Sheet'!A1" display="Click for key points"/>
    <hyperlink ref="A3:C3" r:id="rId1" display="Click for key points sheet (what good looks like)"/>
    <hyperlink ref="A4" r:id="rId2" display="Click for Quality Standards"/>
    <hyperlink ref="A4:D4" r:id="rId3" display="Click for Quality Standards"/>
    <hyperlink ref="A3:D3" r:id="rId4" display="Click for key points sheet (what good looks like)"/>
  </hyperlinks>
  <pageMargins left="0.25" right="0.25" top="0.75" bottom="0.75" header="0.3" footer="0.3"/>
  <pageSetup orientation="portrait" r:id="rId5"/>
  <drawing r:id="rId6"/>
  <legacyDrawing r:id="rId7"/>
  <controls>
    <mc:AlternateContent xmlns:mc="http://schemas.openxmlformats.org/markup-compatibility/2006">
      <mc:Choice Requires="x14">
        <control shapeId="143361" r:id="rId8" name="DTPicker1">
          <controlPr defaultSize="0" autoLine="0" autoPict="0" linkedCell="C7" r:id="rId9">
            <anchor moveWithCells="1">
              <from>
                <xdr:col>6</xdr:col>
                <xdr:colOff>0</xdr:colOff>
                <xdr:row>6</xdr:row>
                <xdr:rowOff>68580</xdr:rowOff>
              </from>
              <to>
                <xdr:col>7</xdr:col>
                <xdr:colOff>236220</xdr:colOff>
                <xdr:row>6</xdr:row>
                <xdr:rowOff>289560</xdr:rowOff>
              </to>
            </anchor>
          </controlPr>
        </control>
      </mc:Choice>
      <mc:Fallback>
        <control shapeId="143361" r:id="rId8" name="DTPicker1"/>
      </mc:Fallback>
    </mc:AlternateContent>
  </controls>
  <extLst>
    <ext xmlns:x14="http://schemas.microsoft.com/office/spreadsheetml/2009/9/main" uri="{78C0D931-6437-407d-A8EE-F0AAD7539E65}">
      <x14:conditionalFormattings>
        <x14:conditionalFormatting xmlns:xm="http://schemas.microsoft.com/office/excel/2006/main">
          <x14:cfRule type="cellIs" priority="1" operator="equal" id="{D9FC68B0-D39A-4D83-9459-388C05FA9A74}">
            <xm:f>Config!$M$3</xm:f>
            <x14:dxf>
              <font>
                <color rgb="FF00B050"/>
              </font>
              <fill>
                <patternFill>
                  <bgColor rgb="FF00B050"/>
                </patternFill>
              </fill>
            </x14:dxf>
          </x14:cfRule>
          <x14:cfRule type="expression" priority="2" id="{144D27D2-292D-4EA6-AA67-98CE1C1F300A}">
            <xm:f>AND(0&lt;LEN($C7),$C7&lt;NOW(),$E7=Config!$M$2)</xm:f>
            <x14:dxf>
              <font>
                <color rgb="FFFF0000"/>
              </font>
              <fill>
                <patternFill>
                  <bgColor rgb="FFFF0000"/>
                </patternFill>
              </fill>
            </x14:dxf>
          </x14:cfRule>
          <xm:sqref>E7:E44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Config!$M$2:$M$3</xm:f>
          </x14:formula1>
          <xm:sqref>E7:E44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4" tint="-0.499984740745262"/>
  </sheetPr>
  <dimension ref="A1:K41"/>
  <sheetViews>
    <sheetView workbookViewId="0">
      <selection activeCell="H9" sqref="H9"/>
    </sheetView>
  </sheetViews>
  <sheetFormatPr defaultColWidth="8.88671875" defaultRowHeight="14.4" x14ac:dyDescent="0.3"/>
  <cols>
    <col min="1" max="1" width="2.88671875" customWidth="1"/>
    <col min="2" max="2" width="17.109375" customWidth="1"/>
    <col min="3" max="3" width="18.44140625" customWidth="1"/>
    <col min="4" max="8" width="17.5546875" customWidth="1"/>
    <col min="9" max="10" width="0" hidden="1" customWidth="1"/>
  </cols>
  <sheetData>
    <row r="1" spans="1:11" s="48" customFormat="1" ht="27.75" customHeight="1" x14ac:dyDescent="0.3">
      <c r="A1" s="952" t="s">
        <v>221</v>
      </c>
      <c r="B1" s="952"/>
      <c r="C1" s="952"/>
      <c r="D1" s="952"/>
      <c r="E1" s="953"/>
      <c r="F1" s="953"/>
      <c r="G1" s="953"/>
      <c r="H1" s="953"/>
      <c r="I1" s="953"/>
      <c r="J1" s="953"/>
    </row>
    <row r="2" spans="1:11" x14ac:dyDescent="0.3">
      <c r="A2" t="str">
        <f>'A3'!A1:CV1</f>
        <v>RIE A3</v>
      </c>
    </row>
    <row r="3" spans="1:11" x14ac:dyDescent="0.3">
      <c r="G3" s="51" t="s">
        <v>71</v>
      </c>
      <c r="H3" s="96">
        <f>SUM(I7:I40)</f>
        <v>0</v>
      </c>
      <c r="J3" t="s">
        <v>9</v>
      </c>
      <c r="K3" s="516" t="s">
        <v>442</v>
      </c>
    </row>
    <row r="4" spans="1:11" x14ac:dyDescent="0.3">
      <c r="G4" s="51" t="s">
        <v>72</v>
      </c>
      <c r="H4" s="97">
        <f>SUM(J7:J40)</f>
        <v>0</v>
      </c>
      <c r="J4" t="s">
        <v>419</v>
      </c>
    </row>
    <row r="5" spans="1:11" s="387" customFormat="1" ht="33.75" customHeight="1" thickBot="1" x14ac:dyDescent="0.35">
      <c r="B5" s="981" t="s">
        <v>440</v>
      </c>
      <c r="C5" s="982"/>
      <c r="D5" s="982"/>
      <c r="E5" s="982"/>
      <c r="F5" s="982"/>
      <c r="G5" s="982"/>
      <c r="H5" s="982"/>
    </row>
    <row r="6" spans="1:11" ht="47.4" thickBot="1" x14ac:dyDescent="0.35">
      <c r="B6" s="490"/>
      <c r="C6" s="491" t="s">
        <v>404</v>
      </c>
      <c r="D6" s="491" t="s">
        <v>405</v>
      </c>
      <c r="E6" s="491" t="s">
        <v>406</v>
      </c>
      <c r="F6" s="491" t="s">
        <v>407</v>
      </c>
      <c r="G6" s="491" t="s">
        <v>408</v>
      </c>
      <c r="H6" s="492" t="s">
        <v>409</v>
      </c>
      <c r="I6" s="493" t="s">
        <v>420</v>
      </c>
      <c r="J6" s="493" t="s">
        <v>421</v>
      </c>
    </row>
    <row r="7" spans="1:11" ht="31.8" thickBot="1" x14ac:dyDescent="0.35">
      <c r="B7" s="494" t="s">
        <v>410</v>
      </c>
      <c r="C7" s="495" t="s">
        <v>411</v>
      </c>
      <c r="D7" s="495" t="s">
        <v>412</v>
      </c>
      <c r="E7" s="495" t="s">
        <v>413</v>
      </c>
      <c r="F7" s="495" t="s">
        <v>414</v>
      </c>
      <c r="G7" s="496">
        <v>1500</v>
      </c>
      <c r="H7" s="497" t="s">
        <v>9</v>
      </c>
      <c r="I7">
        <v>0</v>
      </c>
      <c r="J7" s="387">
        <v>0</v>
      </c>
    </row>
    <row r="8" spans="1:11" ht="78" x14ac:dyDescent="0.3">
      <c r="B8" s="498" t="s">
        <v>410</v>
      </c>
      <c r="C8" s="499" t="s">
        <v>415</v>
      </c>
      <c r="D8" s="499" t="s">
        <v>416</v>
      </c>
      <c r="E8" s="499" t="s">
        <v>417</v>
      </c>
      <c r="F8" s="499" t="s">
        <v>418</v>
      </c>
      <c r="G8" s="500">
        <v>60</v>
      </c>
      <c r="H8" s="501" t="s">
        <v>419</v>
      </c>
      <c r="I8" s="387">
        <v>0</v>
      </c>
      <c r="J8" s="387">
        <v>0</v>
      </c>
    </row>
    <row r="9" spans="1:11" x14ac:dyDescent="0.3">
      <c r="B9" s="517"/>
      <c r="C9" s="517"/>
      <c r="D9" s="517"/>
      <c r="E9" s="517"/>
      <c r="F9" s="517"/>
      <c r="G9" s="518"/>
      <c r="H9" s="517"/>
      <c r="I9" s="387">
        <f t="shared" ref="I9:I40" si="0">IF(H9=$J$3,G9,0)</f>
        <v>0</v>
      </c>
      <c r="J9" s="387">
        <f t="shared" ref="J9:J40" si="1">IF(H9=$J$4,G9,0)</f>
        <v>0</v>
      </c>
    </row>
    <row r="10" spans="1:11" x14ac:dyDescent="0.3">
      <c r="B10" s="517"/>
      <c r="C10" s="517"/>
      <c r="D10" s="517"/>
      <c r="E10" s="517"/>
      <c r="F10" s="517"/>
      <c r="G10" s="518"/>
      <c r="H10" s="517"/>
      <c r="I10" s="387">
        <f t="shared" si="0"/>
        <v>0</v>
      </c>
      <c r="J10" s="387">
        <f t="shared" si="1"/>
        <v>0</v>
      </c>
    </row>
    <row r="11" spans="1:11" x14ac:dyDescent="0.3">
      <c r="B11" s="517"/>
      <c r="C11" s="517"/>
      <c r="D11" s="517"/>
      <c r="E11" s="517"/>
      <c r="F11" s="517"/>
      <c r="G11" s="518"/>
      <c r="H11" s="517"/>
      <c r="I11" s="387">
        <f t="shared" si="0"/>
        <v>0</v>
      </c>
      <c r="J11" s="387">
        <f t="shared" si="1"/>
        <v>0</v>
      </c>
    </row>
    <row r="12" spans="1:11" x14ac:dyDescent="0.3">
      <c r="B12" s="517"/>
      <c r="C12" s="517"/>
      <c r="D12" s="517"/>
      <c r="E12" s="517"/>
      <c r="F12" s="517"/>
      <c r="G12" s="518"/>
      <c r="H12" s="517"/>
      <c r="I12" s="387">
        <f t="shared" si="0"/>
        <v>0</v>
      </c>
      <c r="J12" s="387">
        <f t="shared" si="1"/>
        <v>0</v>
      </c>
    </row>
    <row r="13" spans="1:11" x14ac:dyDescent="0.3">
      <c r="B13" s="517"/>
      <c r="C13" s="517"/>
      <c r="D13" s="517"/>
      <c r="E13" s="517"/>
      <c r="F13" s="517"/>
      <c r="G13" s="518"/>
      <c r="H13" s="517"/>
      <c r="I13" s="387">
        <f t="shared" si="0"/>
        <v>0</v>
      </c>
      <c r="J13" s="387">
        <f t="shared" si="1"/>
        <v>0</v>
      </c>
    </row>
    <row r="14" spans="1:11" x14ac:dyDescent="0.3">
      <c r="B14" s="517"/>
      <c r="C14" s="517"/>
      <c r="D14" s="517"/>
      <c r="E14" s="517"/>
      <c r="F14" s="517"/>
      <c r="G14" s="518"/>
      <c r="H14" s="517"/>
      <c r="I14" s="387">
        <f t="shared" si="0"/>
        <v>0</v>
      </c>
      <c r="J14" s="387">
        <f t="shared" si="1"/>
        <v>0</v>
      </c>
    </row>
    <row r="15" spans="1:11" x14ac:dyDescent="0.3">
      <c r="B15" s="517"/>
      <c r="C15" s="517"/>
      <c r="D15" s="517"/>
      <c r="E15" s="517"/>
      <c r="F15" s="517"/>
      <c r="G15" s="518"/>
      <c r="H15" s="517"/>
      <c r="I15" s="387">
        <f t="shared" si="0"/>
        <v>0</v>
      </c>
      <c r="J15" s="387">
        <f t="shared" si="1"/>
        <v>0</v>
      </c>
    </row>
    <row r="16" spans="1:11" x14ac:dyDescent="0.3">
      <c r="B16" s="517"/>
      <c r="C16" s="517"/>
      <c r="D16" s="517"/>
      <c r="E16" s="517"/>
      <c r="F16" s="517"/>
      <c r="G16" s="518"/>
      <c r="H16" s="517"/>
      <c r="I16" s="387">
        <f t="shared" si="0"/>
        <v>0</v>
      </c>
      <c r="J16" s="387">
        <f t="shared" si="1"/>
        <v>0</v>
      </c>
    </row>
    <row r="17" spans="2:10" x14ac:dyDescent="0.3">
      <c r="B17" s="517"/>
      <c r="C17" s="517"/>
      <c r="D17" s="517"/>
      <c r="E17" s="517"/>
      <c r="F17" s="517"/>
      <c r="G17" s="518"/>
      <c r="H17" s="517"/>
      <c r="I17" s="387">
        <f t="shared" si="0"/>
        <v>0</v>
      </c>
      <c r="J17" s="387">
        <f t="shared" si="1"/>
        <v>0</v>
      </c>
    </row>
    <row r="18" spans="2:10" x14ac:dyDescent="0.3">
      <c r="B18" s="517"/>
      <c r="C18" s="517"/>
      <c r="D18" s="517"/>
      <c r="E18" s="517"/>
      <c r="F18" s="517"/>
      <c r="G18" s="518"/>
      <c r="H18" s="517"/>
      <c r="I18" s="387">
        <f t="shared" si="0"/>
        <v>0</v>
      </c>
      <c r="J18" s="387">
        <f t="shared" si="1"/>
        <v>0</v>
      </c>
    </row>
    <row r="19" spans="2:10" x14ac:dyDescent="0.3">
      <c r="B19" s="517"/>
      <c r="C19" s="517"/>
      <c r="D19" s="517"/>
      <c r="E19" s="517"/>
      <c r="F19" s="517"/>
      <c r="G19" s="518"/>
      <c r="H19" s="517"/>
      <c r="I19" s="387">
        <f t="shared" si="0"/>
        <v>0</v>
      </c>
      <c r="J19" s="387">
        <f t="shared" si="1"/>
        <v>0</v>
      </c>
    </row>
    <row r="20" spans="2:10" x14ac:dyDescent="0.3">
      <c r="B20" s="517"/>
      <c r="C20" s="517"/>
      <c r="D20" s="517"/>
      <c r="E20" s="517"/>
      <c r="F20" s="517"/>
      <c r="G20" s="518"/>
      <c r="H20" s="517"/>
      <c r="I20" s="387">
        <f t="shared" si="0"/>
        <v>0</v>
      </c>
      <c r="J20" s="387">
        <f t="shared" si="1"/>
        <v>0</v>
      </c>
    </row>
    <row r="21" spans="2:10" x14ac:dyDescent="0.3">
      <c r="B21" s="517"/>
      <c r="C21" s="517"/>
      <c r="D21" s="517"/>
      <c r="E21" s="517"/>
      <c r="F21" s="517"/>
      <c r="G21" s="518"/>
      <c r="H21" s="517"/>
      <c r="I21" s="387">
        <f t="shared" si="0"/>
        <v>0</v>
      </c>
      <c r="J21" s="387">
        <f t="shared" si="1"/>
        <v>0</v>
      </c>
    </row>
    <row r="22" spans="2:10" x14ac:dyDescent="0.3">
      <c r="B22" s="517"/>
      <c r="C22" s="517"/>
      <c r="D22" s="517"/>
      <c r="E22" s="517"/>
      <c r="F22" s="517"/>
      <c r="G22" s="518"/>
      <c r="H22" s="517"/>
      <c r="I22" s="387">
        <f t="shared" si="0"/>
        <v>0</v>
      </c>
      <c r="J22" s="387">
        <f t="shared" si="1"/>
        <v>0</v>
      </c>
    </row>
    <row r="23" spans="2:10" x14ac:dyDescent="0.3">
      <c r="B23" s="517"/>
      <c r="C23" s="517"/>
      <c r="D23" s="517"/>
      <c r="E23" s="517"/>
      <c r="F23" s="517"/>
      <c r="G23" s="518"/>
      <c r="H23" s="517"/>
      <c r="I23" s="387">
        <f t="shared" si="0"/>
        <v>0</v>
      </c>
      <c r="J23" s="387">
        <f t="shared" si="1"/>
        <v>0</v>
      </c>
    </row>
    <row r="24" spans="2:10" x14ac:dyDescent="0.3">
      <c r="B24" s="517"/>
      <c r="C24" s="517"/>
      <c r="D24" s="517"/>
      <c r="E24" s="517"/>
      <c r="F24" s="517"/>
      <c r="G24" s="518"/>
      <c r="H24" s="517"/>
      <c r="I24" s="387">
        <f t="shared" si="0"/>
        <v>0</v>
      </c>
      <c r="J24" s="387">
        <f t="shared" si="1"/>
        <v>0</v>
      </c>
    </row>
    <row r="25" spans="2:10" x14ac:dyDescent="0.3">
      <c r="B25" s="517"/>
      <c r="C25" s="517"/>
      <c r="D25" s="517"/>
      <c r="E25" s="517"/>
      <c r="F25" s="517"/>
      <c r="G25" s="518"/>
      <c r="H25" s="517"/>
      <c r="I25" s="387">
        <f t="shared" si="0"/>
        <v>0</v>
      </c>
      <c r="J25" s="387">
        <f t="shared" si="1"/>
        <v>0</v>
      </c>
    </row>
    <row r="26" spans="2:10" x14ac:dyDescent="0.3">
      <c r="B26" s="517"/>
      <c r="C26" s="517"/>
      <c r="D26" s="517"/>
      <c r="E26" s="517"/>
      <c r="F26" s="517"/>
      <c r="G26" s="518"/>
      <c r="H26" s="517"/>
      <c r="I26" s="387">
        <f t="shared" si="0"/>
        <v>0</v>
      </c>
      <c r="J26" s="387">
        <f t="shared" si="1"/>
        <v>0</v>
      </c>
    </row>
    <row r="27" spans="2:10" x14ac:dyDescent="0.3">
      <c r="B27" s="517"/>
      <c r="C27" s="517"/>
      <c r="D27" s="517"/>
      <c r="E27" s="517"/>
      <c r="F27" s="517"/>
      <c r="G27" s="518"/>
      <c r="H27" s="517"/>
      <c r="I27" s="387">
        <f t="shared" si="0"/>
        <v>0</v>
      </c>
      <c r="J27" s="387">
        <f t="shared" si="1"/>
        <v>0</v>
      </c>
    </row>
    <row r="28" spans="2:10" x14ac:dyDescent="0.3">
      <c r="B28" s="517"/>
      <c r="C28" s="517"/>
      <c r="D28" s="517"/>
      <c r="E28" s="517"/>
      <c r="F28" s="517"/>
      <c r="G28" s="518"/>
      <c r="H28" s="517"/>
      <c r="I28" s="387">
        <f t="shared" si="0"/>
        <v>0</v>
      </c>
      <c r="J28" s="387">
        <f t="shared" si="1"/>
        <v>0</v>
      </c>
    </row>
    <row r="29" spans="2:10" x14ac:dyDescent="0.3">
      <c r="B29" s="517"/>
      <c r="C29" s="517"/>
      <c r="D29" s="517"/>
      <c r="E29" s="517"/>
      <c r="F29" s="517"/>
      <c r="G29" s="518"/>
      <c r="H29" s="517"/>
      <c r="I29" s="387">
        <f t="shared" si="0"/>
        <v>0</v>
      </c>
      <c r="J29" s="387">
        <f t="shared" si="1"/>
        <v>0</v>
      </c>
    </row>
    <row r="30" spans="2:10" x14ac:dyDescent="0.3">
      <c r="B30" s="517"/>
      <c r="C30" s="517"/>
      <c r="D30" s="517"/>
      <c r="E30" s="517"/>
      <c r="F30" s="517"/>
      <c r="G30" s="518"/>
      <c r="H30" s="517"/>
      <c r="I30" s="387">
        <f t="shared" si="0"/>
        <v>0</v>
      </c>
      <c r="J30" s="387">
        <f t="shared" si="1"/>
        <v>0</v>
      </c>
    </row>
    <row r="31" spans="2:10" x14ac:dyDescent="0.3">
      <c r="B31" s="517"/>
      <c r="C31" s="517"/>
      <c r="D31" s="517"/>
      <c r="E31" s="517"/>
      <c r="F31" s="517"/>
      <c r="G31" s="518"/>
      <c r="H31" s="517"/>
      <c r="I31" s="387">
        <f t="shared" si="0"/>
        <v>0</v>
      </c>
      <c r="J31" s="387">
        <f t="shared" si="1"/>
        <v>0</v>
      </c>
    </row>
    <row r="32" spans="2:10" x14ac:dyDescent="0.3">
      <c r="B32" s="517"/>
      <c r="C32" s="517"/>
      <c r="D32" s="517"/>
      <c r="E32" s="517"/>
      <c r="F32" s="517"/>
      <c r="G32" s="518"/>
      <c r="H32" s="517"/>
      <c r="I32" s="387">
        <f t="shared" si="0"/>
        <v>0</v>
      </c>
      <c r="J32" s="387">
        <f t="shared" si="1"/>
        <v>0</v>
      </c>
    </row>
    <row r="33" spans="2:10" x14ac:dyDescent="0.3">
      <c r="B33" s="517"/>
      <c r="C33" s="517"/>
      <c r="D33" s="517"/>
      <c r="E33" s="517"/>
      <c r="F33" s="517"/>
      <c r="G33" s="518"/>
      <c r="H33" s="517"/>
      <c r="I33" s="387">
        <f t="shared" si="0"/>
        <v>0</v>
      </c>
      <c r="J33" s="387">
        <f t="shared" si="1"/>
        <v>0</v>
      </c>
    </row>
    <row r="34" spans="2:10" x14ac:dyDescent="0.3">
      <c r="B34" s="517"/>
      <c r="C34" s="517"/>
      <c r="D34" s="517"/>
      <c r="E34" s="517"/>
      <c r="F34" s="517"/>
      <c r="G34" s="518"/>
      <c r="H34" s="517"/>
      <c r="I34" s="387">
        <f t="shared" si="0"/>
        <v>0</v>
      </c>
      <c r="J34" s="387">
        <f t="shared" si="1"/>
        <v>0</v>
      </c>
    </row>
    <row r="35" spans="2:10" x14ac:dyDescent="0.3">
      <c r="B35" s="517"/>
      <c r="C35" s="517"/>
      <c r="D35" s="517"/>
      <c r="E35" s="517"/>
      <c r="F35" s="517"/>
      <c r="G35" s="518"/>
      <c r="H35" s="517"/>
      <c r="I35" s="387">
        <f t="shared" si="0"/>
        <v>0</v>
      </c>
      <c r="J35" s="387">
        <f t="shared" si="1"/>
        <v>0</v>
      </c>
    </row>
    <row r="36" spans="2:10" x14ac:dyDescent="0.3">
      <c r="B36" s="517"/>
      <c r="C36" s="517"/>
      <c r="D36" s="517"/>
      <c r="E36" s="517"/>
      <c r="F36" s="517"/>
      <c r="G36" s="518"/>
      <c r="H36" s="517"/>
      <c r="I36" s="387">
        <f t="shared" si="0"/>
        <v>0</v>
      </c>
      <c r="J36" s="387">
        <f t="shared" si="1"/>
        <v>0</v>
      </c>
    </row>
    <row r="37" spans="2:10" x14ac:dyDescent="0.3">
      <c r="B37" s="517"/>
      <c r="C37" s="517"/>
      <c r="D37" s="517"/>
      <c r="E37" s="517"/>
      <c r="F37" s="517"/>
      <c r="G37" s="518"/>
      <c r="H37" s="517"/>
      <c r="I37" s="387">
        <f t="shared" si="0"/>
        <v>0</v>
      </c>
      <c r="J37" s="387">
        <f t="shared" si="1"/>
        <v>0</v>
      </c>
    </row>
    <row r="38" spans="2:10" x14ac:dyDescent="0.3">
      <c r="B38" s="517"/>
      <c r="C38" s="517"/>
      <c r="D38" s="517"/>
      <c r="E38" s="517"/>
      <c r="F38" s="517"/>
      <c r="G38" s="518"/>
      <c r="H38" s="517"/>
      <c r="I38" s="387">
        <f t="shared" si="0"/>
        <v>0</v>
      </c>
      <c r="J38" s="387">
        <f t="shared" si="1"/>
        <v>0</v>
      </c>
    </row>
    <row r="39" spans="2:10" x14ac:dyDescent="0.3">
      <c r="B39" s="517"/>
      <c r="C39" s="517"/>
      <c r="D39" s="517"/>
      <c r="E39" s="517"/>
      <c r="F39" s="517"/>
      <c r="G39" s="518"/>
      <c r="H39" s="517"/>
      <c r="I39" s="387">
        <f t="shared" si="0"/>
        <v>0</v>
      </c>
      <c r="J39" s="387">
        <f t="shared" si="1"/>
        <v>0</v>
      </c>
    </row>
    <row r="40" spans="2:10" x14ac:dyDescent="0.3">
      <c r="B40" s="517"/>
      <c r="C40" s="517"/>
      <c r="D40" s="517"/>
      <c r="E40" s="517"/>
      <c r="F40" s="517"/>
      <c r="G40" s="518"/>
      <c r="H40" s="517"/>
      <c r="I40" s="387">
        <f t="shared" si="0"/>
        <v>0</v>
      </c>
      <c r="J40" s="387">
        <f t="shared" si="1"/>
        <v>0</v>
      </c>
    </row>
    <row r="41" spans="2:10" ht="15.6" x14ac:dyDescent="0.3">
      <c r="B41" s="983" t="s">
        <v>439</v>
      </c>
      <c r="C41" s="983"/>
      <c r="D41" s="983"/>
      <c r="E41" s="983"/>
      <c r="F41" s="983"/>
      <c r="G41" s="983"/>
      <c r="H41" s="983"/>
    </row>
  </sheetData>
  <sheetProtection sheet="1" objects="1" scenarios="1" formatCells="0" formatColumns="0" formatRows="0" insertHyperlinks="0" selectLockedCells="1" sort="0" autoFilter="0" pivotTables="0"/>
  <protectedRanges>
    <protectedRange sqref="H3:H4" name="edit_rng"/>
  </protectedRanges>
  <mergeCells count="3">
    <mergeCell ref="A1:J1"/>
    <mergeCell ref="B5:H5"/>
    <mergeCell ref="B41:H41"/>
  </mergeCells>
  <conditionalFormatting sqref="H7:H40">
    <cfRule type="cellIs" dxfId="20" priority="1" operator="equal">
      <formula>$J$4</formula>
    </cfRule>
    <cfRule type="cellIs" dxfId="19" priority="2" operator="equal">
      <formula>$J$3</formula>
    </cfRule>
  </conditionalFormatting>
  <dataValidations count="3">
    <dataValidation type="decimal" operator="greaterThan" allowBlank="1" showInputMessage="1" showErrorMessage="1" errorTitle="Number Required" error="Number Required" sqref="H3:H4">
      <formula1>-5000000</formula1>
    </dataValidation>
    <dataValidation type="list" allowBlank="1" showInputMessage="1" showErrorMessage="1" sqref="H44:H47 H7:H40">
      <formula1>$J$3:$J$4</formula1>
    </dataValidation>
    <dataValidation type="decimal" allowBlank="1" showInputMessage="1" showErrorMessage="1" sqref="G9:G40">
      <formula1>-10000000</formula1>
      <formula2>10000000</formula2>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4" tint="-0.499984740745262"/>
  </sheetPr>
  <dimension ref="A1:E18"/>
  <sheetViews>
    <sheetView showGridLines="0" topLeftCell="A7" workbookViewId="0">
      <selection activeCell="B17" sqref="B17"/>
    </sheetView>
  </sheetViews>
  <sheetFormatPr defaultColWidth="8.88671875" defaultRowHeight="13.2" x14ac:dyDescent="0.25"/>
  <cols>
    <col min="1" max="1" width="3.88671875" style="228" customWidth="1"/>
    <col min="2" max="3" width="46.33203125" style="228" customWidth="1"/>
    <col min="4" max="4" width="15.88671875" style="228" customWidth="1"/>
    <col min="5" max="5" width="9.44140625" style="228" customWidth="1"/>
    <col min="6" max="16384" width="8.88671875" style="228"/>
  </cols>
  <sheetData>
    <row r="1" spans="1:5" s="191" customFormat="1" ht="22.8" x14ac:dyDescent="0.25">
      <c r="A1" s="843" t="str">
        <f>CONCATENATE("Box 9  - ",'A3'!A1)</f>
        <v>Box 9  - RIE A3</v>
      </c>
      <c r="B1" s="843"/>
      <c r="C1" s="843"/>
    </row>
    <row r="2" spans="1:5" ht="21" customHeight="1" x14ac:dyDescent="0.35">
      <c r="A2" s="963" t="str">
        <f>'A3'!A1:CV1</f>
        <v>RIE A3</v>
      </c>
      <c r="B2" s="963"/>
      <c r="C2" s="963"/>
      <c r="D2" s="521"/>
      <c r="E2" s="521"/>
    </row>
    <row r="3" spans="1:5" s="1" customFormat="1" ht="14.25" customHeight="1" x14ac:dyDescent="0.3">
      <c r="A3" s="958" t="str">
        <f>HYPERLINK("https://iuhealth.sharepoint.com/sites/OfficeofTransformation/Document%20Library%20System%20Files/A3%20Key%20Points%20Sheets.xlsx?web=1","Click for key points sheet (what good looks like)")</f>
        <v>Click for key points sheet (what good looks like)</v>
      </c>
      <c r="B3" s="958"/>
      <c r="C3" s="958"/>
      <c r="D3" s="563"/>
    </row>
    <row r="4" spans="1:5" s="1" customFormat="1" ht="14.25" customHeight="1" x14ac:dyDescent="0.3">
      <c r="A4" s="958" t="str">
        <f>HYPERLINK("https://iuhealth.sharepoint.com/sites/OfficeofTransformation/Document%20Library%20System%20Files/A3%20Quality%20Standards.xlsx?web=1","Click for Quality Standards")</f>
        <v>Click for Quality Standards</v>
      </c>
      <c r="B4" s="958"/>
      <c r="C4" s="958"/>
      <c r="D4" s="563"/>
    </row>
    <row r="5" spans="1:5" ht="17.399999999999999" x14ac:dyDescent="0.3">
      <c r="B5" s="488" t="s">
        <v>33</v>
      </c>
      <c r="C5" s="489" t="s">
        <v>34</v>
      </c>
    </row>
    <row r="6" spans="1:5" ht="25.5" customHeight="1" x14ac:dyDescent="0.4">
      <c r="B6" s="584" t="s">
        <v>509</v>
      </c>
      <c r="C6" s="584" t="s">
        <v>507</v>
      </c>
    </row>
    <row r="7" spans="1:5" ht="25.5" customHeight="1" x14ac:dyDescent="0.4">
      <c r="B7" s="585"/>
      <c r="C7" s="585"/>
    </row>
    <row r="8" spans="1:5" ht="25.5" customHeight="1" x14ac:dyDescent="0.4">
      <c r="B8" s="584"/>
      <c r="C8" s="584"/>
    </row>
    <row r="9" spans="1:5" ht="25.5" customHeight="1" x14ac:dyDescent="0.4">
      <c r="B9" s="584"/>
      <c r="C9" s="584"/>
    </row>
    <row r="10" spans="1:5" ht="17.399999999999999" x14ac:dyDescent="0.3">
      <c r="B10" s="486" t="s">
        <v>35</v>
      </c>
      <c r="C10" s="487" t="s">
        <v>36</v>
      </c>
    </row>
    <row r="11" spans="1:5" ht="25.5" customHeight="1" x14ac:dyDescent="0.4">
      <c r="B11" s="584"/>
      <c r="C11" s="584" t="s">
        <v>503</v>
      </c>
    </row>
    <row r="12" spans="1:5" ht="25.5" customHeight="1" x14ac:dyDescent="0.4">
      <c r="B12" s="585"/>
      <c r="C12" s="585" t="s">
        <v>504</v>
      </c>
    </row>
    <row r="13" spans="1:5" ht="25.5" customHeight="1" x14ac:dyDescent="0.4">
      <c r="B13" s="584"/>
      <c r="C13" s="584" t="s">
        <v>505</v>
      </c>
    </row>
    <row r="14" spans="1:5" ht="25.5" customHeight="1" x14ac:dyDescent="0.4">
      <c r="B14" s="584"/>
      <c r="C14" s="584" t="s">
        <v>508</v>
      </c>
    </row>
    <row r="15" spans="1:5" ht="17.399999999999999" x14ac:dyDescent="0.3">
      <c r="B15" s="984" t="s">
        <v>422</v>
      </c>
      <c r="C15" s="985"/>
    </row>
    <row r="16" spans="1:5" ht="25.5" customHeight="1" x14ac:dyDescent="0.4">
      <c r="B16" s="585" t="s">
        <v>506</v>
      </c>
      <c r="C16" s="585"/>
    </row>
    <row r="17" spans="2:3" ht="25.5" customHeight="1" x14ac:dyDescent="0.4">
      <c r="B17" s="585"/>
      <c r="C17" s="585"/>
    </row>
    <row r="18" spans="2:3" ht="25.5" customHeight="1" x14ac:dyDescent="0.4">
      <c r="B18" s="585"/>
      <c r="C18" s="585"/>
    </row>
  </sheetData>
  <sheetProtection formatCells="0" formatColumns="0" formatRows="0" insertRows="0" insertHyperlinks="0" deleteRows="0" pivotTables="0"/>
  <mergeCells count="5">
    <mergeCell ref="A1:C1"/>
    <mergeCell ref="B15:C15"/>
    <mergeCell ref="A2:C2"/>
    <mergeCell ref="A4:C4"/>
    <mergeCell ref="A3:C3"/>
  </mergeCells>
  <hyperlinks>
    <hyperlink ref="A2:B2" location="'A3'!A1" display="'A3'!A1"/>
    <hyperlink ref="A3:B3" location="'Key Points Sheet'!A1" display="Click for key points"/>
    <hyperlink ref="A4" r:id="rId1" display="Click for Quality Standards"/>
  </hyperlinks>
  <pageMargins left="0.25" right="0.25"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P33"/>
  <sheetViews>
    <sheetView workbookViewId="0">
      <selection activeCell="G3" sqref="G3"/>
    </sheetView>
  </sheetViews>
  <sheetFormatPr defaultColWidth="8.88671875" defaultRowHeight="13.2" x14ac:dyDescent="0.25"/>
  <cols>
    <col min="1" max="1" width="5.44140625" style="228" customWidth="1"/>
    <col min="2" max="2" width="43.5546875" style="228" customWidth="1"/>
    <col min="3" max="3" width="12.5546875" style="228" hidden="1" customWidth="1"/>
    <col min="4" max="4" width="22.44140625" style="228" customWidth="1"/>
    <col min="5" max="5" width="21.5546875" style="228" customWidth="1"/>
    <col min="6" max="6" width="19.44140625" style="228" customWidth="1"/>
    <col min="7" max="7" width="13.44140625" style="256" customWidth="1"/>
    <col min="8" max="8" width="31.33203125" style="256" bestFit="1" customWidth="1"/>
    <col min="9" max="9" width="8.88671875" style="256"/>
    <col min="10" max="10" width="41.6640625" style="256" customWidth="1"/>
    <col min="11" max="16" width="8.88671875" style="256"/>
    <col min="17" max="16384" width="8.88671875" style="228"/>
  </cols>
  <sheetData>
    <row r="1" spans="1:10" s="191" customFormat="1" ht="22.8" x14ac:dyDescent="0.25">
      <c r="A1" s="843" t="str">
        <f>CONCATENATE("Team  - ",'A3'!A1)</f>
        <v>Team  - RIE A3</v>
      </c>
      <c r="B1" s="843"/>
      <c r="C1" s="843"/>
    </row>
    <row r="2" spans="1:10" ht="22.5" customHeight="1" x14ac:dyDescent="0.3">
      <c r="B2" s="241" t="s">
        <v>37</v>
      </c>
      <c r="C2" s="242"/>
      <c r="D2" s="243"/>
      <c r="E2" s="242"/>
      <c r="F2" s="241"/>
      <c r="G2" s="254"/>
      <c r="H2" s="255" t="s">
        <v>38</v>
      </c>
      <c r="I2" s="986" t="s">
        <v>39</v>
      </c>
      <c r="J2" s="986"/>
    </row>
    <row r="3" spans="1:10" ht="13.8" x14ac:dyDescent="0.25">
      <c r="B3" s="244" t="s">
        <v>40</v>
      </c>
      <c r="C3" s="242"/>
      <c r="D3" s="229"/>
      <c r="E3" s="242"/>
      <c r="F3" s="244"/>
      <c r="H3" s="257" t="s">
        <v>41</v>
      </c>
      <c r="I3" s="258"/>
      <c r="J3" s="259" t="s">
        <v>41</v>
      </c>
    </row>
    <row r="4" spans="1:10" ht="26.4" x14ac:dyDescent="0.25">
      <c r="B4" s="245" t="s">
        <v>345</v>
      </c>
      <c r="C4" s="372" t="s">
        <v>340</v>
      </c>
      <c r="D4" s="245" t="s">
        <v>110</v>
      </c>
      <c r="E4" s="372" t="s">
        <v>347</v>
      </c>
      <c r="F4" s="246" t="s">
        <v>181</v>
      </c>
      <c r="G4" s="260"/>
      <c r="H4" s="261" t="s">
        <v>42</v>
      </c>
      <c r="J4" s="262" t="s">
        <v>43</v>
      </c>
    </row>
    <row r="5" spans="1:10" x14ac:dyDescent="0.25">
      <c r="A5" s="247"/>
      <c r="B5" s="248"/>
      <c r="C5" s="249" t="s">
        <v>341</v>
      </c>
      <c r="D5" s="249" t="s">
        <v>183</v>
      </c>
      <c r="E5" s="249"/>
      <c r="F5" s="248"/>
      <c r="G5" s="263"/>
    </row>
    <row r="6" spans="1:10" x14ac:dyDescent="0.25">
      <c r="A6" s="247"/>
      <c r="B6" s="248"/>
      <c r="C6" s="249" t="s">
        <v>339</v>
      </c>
      <c r="D6" s="249" t="s">
        <v>217</v>
      </c>
      <c r="E6" s="249"/>
      <c r="F6" s="248"/>
      <c r="G6" s="263"/>
      <c r="H6" s="264"/>
      <c r="J6" s="265"/>
    </row>
    <row r="7" spans="1:10" x14ac:dyDescent="0.25">
      <c r="A7" s="247"/>
      <c r="B7" s="248"/>
      <c r="C7" s="249" t="s">
        <v>342</v>
      </c>
      <c r="D7" s="249" t="s">
        <v>184</v>
      </c>
      <c r="E7" s="249"/>
      <c r="F7" s="248"/>
      <c r="G7" s="263"/>
      <c r="H7" s="264"/>
      <c r="J7" s="265"/>
    </row>
    <row r="8" spans="1:10" x14ac:dyDescent="0.25">
      <c r="A8" s="247"/>
      <c r="B8" s="248"/>
      <c r="C8" s="249" t="s">
        <v>342</v>
      </c>
      <c r="D8" s="249" t="s">
        <v>185</v>
      </c>
      <c r="E8" s="249"/>
      <c r="F8" s="248"/>
      <c r="G8" s="266"/>
      <c r="H8" s="266"/>
      <c r="J8" s="264"/>
    </row>
    <row r="9" spans="1:10" x14ac:dyDescent="0.25">
      <c r="A9" s="247"/>
      <c r="B9" s="248"/>
      <c r="C9" s="249" t="s">
        <v>342</v>
      </c>
      <c r="D9" s="248" t="s">
        <v>186</v>
      </c>
      <c r="E9" s="249"/>
      <c r="F9" s="248"/>
      <c r="G9" s="266"/>
      <c r="H9" s="266"/>
    </row>
    <row r="10" spans="1:10" s="256" customFormat="1" ht="3" customHeight="1" x14ac:dyDescent="0.25">
      <c r="A10" s="267"/>
      <c r="B10" s="250"/>
      <c r="C10" s="251"/>
      <c r="D10" s="250"/>
      <c r="E10" s="251"/>
      <c r="F10" s="366"/>
      <c r="G10" s="266"/>
      <c r="H10" s="266"/>
    </row>
    <row r="11" spans="1:10" x14ac:dyDescent="0.25">
      <c r="A11" s="247">
        <v>1</v>
      </c>
      <c r="B11" s="248"/>
      <c r="C11" s="249" t="s">
        <v>342</v>
      </c>
      <c r="D11" s="248" t="s">
        <v>113</v>
      </c>
      <c r="E11" s="249"/>
      <c r="F11" s="248"/>
      <c r="G11" s="266"/>
      <c r="H11" s="266"/>
    </row>
    <row r="12" spans="1:10" x14ac:dyDescent="0.25">
      <c r="A12" s="247">
        <v>2</v>
      </c>
      <c r="B12" s="248"/>
      <c r="C12" s="249" t="s">
        <v>342</v>
      </c>
      <c r="D12" s="248" t="s">
        <v>115</v>
      </c>
      <c r="E12" s="249"/>
      <c r="F12" s="248"/>
      <c r="G12" s="266"/>
    </row>
    <row r="13" spans="1:10" x14ac:dyDescent="0.25">
      <c r="A13" s="247">
        <v>3</v>
      </c>
      <c r="B13" s="248"/>
      <c r="C13" s="249" t="s">
        <v>342</v>
      </c>
      <c r="D13" s="248" t="s">
        <v>114</v>
      </c>
      <c r="E13" s="249"/>
      <c r="F13" s="248"/>
      <c r="G13" s="266"/>
    </row>
    <row r="14" spans="1:10" x14ac:dyDescent="0.25">
      <c r="A14" s="247">
        <v>4</v>
      </c>
      <c r="B14" s="248"/>
      <c r="C14" s="249" t="s">
        <v>342</v>
      </c>
      <c r="D14" s="248"/>
      <c r="E14" s="249"/>
      <c r="F14" s="248"/>
      <c r="G14" s="266"/>
    </row>
    <row r="15" spans="1:10" x14ac:dyDescent="0.25">
      <c r="A15" s="247">
        <v>5</v>
      </c>
      <c r="B15" s="248"/>
      <c r="C15" s="249" t="s">
        <v>342</v>
      </c>
      <c r="D15" s="248"/>
      <c r="E15" s="249"/>
      <c r="F15" s="248"/>
      <c r="G15" s="266"/>
    </row>
    <row r="16" spans="1:10" x14ac:dyDescent="0.25">
      <c r="A16" s="247">
        <v>6</v>
      </c>
      <c r="B16" s="248"/>
      <c r="C16" s="249" t="s">
        <v>342</v>
      </c>
      <c r="D16" s="252"/>
      <c r="E16" s="249"/>
      <c r="F16" s="248"/>
      <c r="G16" s="263"/>
      <c r="H16" s="263"/>
    </row>
    <row r="17" spans="1:8" x14ac:dyDescent="0.25">
      <c r="A17" s="247">
        <v>7</v>
      </c>
      <c r="B17" s="248"/>
      <c r="C17" s="249" t="s">
        <v>342</v>
      </c>
      <c r="D17" s="249"/>
      <c r="E17" s="249"/>
      <c r="F17" s="252"/>
      <c r="G17" s="263"/>
      <c r="H17" s="263"/>
    </row>
    <row r="18" spans="1:8" x14ac:dyDescent="0.25">
      <c r="A18" s="247">
        <v>8</v>
      </c>
      <c r="B18" s="248"/>
      <c r="C18" s="249" t="s">
        <v>342</v>
      </c>
      <c r="D18" s="249"/>
      <c r="E18" s="249"/>
      <c r="F18" s="252"/>
      <c r="G18" s="263"/>
      <c r="H18" s="263"/>
    </row>
    <row r="19" spans="1:8" x14ac:dyDescent="0.25">
      <c r="A19" s="247">
        <v>9</v>
      </c>
      <c r="B19" s="248"/>
      <c r="C19" s="249" t="s">
        <v>342</v>
      </c>
      <c r="D19" s="249"/>
      <c r="E19" s="249"/>
      <c r="F19" s="252"/>
      <c r="G19" s="263"/>
      <c r="H19" s="263"/>
    </row>
    <row r="20" spans="1:8" x14ac:dyDescent="0.25">
      <c r="A20" s="247">
        <v>10</v>
      </c>
      <c r="B20" s="252"/>
      <c r="C20" s="249" t="s">
        <v>342</v>
      </c>
      <c r="D20" s="249"/>
      <c r="E20" s="249"/>
      <c r="F20" s="252"/>
      <c r="G20" s="263"/>
      <c r="H20" s="263"/>
    </row>
    <row r="21" spans="1:8" x14ac:dyDescent="0.25">
      <c r="A21" s="247">
        <v>11</v>
      </c>
      <c r="B21" s="252"/>
      <c r="C21" s="249" t="s">
        <v>342</v>
      </c>
      <c r="D21" s="249"/>
      <c r="E21" s="249"/>
      <c r="F21" s="252"/>
      <c r="G21" s="263"/>
      <c r="H21" s="263"/>
    </row>
    <row r="22" spans="1:8" x14ac:dyDescent="0.25">
      <c r="A22" s="247">
        <v>12</v>
      </c>
      <c r="B22" s="252"/>
      <c r="C22" s="249" t="s">
        <v>342</v>
      </c>
      <c r="D22" s="249"/>
      <c r="E22" s="249"/>
      <c r="F22" s="252"/>
      <c r="G22" s="263"/>
      <c r="H22" s="263"/>
    </row>
    <row r="23" spans="1:8" x14ac:dyDescent="0.25">
      <c r="A23" s="247">
        <v>13</v>
      </c>
      <c r="B23" s="252"/>
      <c r="C23" s="249" t="s">
        <v>342</v>
      </c>
      <c r="D23" s="249"/>
      <c r="E23" s="249"/>
      <c r="F23" s="252"/>
      <c r="G23" s="263"/>
      <c r="H23" s="263"/>
    </row>
    <row r="24" spans="1:8" x14ac:dyDescent="0.25">
      <c r="A24" s="247">
        <v>14</v>
      </c>
      <c r="B24" s="252"/>
      <c r="C24" s="249" t="s">
        <v>342</v>
      </c>
      <c r="D24" s="249"/>
      <c r="E24" s="249"/>
      <c r="F24" s="252"/>
      <c r="G24" s="263"/>
      <c r="H24" s="263"/>
    </row>
    <row r="25" spans="1:8" x14ac:dyDescent="0.25">
      <c r="A25" s="247"/>
      <c r="B25" s="329"/>
      <c r="C25" s="229"/>
      <c r="D25" s="229"/>
      <c r="E25" s="229"/>
      <c r="F25" s="253"/>
      <c r="G25" s="263"/>
      <c r="H25" s="263"/>
    </row>
    <row r="26" spans="1:8" x14ac:dyDescent="0.25">
      <c r="B26" s="245" t="s">
        <v>44</v>
      </c>
      <c r="C26" s="245" t="s">
        <v>182</v>
      </c>
      <c r="E26" s="229"/>
      <c r="G26" s="266"/>
      <c r="H26" s="263"/>
    </row>
    <row r="27" spans="1:8" x14ac:dyDescent="0.25">
      <c r="A27" s="247">
        <v>1</v>
      </c>
      <c r="B27" s="253"/>
      <c r="D27" s="253"/>
      <c r="F27" s="253"/>
      <c r="G27" s="264"/>
    </row>
    <row r="28" spans="1:8" x14ac:dyDescent="0.25">
      <c r="A28" s="247">
        <v>2</v>
      </c>
      <c r="B28" s="253"/>
      <c r="F28" s="253"/>
      <c r="G28" s="264"/>
    </row>
    <row r="29" spans="1:8" x14ac:dyDescent="0.25">
      <c r="A29" s="247">
        <v>3</v>
      </c>
      <c r="B29" s="253"/>
      <c r="F29" s="253"/>
    </row>
    <row r="30" spans="1:8" x14ac:dyDescent="0.25">
      <c r="B30" s="253"/>
      <c r="F30" s="253"/>
    </row>
    <row r="31" spans="1:8" x14ac:dyDescent="0.25">
      <c r="B31" s="253"/>
      <c r="F31" s="253"/>
    </row>
    <row r="32" spans="1:8" x14ac:dyDescent="0.25">
      <c r="B32" s="253"/>
      <c r="F32" s="253"/>
    </row>
    <row r="33" spans="2:6" x14ac:dyDescent="0.25">
      <c r="B33" s="253"/>
      <c r="F33" s="253"/>
    </row>
  </sheetData>
  <sheetProtection formatCells="0" formatColumns="0" formatRows="0" insertHyperlinks="0" sort="0" autoFilter="0" pivotTables="0"/>
  <protectedRanges>
    <protectedRange sqref="E5:E9 E26 B11:E24 B5:C9 B27:G57 F5:AC26" name="edit range"/>
  </protectedRanges>
  <mergeCells count="2">
    <mergeCell ref="I2:J2"/>
    <mergeCell ref="A1:C1"/>
  </mergeCells>
  <conditionalFormatting sqref="B5:C9">
    <cfRule type="notContainsBlanks" dxfId="18" priority="6">
      <formula>LEN(TRIM(B5))&gt;0</formula>
    </cfRule>
    <cfRule type="containsBlanks" dxfId="17" priority="7">
      <formula>LEN(TRIM(B5))=0</formula>
    </cfRule>
  </conditionalFormatting>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2">
        <x14:dataValidation type="list" allowBlank="1" showInputMessage="1">
          <x14:formula1>
            <xm:f>Config!$I$2:$I$4</xm:f>
          </x14:formula1>
          <xm:sqref>D11:D25</xm:sqref>
        </x14:dataValidation>
        <x14:dataValidation type="list" showInputMessage="1" showErrorMessage="1">
          <x14:formula1>
            <xm:f>Config!$S$2:$S$4</xm:f>
          </x14:formula1>
          <xm:sqref>C5:C9 C11:C24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F47"/>
  <sheetViews>
    <sheetView showGridLines="0" zoomScale="70" zoomScaleNormal="70" zoomScalePageLayoutView="70" workbookViewId="0">
      <selection activeCell="K27" sqref="K27"/>
    </sheetView>
  </sheetViews>
  <sheetFormatPr defaultColWidth="8.88671875" defaultRowHeight="10.199999999999999" x14ac:dyDescent="0.2"/>
  <cols>
    <col min="1" max="1" width="8.88671875" style="32"/>
    <col min="2" max="2" width="28.6640625" style="34" customWidth="1"/>
    <col min="3" max="3" width="25.44140625" style="34" customWidth="1"/>
    <col min="4" max="4" width="24.88671875" style="34" customWidth="1"/>
    <col min="5" max="5" width="23.109375" style="34" customWidth="1"/>
    <col min="6" max="6" width="25.6640625" style="34" bestFit="1" customWidth="1"/>
    <col min="7" max="16384" width="8.88671875" style="32"/>
  </cols>
  <sheetData>
    <row r="1" spans="1:6" ht="21" x14ac:dyDescent="0.4">
      <c r="A1" s="430" t="str">
        <f>'A3'!A1</f>
        <v>RIE A3</v>
      </c>
    </row>
    <row r="2" spans="1:6" ht="31.5" customHeight="1" thickBot="1" x14ac:dyDescent="0.25">
      <c r="B2" s="990" t="s">
        <v>45</v>
      </c>
      <c r="C2" s="990"/>
      <c r="D2" s="990"/>
      <c r="E2" s="990"/>
      <c r="F2" s="990"/>
    </row>
    <row r="3" spans="1:6" s="33" customFormat="1" ht="22.5" customHeight="1" x14ac:dyDescent="0.3">
      <c r="B3" s="83" t="s">
        <v>46</v>
      </c>
      <c r="C3" s="84" t="s">
        <v>47</v>
      </c>
      <c r="D3" s="84" t="s">
        <v>48</v>
      </c>
      <c r="E3" s="84" t="s">
        <v>49</v>
      </c>
      <c r="F3" s="85" t="s">
        <v>50</v>
      </c>
    </row>
    <row r="4" spans="1:6" ht="47.4" thickBot="1" x14ac:dyDescent="0.25">
      <c r="B4" s="86" t="s">
        <v>51</v>
      </c>
      <c r="C4" s="86" t="s">
        <v>52</v>
      </c>
      <c r="D4" s="86" t="s">
        <v>53</v>
      </c>
      <c r="E4" s="86" t="s">
        <v>54</v>
      </c>
      <c r="F4" s="86" t="s">
        <v>55</v>
      </c>
    </row>
    <row r="5" spans="1:6" x14ac:dyDescent="0.2">
      <c r="A5" s="87"/>
      <c r="B5" s="987"/>
      <c r="C5" s="987"/>
      <c r="D5" s="991"/>
      <c r="E5" s="987"/>
      <c r="F5" s="992"/>
    </row>
    <row r="6" spans="1:6" x14ac:dyDescent="0.2">
      <c r="A6" s="88"/>
      <c r="B6" s="988"/>
      <c r="C6" s="988"/>
      <c r="D6" s="988"/>
      <c r="E6" s="988"/>
      <c r="F6" s="993"/>
    </row>
    <row r="7" spans="1:6" x14ac:dyDescent="0.2">
      <c r="A7" s="88"/>
      <c r="B7" s="988"/>
      <c r="C7" s="988"/>
      <c r="D7" s="988"/>
      <c r="E7" s="988"/>
      <c r="F7" s="993"/>
    </row>
    <row r="8" spans="1:6" ht="10.8" thickBot="1" x14ac:dyDescent="0.25">
      <c r="A8" s="88"/>
      <c r="B8" s="989"/>
      <c r="C8" s="989"/>
      <c r="D8" s="989"/>
      <c r="E8" s="989"/>
      <c r="F8" s="994"/>
    </row>
    <row r="9" spans="1:6" x14ac:dyDescent="0.2">
      <c r="A9" s="87"/>
      <c r="B9" s="987"/>
      <c r="C9" s="987"/>
      <c r="D9" s="991"/>
      <c r="E9" s="987"/>
      <c r="F9" s="992"/>
    </row>
    <row r="10" spans="1:6" x14ac:dyDescent="0.2">
      <c r="A10" s="88"/>
      <c r="B10" s="988"/>
      <c r="C10" s="988"/>
      <c r="D10" s="988"/>
      <c r="E10" s="988"/>
      <c r="F10" s="993"/>
    </row>
    <row r="11" spans="1:6" x14ac:dyDescent="0.2">
      <c r="A11" s="88"/>
      <c r="B11" s="988"/>
      <c r="C11" s="988"/>
      <c r="D11" s="988"/>
      <c r="E11" s="988"/>
      <c r="F11" s="993"/>
    </row>
    <row r="12" spans="1:6" ht="10.8" thickBot="1" x14ac:dyDescent="0.25">
      <c r="A12" s="88"/>
      <c r="B12" s="989"/>
      <c r="C12" s="989"/>
      <c r="D12" s="989"/>
      <c r="E12" s="989"/>
      <c r="F12" s="994"/>
    </row>
    <row r="13" spans="1:6" x14ac:dyDescent="0.2">
      <c r="A13" s="87"/>
      <c r="B13" s="987"/>
      <c r="C13" s="987"/>
      <c r="D13" s="991"/>
      <c r="E13" s="987"/>
      <c r="F13" s="992"/>
    </row>
    <row r="14" spans="1:6" x14ac:dyDescent="0.2">
      <c r="A14" s="88"/>
      <c r="B14" s="988"/>
      <c r="C14" s="988"/>
      <c r="D14" s="988"/>
      <c r="E14" s="988"/>
      <c r="F14" s="993"/>
    </row>
    <row r="15" spans="1:6" x14ac:dyDescent="0.2">
      <c r="A15" s="88"/>
      <c r="B15" s="988"/>
      <c r="C15" s="988"/>
      <c r="D15" s="988"/>
      <c r="E15" s="988"/>
      <c r="F15" s="993"/>
    </row>
    <row r="16" spans="1:6" ht="10.8" thickBot="1" x14ac:dyDescent="0.25">
      <c r="A16" s="88"/>
      <c r="B16" s="989"/>
      <c r="C16" s="989"/>
      <c r="D16" s="989"/>
      <c r="E16" s="989"/>
      <c r="F16" s="994"/>
    </row>
    <row r="17" spans="1:6" x14ac:dyDescent="0.2">
      <c r="A17" s="87"/>
      <c r="B17" s="987"/>
      <c r="C17" s="987"/>
      <c r="D17" s="991"/>
      <c r="E17" s="987"/>
      <c r="F17" s="992"/>
    </row>
    <row r="18" spans="1:6" x14ac:dyDescent="0.2">
      <c r="A18" s="88"/>
      <c r="B18" s="988"/>
      <c r="C18" s="988"/>
      <c r="D18" s="988"/>
      <c r="E18" s="988"/>
      <c r="F18" s="993"/>
    </row>
    <row r="19" spans="1:6" x14ac:dyDescent="0.2">
      <c r="A19" s="88"/>
      <c r="B19" s="988"/>
      <c r="C19" s="988"/>
      <c r="D19" s="988"/>
      <c r="E19" s="988"/>
      <c r="F19" s="993"/>
    </row>
    <row r="20" spans="1:6" ht="10.8" thickBot="1" x14ac:dyDescent="0.25">
      <c r="A20" s="88"/>
      <c r="B20" s="989"/>
      <c r="C20" s="989"/>
      <c r="D20" s="989"/>
      <c r="E20" s="989"/>
      <c r="F20" s="994"/>
    </row>
    <row r="21" spans="1:6" x14ac:dyDescent="0.2">
      <c r="A21" s="87"/>
      <c r="B21" s="987"/>
      <c r="C21" s="987"/>
      <c r="D21" s="991"/>
      <c r="E21" s="987"/>
      <c r="F21" s="992"/>
    </row>
    <row r="22" spans="1:6" x14ac:dyDescent="0.2">
      <c r="A22" s="88"/>
      <c r="B22" s="988"/>
      <c r="C22" s="988"/>
      <c r="D22" s="988"/>
      <c r="E22" s="988"/>
      <c r="F22" s="993"/>
    </row>
    <row r="23" spans="1:6" x14ac:dyDescent="0.2">
      <c r="A23" s="88"/>
      <c r="B23" s="988"/>
      <c r="C23" s="988"/>
      <c r="D23" s="988"/>
      <c r="E23" s="988"/>
      <c r="F23" s="993"/>
    </row>
    <row r="24" spans="1:6" ht="10.8" thickBot="1" x14ac:dyDescent="0.25">
      <c r="A24" s="88"/>
      <c r="B24" s="989"/>
      <c r="C24" s="989"/>
      <c r="D24" s="989"/>
      <c r="E24" s="989"/>
      <c r="F24" s="994"/>
    </row>
    <row r="25" spans="1:6" x14ac:dyDescent="0.2">
      <c r="A25" s="87"/>
      <c r="B25" s="987"/>
      <c r="C25" s="987"/>
      <c r="D25" s="991"/>
      <c r="E25" s="987"/>
      <c r="F25" s="992"/>
    </row>
    <row r="26" spans="1:6" x14ac:dyDescent="0.2">
      <c r="A26" s="88"/>
      <c r="B26" s="988"/>
      <c r="C26" s="988"/>
      <c r="D26" s="988"/>
      <c r="E26" s="988"/>
      <c r="F26" s="993"/>
    </row>
    <row r="27" spans="1:6" x14ac:dyDescent="0.2">
      <c r="A27" s="88"/>
      <c r="B27" s="988"/>
      <c r="C27" s="988"/>
      <c r="D27" s="988"/>
      <c r="E27" s="988"/>
      <c r="F27" s="993"/>
    </row>
    <row r="28" spans="1:6" ht="10.8" thickBot="1" x14ac:dyDescent="0.25">
      <c r="A28" s="88"/>
      <c r="B28" s="989"/>
      <c r="C28" s="989"/>
      <c r="D28" s="989"/>
      <c r="E28" s="989"/>
      <c r="F28" s="994"/>
    </row>
    <row r="29" spans="1:6" x14ac:dyDescent="0.2">
      <c r="A29" s="87"/>
      <c r="B29" s="987"/>
      <c r="C29" s="987"/>
      <c r="D29" s="991"/>
      <c r="E29" s="987"/>
      <c r="F29" s="992"/>
    </row>
    <row r="30" spans="1:6" x14ac:dyDescent="0.2">
      <c r="A30" s="88"/>
      <c r="B30" s="988"/>
      <c r="C30" s="988"/>
      <c r="D30" s="988"/>
      <c r="E30" s="988"/>
      <c r="F30" s="993"/>
    </row>
    <row r="31" spans="1:6" x14ac:dyDescent="0.2">
      <c r="A31" s="88"/>
      <c r="B31" s="988"/>
      <c r="C31" s="988"/>
      <c r="D31" s="988"/>
      <c r="E31" s="988"/>
      <c r="F31" s="993"/>
    </row>
    <row r="32" spans="1:6" ht="10.8" thickBot="1" x14ac:dyDescent="0.25">
      <c r="A32" s="88"/>
      <c r="B32" s="989"/>
      <c r="C32" s="989"/>
      <c r="D32" s="989"/>
      <c r="E32" s="989"/>
      <c r="F32" s="994"/>
    </row>
    <row r="33" spans="1:6" x14ac:dyDescent="0.2">
      <c r="A33" s="87"/>
      <c r="B33" s="987"/>
      <c r="C33" s="987"/>
      <c r="D33" s="991"/>
      <c r="E33" s="987"/>
      <c r="F33" s="992"/>
    </row>
    <row r="34" spans="1:6" x14ac:dyDescent="0.2">
      <c r="A34" s="88"/>
      <c r="B34" s="988"/>
      <c r="C34" s="988"/>
      <c r="D34" s="988"/>
      <c r="E34" s="988"/>
      <c r="F34" s="993"/>
    </row>
    <row r="35" spans="1:6" x14ac:dyDescent="0.2">
      <c r="A35" s="88"/>
      <c r="B35" s="988"/>
      <c r="C35" s="988"/>
      <c r="D35" s="988"/>
      <c r="E35" s="988"/>
      <c r="F35" s="993"/>
    </row>
    <row r="36" spans="1:6" ht="10.8" thickBot="1" x14ac:dyDescent="0.25">
      <c r="A36" s="88"/>
      <c r="B36" s="989"/>
      <c r="C36" s="989"/>
      <c r="D36" s="989"/>
      <c r="E36" s="989"/>
      <c r="F36" s="994"/>
    </row>
    <row r="37" spans="1:6" x14ac:dyDescent="0.2">
      <c r="A37" s="87"/>
      <c r="B37" s="987"/>
      <c r="C37" s="987"/>
      <c r="D37" s="991"/>
      <c r="E37" s="987"/>
      <c r="F37" s="992"/>
    </row>
    <row r="38" spans="1:6" x14ac:dyDescent="0.2">
      <c r="A38" s="88"/>
      <c r="B38" s="988"/>
      <c r="C38" s="988"/>
      <c r="D38" s="988"/>
      <c r="E38" s="988"/>
      <c r="F38" s="993"/>
    </row>
    <row r="39" spans="1:6" x14ac:dyDescent="0.2">
      <c r="A39" s="88"/>
      <c r="B39" s="988"/>
      <c r="C39" s="988"/>
      <c r="D39" s="988"/>
      <c r="E39" s="988"/>
      <c r="F39" s="993"/>
    </row>
    <row r="40" spans="1:6" ht="10.8" thickBot="1" x14ac:dyDescent="0.25">
      <c r="A40" s="88"/>
      <c r="B40" s="989"/>
      <c r="C40" s="989"/>
      <c r="D40" s="989"/>
      <c r="E40" s="989"/>
      <c r="F40" s="994"/>
    </row>
    <row r="41" spans="1:6" ht="16.2" thickBot="1" x14ac:dyDescent="0.35">
      <c r="A41" s="89"/>
      <c r="B41" s="90"/>
      <c r="C41" s="92" t="s">
        <v>106</v>
      </c>
      <c r="D41" s="92" t="s">
        <v>106</v>
      </c>
      <c r="E41" s="92" t="s">
        <v>106</v>
      </c>
      <c r="F41" s="91"/>
    </row>
    <row r="42" spans="1:6" ht="15" thickBot="1" x14ac:dyDescent="0.35">
      <c r="C42" s="94"/>
      <c r="D42" s="94"/>
      <c r="E42" s="93"/>
    </row>
    <row r="43" spans="1:6" ht="15" thickBot="1" x14ac:dyDescent="0.35">
      <c r="C43" s="94"/>
      <c r="D43" s="94"/>
      <c r="E43" s="93"/>
    </row>
    <row r="44" spans="1:6" ht="15" thickBot="1" x14ac:dyDescent="0.35">
      <c r="C44" s="94"/>
      <c r="D44" s="94"/>
      <c r="E44" s="93"/>
    </row>
    <row r="45" spans="1:6" ht="15" thickBot="1" x14ac:dyDescent="0.35">
      <c r="C45" s="94"/>
      <c r="D45" s="94"/>
      <c r="E45" s="93"/>
    </row>
    <row r="46" spans="1:6" ht="15" thickBot="1" x14ac:dyDescent="0.35">
      <c r="C46" s="94"/>
      <c r="D46" s="94"/>
      <c r="E46" s="93"/>
    </row>
    <row r="47" spans="1:6" ht="15" thickBot="1" x14ac:dyDescent="0.35">
      <c r="C47" s="94"/>
      <c r="D47" s="94"/>
      <c r="E47" s="93"/>
    </row>
  </sheetData>
  <mergeCells count="46">
    <mergeCell ref="B37:B40"/>
    <mergeCell ref="C37:C40"/>
    <mergeCell ref="D37:D40"/>
    <mergeCell ref="E37:E40"/>
    <mergeCell ref="F37:F40"/>
    <mergeCell ref="B29:B32"/>
    <mergeCell ref="C29:C32"/>
    <mergeCell ref="D29:D32"/>
    <mergeCell ref="E29:E32"/>
    <mergeCell ref="F29:F32"/>
    <mergeCell ref="B25:B28"/>
    <mergeCell ref="C25:C28"/>
    <mergeCell ref="D25:D28"/>
    <mergeCell ref="E25:E28"/>
    <mergeCell ref="F25:F28"/>
    <mergeCell ref="B5:B8"/>
    <mergeCell ref="D5:D8"/>
    <mergeCell ref="F5:F8"/>
    <mergeCell ref="B9:B12"/>
    <mergeCell ref="D9:D12"/>
    <mergeCell ref="F9:F12"/>
    <mergeCell ref="E5:E8"/>
    <mergeCell ref="E9:E12"/>
    <mergeCell ref="C21:C24"/>
    <mergeCell ref="F13:F16"/>
    <mergeCell ref="E17:E20"/>
    <mergeCell ref="F17:F20"/>
    <mergeCell ref="E21:E24"/>
    <mergeCell ref="F21:F24"/>
    <mergeCell ref="E13:E16"/>
    <mergeCell ref="B13:B16"/>
    <mergeCell ref="B17:B20"/>
    <mergeCell ref="B21:B24"/>
    <mergeCell ref="B2:F2"/>
    <mergeCell ref="B33:B36"/>
    <mergeCell ref="C33:C36"/>
    <mergeCell ref="D33:D36"/>
    <mergeCell ref="E33:E36"/>
    <mergeCell ref="F33:F36"/>
    <mergeCell ref="D13:D16"/>
    <mergeCell ref="D17:D20"/>
    <mergeCell ref="D21:D24"/>
    <mergeCell ref="C5:C8"/>
    <mergeCell ref="C9:C12"/>
    <mergeCell ref="C13:C16"/>
    <mergeCell ref="C17:C20"/>
  </mergeCells>
  <pageMargins left="0.7" right="0.7" top="0.75" bottom="0.75" header="0.3" footer="0.3"/>
  <pageSetup scale="6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X46"/>
  <sheetViews>
    <sheetView showGridLines="0" topLeftCell="A4" workbookViewId="0">
      <selection activeCell="B26" sqref="B26:B27"/>
    </sheetView>
  </sheetViews>
  <sheetFormatPr defaultColWidth="8.88671875" defaultRowHeight="13.2" x14ac:dyDescent="0.25"/>
  <cols>
    <col min="1" max="1" width="3.44140625" style="1" customWidth="1"/>
    <col min="2" max="2" width="3.33203125" style="1" customWidth="1"/>
    <col min="3" max="3" width="5.109375" style="1" customWidth="1"/>
    <col min="4" max="4" width="5.6640625" style="1" customWidth="1"/>
    <col min="5" max="5" width="8.88671875" style="1"/>
    <col min="6" max="6" width="4" style="1" customWidth="1"/>
    <col min="7" max="7" width="3.44140625" style="1" customWidth="1"/>
    <col min="8" max="8" width="4" style="1" customWidth="1"/>
    <col min="9" max="9" width="3.44140625" style="1" customWidth="1"/>
    <col min="10" max="10" width="3.6640625" style="1" customWidth="1"/>
    <col min="11" max="11" width="4.44140625" style="1" customWidth="1"/>
    <col min="12" max="12" width="4.6640625" style="1" customWidth="1"/>
    <col min="13" max="13" width="4.44140625" style="1" customWidth="1"/>
    <col min="14" max="14" width="4.109375" style="1" customWidth="1"/>
    <col min="15" max="15" width="5.6640625" style="1" customWidth="1"/>
    <col min="16" max="16" width="5.33203125" style="1" customWidth="1"/>
    <col min="17" max="17" width="6.33203125" style="1" customWidth="1"/>
    <col min="18" max="19" width="5" style="1" customWidth="1"/>
    <col min="20" max="20" width="5.6640625" style="1" customWidth="1"/>
    <col min="21" max="22" width="5.44140625" style="1" customWidth="1"/>
    <col min="23" max="23" width="5" style="1" customWidth="1"/>
    <col min="24" max="24" width="4.44140625" style="1" customWidth="1"/>
    <col min="25" max="16384" width="8.88671875" style="1"/>
  </cols>
  <sheetData>
    <row r="1" spans="1:24" ht="22.5" customHeight="1" x14ac:dyDescent="0.25"/>
    <row r="2" spans="1:24" ht="22.5" customHeight="1" x14ac:dyDescent="0.3">
      <c r="C2"/>
    </row>
    <row r="3" spans="1:24" ht="22.5" customHeight="1" x14ac:dyDescent="0.3">
      <c r="C3"/>
    </row>
    <row r="4" spans="1:24" ht="22.5" customHeight="1" thickBot="1" x14ac:dyDescent="0.35">
      <c r="C4"/>
    </row>
    <row r="5" spans="1:24" ht="16.5" customHeight="1" thickBot="1" x14ac:dyDescent="0.3">
      <c r="A5" s="35" t="s">
        <v>56</v>
      </c>
      <c r="B5" s="35"/>
      <c r="C5" s="35"/>
      <c r="D5" s="36"/>
      <c r="E5" s="36"/>
      <c r="F5" s="36"/>
      <c r="G5" s="36"/>
      <c r="H5" s="36"/>
      <c r="I5" s="36"/>
      <c r="J5" s="36"/>
      <c r="K5" s="36"/>
      <c r="L5" s="37"/>
      <c r="M5" s="1000" t="s">
        <v>57</v>
      </c>
      <c r="N5" s="1001"/>
      <c r="O5" s="1001"/>
      <c r="P5" s="1001"/>
      <c r="Q5" s="1001"/>
      <c r="R5" s="1001"/>
      <c r="S5" s="1001"/>
      <c r="T5" s="1001"/>
      <c r="U5" s="1001"/>
      <c r="V5" s="1001"/>
      <c r="W5" s="1001"/>
      <c r="X5" s="1002"/>
    </row>
    <row r="6" spans="1:24" ht="15.75" customHeight="1" x14ac:dyDescent="0.25">
      <c r="A6" s="38"/>
      <c r="B6" s="39"/>
      <c r="C6" s="39"/>
      <c r="D6" s="39"/>
      <c r="E6" s="39"/>
      <c r="F6" s="39"/>
      <c r="G6" s="39"/>
      <c r="H6" s="39"/>
      <c r="I6" s="39"/>
      <c r="J6" s="39"/>
      <c r="K6" s="39"/>
      <c r="L6" s="39"/>
      <c r="M6" s="1003"/>
      <c r="N6" s="1004"/>
      <c r="O6" s="1004"/>
      <c r="P6" s="1004"/>
      <c r="Q6" s="1004"/>
      <c r="R6" s="1004"/>
      <c r="S6" s="1004"/>
      <c r="T6" s="1004"/>
      <c r="U6" s="1004"/>
      <c r="V6" s="1004"/>
      <c r="W6" s="1004"/>
      <c r="X6" s="1005"/>
    </row>
    <row r="7" spans="1:24" ht="24.75" customHeight="1" thickBot="1" x14ac:dyDescent="0.3">
      <c r="A7" s="40"/>
      <c r="B7" s="41" t="s">
        <v>58</v>
      </c>
      <c r="C7" s="1009"/>
      <c r="D7" s="1010"/>
      <c r="E7" s="42"/>
      <c r="F7" s="40"/>
      <c r="G7" s="41" t="s">
        <v>59</v>
      </c>
      <c r="H7" s="1009"/>
      <c r="I7" s="1011"/>
      <c r="J7" s="1011"/>
      <c r="K7" s="1010"/>
      <c r="L7" s="42"/>
      <c r="M7" s="1006"/>
      <c r="N7" s="1007"/>
      <c r="O7" s="1007"/>
      <c r="P7" s="1007"/>
      <c r="Q7" s="1007"/>
      <c r="R7" s="1007"/>
      <c r="S7" s="1007"/>
      <c r="T7" s="1007"/>
      <c r="U7" s="1007"/>
      <c r="V7" s="1007"/>
      <c r="W7" s="1007"/>
      <c r="X7" s="1008"/>
    </row>
    <row r="8" spans="1:24" ht="35.25" customHeight="1" x14ac:dyDescent="0.25">
      <c r="A8" s="42"/>
      <c r="B8" s="42"/>
      <c r="C8" s="42"/>
      <c r="D8" s="42"/>
      <c r="E8" s="42"/>
      <c r="F8" s="42"/>
      <c r="G8" s="42"/>
      <c r="H8" s="42"/>
      <c r="I8" s="42"/>
      <c r="J8" s="42"/>
      <c r="K8" s="42"/>
      <c r="L8" s="42"/>
      <c r="M8" s="42"/>
      <c r="N8" s="42"/>
      <c r="O8" s="42"/>
      <c r="P8" s="42"/>
      <c r="Q8" s="42"/>
      <c r="R8" s="42"/>
      <c r="S8" s="42"/>
      <c r="T8" s="42"/>
      <c r="U8" s="42"/>
      <c r="V8" s="42"/>
      <c r="W8" s="42"/>
      <c r="X8" s="39"/>
    </row>
    <row r="9" spans="1:24" ht="37.5" customHeight="1" x14ac:dyDescent="0.25">
      <c r="A9" s="42"/>
      <c r="B9" s="42"/>
      <c r="C9" s="41" t="s">
        <v>60</v>
      </c>
      <c r="D9" s="1009"/>
      <c r="E9" s="1011"/>
      <c r="F9" s="1011"/>
      <c r="G9" s="1011"/>
      <c r="H9" s="1011"/>
      <c r="I9" s="1011"/>
      <c r="J9" s="1011"/>
      <c r="K9" s="1011"/>
      <c r="L9" s="1011"/>
      <c r="M9" s="1011"/>
      <c r="N9" s="1011"/>
      <c r="O9" s="1011"/>
      <c r="P9" s="1011"/>
      <c r="Q9" s="1011"/>
      <c r="R9" s="1011"/>
      <c r="S9" s="1011"/>
      <c r="T9" s="1011"/>
      <c r="U9" s="1011"/>
      <c r="V9" s="1011"/>
      <c r="W9" s="1011"/>
      <c r="X9" s="1010"/>
    </row>
    <row r="10" spans="1:24" ht="15" x14ac:dyDescent="0.25">
      <c r="A10" s="42"/>
      <c r="B10" s="42"/>
      <c r="C10" s="42"/>
      <c r="D10" s="42"/>
      <c r="E10" s="42"/>
      <c r="F10" s="42"/>
      <c r="G10" s="42"/>
      <c r="H10" s="42"/>
      <c r="I10" s="42"/>
      <c r="J10" s="42"/>
      <c r="K10" s="42"/>
      <c r="L10" s="42"/>
      <c r="M10" s="42"/>
      <c r="N10" s="42"/>
      <c r="O10" s="42"/>
      <c r="P10" s="42"/>
      <c r="Q10" s="42"/>
      <c r="R10" s="42"/>
      <c r="S10" s="42"/>
      <c r="T10" s="42"/>
      <c r="U10" s="42"/>
      <c r="V10" s="42"/>
      <c r="W10" s="42"/>
      <c r="X10" s="42"/>
    </row>
    <row r="11" spans="1:24" ht="30.75" customHeight="1" x14ac:dyDescent="0.25">
      <c r="A11" s="42"/>
      <c r="B11" s="42"/>
      <c r="C11" s="42"/>
      <c r="D11" s="42"/>
      <c r="E11" s="42"/>
      <c r="F11" s="42"/>
      <c r="G11" s="42"/>
      <c r="H11" s="42"/>
      <c r="I11" s="42"/>
      <c r="J11" s="42"/>
      <c r="K11" s="42"/>
      <c r="L11" s="42"/>
      <c r="M11" s="42"/>
      <c r="N11" s="42"/>
      <c r="O11" s="42"/>
      <c r="P11" s="42"/>
      <c r="Q11" s="42"/>
      <c r="R11" s="42"/>
      <c r="S11" s="42"/>
      <c r="T11" s="42"/>
      <c r="U11" s="42"/>
      <c r="V11" s="42"/>
      <c r="W11" s="42"/>
      <c r="X11" s="42"/>
    </row>
    <row r="12" spans="1:24" ht="24" customHeight="1" x14ac:dyDescent="0.25">
      <c r="A12" s="42"/>
      <c r="B12" s="995" t="s">
        <v>61</v>
      </c>
      <c r="C12" s="995"/>
      <c r="D12" s="995"/>
      <c r="E12" s="995"/>
      <c r="F12" s="995"/>
      <c r="G12" s="995"/>
      <c r="H12" s="995"/>
      <c r="I12" s="995"/>
      <c r="J12" s="995" t="s">
        <v>62</v>
      </c>
      <c r="K12" s="995"/>
      <c r="L12" s="995"/>
      <c r="M12" s="995" t="s">
        <v>63</v>
      </c>
      <c r="N12" s="995"/>
      <c r="O12" s="995"/>
      <c r="P12" s="995" t="s">
        <v>64</v>
      </c>
      <c r="Q12" s="995"/>
      <c r="R12" s="995"/>
      <c r="S12" s="995" t="s">
        <v>65</v>
      </c>
      <c r="T12" s="995"/>
      <c r="U12" s="995"/>
      <c r="V12" s="995" t="s">
        <v>66</v>
      </c>
      <c r="W12" s="995"/>
      <c r="X12" s="995"/>
    </row>
    <row r="13" spans="1:24" ht="15.75" customHeight="1" x14ac:dyDescent="0.25">
      <c r="A13" s="42"/>
      <c r="B13" s="996"/>
      <c r="C13" s="996"/>
      <c r="D13" s="996"/>
      <c r="E13" s="996"/>
      <c r="F13" s="996"/>
      <c r="G13" s="996"/>
      <c r="H13" s="996"/>
      <c r="I13" s="996"/>
      <c r="J13" s="997"/>
      <c r="K13" s="997"/>
      <c r="L13" s="997"/>
      <c r="M13" s="997"/>
      <c r="N13" s="997"/>
      <c r="O13" s="997"/>
      <c r="P13" s="997"/>
      <c r="Q13" s="997"/>
      <c r="R13" s="997"/>
      <c r="S13" s="997"/>
      <c r="T13" s="997"/>
      <c r="U13" s="997"/>
      <c r="V13" s="997"/>
      <c r="W13" s="997"/>
      <c r="X13" s="997"/>
    </row>
    <row r="14" spans="1:24" ht="15.75" customHeight="1" x14ac:dyDescent="0.25">
      <c r="A14" s="42"/>
      <c r="B14" s="996"/>
      <c r="C14" s="996"/>
      <c r="D14" s="996"/>
      <c r="E14" s="996"/>
      <c r="F14" s="996"/>
      <c r="G14" s="996"/>
      <c r="H14" s="996"/>
      <c r="I14" s="996"/>
      <c r="J14" s="997"/>
      <c r="K14" s="997"/>
      <c r="L14" s="997"/>
      <c r="M14" s="997"/>
      <c r="N14" s="997"/>
      <c r="O14" s="997"/>
      <c r="P14" s="997"/>
      <c r="Q14" s="997"/>
      <c r="R14" s="997"/>
      <c r="S14" s="997"/>
      <c r="T14" s="997"/>
      <c r="U14" s="997"/>
      <c r="V14" s="997"/>
      <c r="W14" s="997"/>
      <c r="X14" s="997"/>
    </row>
    <row r="15" spans="1:24" ht="15.75" customHeight="1" x14ac:dyDescent="0.25">
      <c r="A15" s="42"/>
      <c r="B15" s="996"/>
      <c r="C15" s="996"/>
      <c r="D15" s="996"/>
      <c r="E15" s="996"/>
      <c r="F15" s="996"/>
      <c r="G15" s="996"/>
      <c r="H15" s="996"/>
      <c r="I15" s="996"/>
      <c r="J15" s="997"/>
      <c r="K15" s="997"/>
      <c r="L15" s="997"/>
      <c r="M15" s="997"/>
      <c r="N15" s="997"/>
      <c r="O15" s="997"/>
      <c r="P15" s="997"/>
      <c r="Q15" s="997"/>
      <c r="R15" s="997"/>
      <c r="S15" s="997"/>
      <c r="T15" s="997"/>
      <c r="U15" s="997"/>
      <c r="V15" s="997"/>
      <c r="W15" s="997"/>
      <c r="X15" s="997"/>
    </row>
    <row r="16" spans="1:24" ht="15.75" customHeight="1" x14ac:dyDescent="0.25">
      <c r="A16" s="42"/>
      <c r="B16" s="39"/>
      <c r="C16" s="39"/>
      <c r="D16" s="39"/>
      <c r="E16" s="39"/>
      <c r="F16" s="39"/>
      <c r="G16" s="39"/>
      <c r="H16" s="39"/>
      <c r="I16" s="39"/>
      <c r="J16" s="39"/>
      <c r="K16" s="39"/>
      <c r="L16" s="39"/>
      <c r="M16" s="39"/>
      <c r="N16" s="39"/>
      <c r="O16" s="39"/>
      <c r="P16" s="39"/>
      <c r="Q16" s="39"/>
      <c r="R16" s="39"/>
      <c r="S16" s="39"/>
      <c r="T16" s="39"/>
      <c r="U16" s="39"/>
      <c r="V16" s="39"/>
      <c r="W16" s="39"/>
      <c r="X16" s="39"/>
    </row>
    <row r="17" spans="1:24" ht="33.75" customHeight="1" x14ac:dyDescent="0.25">
      <c r="A17" s="42"/>
      <c r="B17" s="39"/>
      <c r="C17" s="39"/>
      <c r="D17" s="39"/>
      <c r="E17" s="39"/>
      <c r="F17" s="39"/>
      <c r="G17" s="39"/>
      <c r="H17" s="39"/>
      <c r="I17" s="39"/>
      <c r="J17" s="39"/>
      <c r="K17" s="39"/>
      <c r="L17" s="39"/>
      <c r="M17" s="39"/>
      <c r="N17" s="39"/>
      <c r="O17" s="39"/>
      <c r="P17" s="39"/>
      <c r="Q17" s="39"/>
      <c r="R17" s="39"/>
      <c r="S17" s="39"/>
      <c r="T17" s="39"/>
      <c r="U17" s="39"/>
      <c r="V17" s="39"/>
      <c r="W17" s="39"/>
      <c r="X17" s="39"/>
    </row>
    <row r="18" spans="1:24" ht="16.5" customHeight="1" x14ac:dyDescent="0.25">
      <c r="A18" s="42"/>
      <c r="B18" s="995" t="s">
        <v>67</v>
      </c>
      <c r="C18" s="995"/>
      <c r="D18" s="995"/>
      <c r="E18" s="995"/>
      <c r="F18" s="995"/>
      <c r="G18" s="995"/>
      <c r="H18" s="995"/>
      <c r="I18" s="995"/>
      <c r="J18" s="995"/>
      <c r="K18" s="995"/>
      <c r="L18" s="995"/>
      <c r="M18" s="39"/>
      <c r="N18" s="995" t="s">
        <v>68</v>
      </c>
      <c r="O18" s="995"/>
      <c r="P18" s="995"/>
      <c r="Q18" s="995"/>
      <c r="R18" s="995"/>
      <c r="S18" s="995"/>
      <c r="T18" s="995"/>
      <c r="U18" s="995"/>
      <c r="V18" s="995"/>
      <c r="W18" s="995"/>
      <c r="X18" s="995"/>
    </row>
    <row r="19" spans="1:24" ht="15.75" customHeight="1" x14ac:dyDescent="0.25">
      <c r="A19" s="42"/>
      <c r="B19" s="67"/>
      <c r="C19" s="68"/>
      <c r="D19" s="68"/>
      <c r="E19" s="68"/>
      <c r="F19" s="68"/>
      <c r="G19" s="68"/>
      <c r="H19" s="68"/>
      <c r="I19" s="68"/>
      <c r="J19" s="68"/>
      <c r="K19" s="68"/>
      <c r="L19" s="69"/>
      <c r="M19" s="39"/>
      <c r="N19" s="67"/>
      <c r="O19" s="68"/>
      <c r="P19" s="68"/>
      <c r="Q19" s="68"/>
      <c r="R19" s="68"/>
      <c r="S19" s="68"/>
      <c r="T19" s="68"/>
      <c r="U19" s="68"/>
      <c r="V19" s="68"/>
      <c r="W19" s="68"/>
      <c r="X19" s="69"/>
    </row>
    <row r="20" spans="1:24" ht="15.75" customHeight="1" x14ac:dyDescent="0.25">
      <c r="A20" s="42"/>
      <c r="B20" s="70"/>
      <c r="C20" s="71"/>
      <c r="D20" s="71"/>
      <c r="E20" s="71"/>
      <c r="F20" s="71"/>
      <c r="G20" s="71"/>
      <c r="H20" s="71"/>
      <c r="I20" s="71"/>
      <c r="J20" s="71"/>
      <c r="K20" s="71"/>
      <c r="L20" s="72"/>
      <c r="M20" s="39"/>
      <c r="N20" s="70"/>
      <c r="O20" s="71"/>
      <c r="P20" s="71"/>
      <c r="Q20" s="71"/>
      <c r="R20" s="71"/>
      <c r="S20" s="71"/>
      <c r="T20" s="71"/>
      <c r="U20" s="71"/>
      <c r="V20" s="71"/>
      <c r="W20" s="71"/>
      <c r="X20" s="72"/>
    </row>
    <row r="21" spans="1:24" ht="15.75" customHeight="1" x14ac:dyDescent="0.25">
      <c r="A21" s="42"/>
      <c r="B21" s="70"/>
      <c r="C21" s="71"/>
      <c r="D21" s="71"/>
      <c r="E21" s="71"/>
      <c r="F21" s="71"/>
      <c r="G21" s="71"/>
      <c r="H21" s="71"/>
      <c r="I21" s="71"/>
      <c r="J21" s="71"/>
      <c r="K21" s="71"/>
      <c r="L21" s="72"/>
      <c r="M21" s="39"/>
      <c r="N21" s="70"/>
      <c r="O21" s="71"/>
      <c r="P21" s="71"/>
      <c r="Q21" s="71"/>
      <c r="R21" s="71"/>
      <c r="S21" s="71"/>
      <c r="T21" s="71"/>
      <c r="U21" s="71"/>
      <c r="V21" s="71"/>
      <c r="W21" s="71"/>
      <c r="X21" s="72"/>
    </row>
    <row r="22" spans="1:24" ht="15.75" customHeight="1" x14ac:dyDescent="0.25">
      <c r="A22" s="42"/>
      <c r="B22" s="70"/>
      <c r="C22" s="71"/>
      <c r="D22" s="71"/>
      <c r="E22" s="71"/>
      <c r="F22" s="71"/>
      <c r="G22" s="71"/>
      <c r="H22" s="71"/>
      <c r="I22" s="71"/>
      <c r="J22" s="71"/>
      <c r="K22" s="71"/>
      <c r="L22" s="72"/>
      <c r="M22" s="39"/>
      <c r="N22" s="70"/>
      <c r="O22" s="71"/>
      <c r="P22" s="71"/>
      <c r="Q22" s="71"/>
      <c r="R22" s="71"/>
      <c r="S22" s="71"/>
      <c r="T22" s="71"/>
      <c r="U22" s="71"/>
      <c r="V22" s="71"/>
      <c r="W22" s="71"/>
      <c r="X22" s="72"/>
    </row>
    <row r="23" spans="1:24" ht="15.75" customHeight="1" x14ac:dyDescent="0.25">
      <c r="A23" s="42"/>
      <c r="B23" s="70"/>
      <c r="C23" s="71"/>
      <c r="D23" s="71"/>
      <c r="E23" s="71"/>
      <c r="F23" s="71"/>
      <c r="G23" s="71"/>
      <c r="H23" s="71"/>
      <c r="I23" s="71"/>
      <c r="J23" s="71"/>
      <c r="K23" s="71"/>
      <c r="L23" s="72"/>
      <c r="M23" s="39"/>
      <c r="N23" s="70"/>
      <c r="O23" s="71"/>
      <c r="P23" s="71"/>
      <c r="Q23" s="71"/>
      <c r="R23" s="71"/>
      <c r="S23" s="71"/>
      <c r="T23" s="71"/>
      <c r="U23" s="71"/>
      <c r="V23" s="71"/>
      <c r="W23" s="71"/>
      <c r="X23" s="72"/>
    </row>
    <row r="24" spans="1:24" ht="15.75" customHeight="1" x14ac:dyDescent="0.25">
      <c r="A24" s="42"/>
      <c r="B24" s="70"/>
      <c r="C24" s="71"/>
      <c r="D24" s="71"/>
      <c r="E24" s="71"/>
      <c r="F24" s="71"/>
      <c r="G24" s="71"/>
      <c r="H24" s="71"/>
      <c r="I24" s="71"/>
      <c r="J24" s="71"/>
      <c r="K24" s="71"/>
      <c r="L24" s="72"/>
      <c r="M24" s="39"/>
      <c r="N24" s="70"/>
      <c r="O24" s="71"/>
      <c r="P24" s="71"/>
      <c r="Q24" s="71"/>
      <c r="R24" s="71"/>
      <c r="S24" s="71"/>
      <c r="T24" s="71"/>
      <c r="U24" s="71"/>
      <c r="V24" s="71"/>
      <c r="W24" s="71"/>
      <c r="X24" s="72"/>
    </row>
    <row r="25" spans="1:24" ht="15.75" customHeight="1" x14ac:dyDescent="0.25">
      <c r="A25" s="42"/>
      <c r="B25" s="70"/>
      <c r="C25" s="71"/>
      <c r="D25" s="71"/>
      <c r="E25" s="71"/>
      <c r="F25" s="71"/>
      <c r="G25" s="71"/>
      <c r="H25" s="71"/>
      <c r="I25" s="71"/>
      <c r="J25" s="71"/>
      <c r="K25" s="71"/>
      <c r="L25" s="72"/>
      <c r="M25" s="39"/>
      <c r="N25" s="70"/>
      <c r="O25" s="71"/>
      <c r="P25" s="71"/>
      <c r="Q25" s="71"/>
      <c r="R25" s="71"/>
      <c r="S25" s="71"/>
      <c r="T25" s="71"/>
      <c r="U25" s="71"/>
      <c r="V25" s="71"/>
      <c r="W25" s="71"/>
      <c r="X25" s="72"/>
    </row>
    <row r="26" spans="1:24" ht="15.75" customHeight="1" x14ac:dyDescent="0.25">
      <c r="A26" s="42"/>
      <c r="B26" s="70"/>
      <c r="C26" s="71"/>
      <c r="D26" s="71"/>
      <c r="E26" s="71"/>
      <c r="F26" s="71"/>
      <c r="G26" s="71"/>
      <c r="H26" s="71"/>
      <c r="I26" s="71"/>
      <c r="J26" s="71"/>
      <c r="K26" s="71"/>
      <c r="L26" s="72"/>
      <c r="M26" s="39"/>
      <c r="N26" s="70"/>
      <c r="O26" s="71"/>
      <c r="P26" s="71"/>
      <c r="Q26" s="71"/>
      <c r="R26" s="71"/>
      <c r="S26" s="71"/>
      <c r="T26" s="71"/>
      <c r="U26" s="71"/>
      <c r="V26" s="71"/>
      <c r="W26" s="71"/>
      <c r="X26" s="72"/>
    </row>
    <row r="27" spans="1:24" ht="15.75" customHeight="1" x14ac:dyDescent="0.25">
      <c r="A27" s="42"/>
      <c r="B27" s="70"/>
      <c r="C27" s="71"/>
      <c r="D27" s="71"/>
      <c r="E27" s="71"/>
      <c r="F27" s="71"/>
      <c r="G27" s="71"/>
      <c r="H27" s="71"/>
      <c r="I27" s="71"/>
      <c r="J27" s="71"/>
      <c r="K27" s="71"/>
      <c r="L27" s="72"/>
      <c r="M27" s="39"/>
      <c r="N27" s="70"/>
      <c r="O27" s="71"/>
      <c r="P27" s="71"/>
      <c r="Q27" s="71"/>
      <c r="R27" s="71"/>
      <c r="S27" s="71"/>
      <c r="T27" s="71"/>
      <c r="U27" s="71"/>
      <c r="V27" s="71"/>
      <c r="W27" s="71"/>
      <c r="X27" s="72"/>
    </row>
    <row r="28" spans="1:24" ht="15.75" customHeight="1" x14ac:dyDescent="0.25">
      <c r="A28" s="42"/>
      <c r="B28" s="70"/>
      <c r="C28" s="71"/>
      <c r="D28" s="71"/>
      <c r="E28" s="71"/>
      <c r="F28" s="71"/>
      <c r="G28" s="71"/>
      <c r="H28" s="71"/>
      <c r="I28" s="71"/>
      <c r="J28" s="71"/>
      <c r="K28" s="71"/>
      <c r="L28" s="72"/>
      <c r="M28" s="39"/>
      <c r="N28" s="70"/>
      <c r="O28" s="71"/>
      <c r="P28" s="71"/>
      <c r="Q28" s="71"/>
      <c r="R28" s="71"/>
      <c r="S28" s="71"/>
      <c r="T28" s="71"/>
      <c r="U28" s="71"/>
      <c r="V28" s="71"/>
      <c r="W28" s="71"/>
      <c r="X28" s="72"/>
    </row>
    <row r="29" spans="1:24" ht="15.75" customHeight="1" x14ac:dyDescent="0.25">
      <c r="A29" s="42"/>
      <c r="B29" s="70"/>
      <c r="C29" s="71"/>
      <c r="D29" s="71"/>
      <c r="E29" s="71"/>
      <c r="F29" s="71"/>
      <c r="G29" s="71"/>
      <c r="H29" s="71"/>
      <c r="I29" s="71"/>
      <c r="J29" s="71"/>
      <c r="K29" s="71"/>
      <c r="L29" s="72"/>
      <c r="M29" s="39"/>
      <c r="N29" s="70"/>
      <c r="O29" s="71"/>
      <c r="P29" s="71"/>
      <c r="Q29" s="71"/>
      <c r="R29" s="71"/>
      <c r="S29" s="71"/>
      <c r="T29" s="71"/>
      <c r="U29" s="71"/>
      <c r="V29" s="71"/>
      <c r="W29" s="71"/>
      <c r="X29" s="72"/>
    </row>
    <row r="30" spans="1:24" ht="15.75" customHeight="1" x14ac:dyDescent="0.25">
      <c r="A30" s="42"/>
      <c r="B30" s="70"/>
      <c r="C30" s="71"/>
      <c r="D30" s="71"/>
      <c r="E30" s="71"/>
      <c r="F30" s="71"/>
      <c r="G30" s="71"/>
      <c r="H30" s="71"/>
      <c r="I30" s="71"/>
      <c r="J30" s="71"/>
      <c r="K30" s="71"/>
      <c r="L30" s="72"/>
      <c r="M30" s="39"/>
      <c r="N30" s="70"/>
      <c r="O30" s="71"/>
      <c r="P30" s="71"/>
      <c r="Q30" s="71"/>
      <c r="R30" s="71"/>
      <c r="S30" s="71"/>
      <c r="T30" s="71"/>
      <c r="U30" s="71"/>
      <c r="V30" s="71"/>
      <c r="W30" s="71"/>
      <c r="X30" s="72"/>
    </row>
    <row r="31" spans="1:24" ht="15.75" customHeight="1" x14ac:dyDescent="0.25">
      <c r="A31" s="42"/>
      <c r="B31" s="70"/>
      <c r="C31" s="71"/>
      <c r="D31" s="71"/>
      <c r="E31" s="71"/>
      <c r="F31" s="71"/>
      <c r="G31" s="71"/>
      <c r="H31" s="71"/>
      <c r="I31" s="71"/>
      <c r="J31" s="71"/>
      <c r="K31" s="71"/>
      <c r="L31" s="72"/>
      <c r="M31" s="39"/>
      <c r="N31" s="73"/>
      <c r="O31" s="74"/>
      <c r="P31" s="74"/>
      <c r="Q31" s="74"/>
      <c r="R31" s="74"/>
      <c r="S31" s="74"/>
      <c r="T31" s="74"/>
      <c r="U31" s="74"/>
      <c r="V31" s="74"/>
      <c r="W31" s="74"/>
      <c r="X31" s="75"/>
    </row>
    <row r="32" spans="1:24" ht="15.75" customHeight="1" x14ac:dyDescent="0.25">
      <c r="A32" s="42"/>
      <c r="B32" s="70"/>
      <c r="C32" s="71"/>
      <c r="D32" s="71"/>
      <c r="E32" s="71"/>
      <c r="F32" s="71"/>
      <c r="G32" s="71"/>
      <c r="H32" s="71"/>
      <c r="I32" s="71"/>
      <c r="J32" s="71"/>
      <c r="K32" s="71"/>
      <c r="L32" s="72"/>
      <c r="M32" s="39"/>
      <c r="N32" s="998" t="s">
        <v>69</v>
      </c>
      <c r="O32" s="999"/>
      <c r="P32" s="999"/>
      <c r="Q32" s="999"/>
      <c r="R32" s="999"/>
      <c r="S32" s="999"/>
      <c r="T32" s="999"/>
      <c r="U32" s="999"/>
      <c r="V32" s="999"/>
      <c r="W32" s="999"/>
      <c r="X32" s="999"/>
    </row>
    <row r="33" spans="1:24" ht="15.75" customHeight="1" x14ac:dyDescent="0.25">
      <c r="A33" s="42"/>
      <c r="B33" s="70"/>
      <c r="C33" s="71"/>
      <c r="D33" s="71"/>
      <c r="E33" s="71"/>
      <c r="F33" s="71"/>
      <c r="G33" s="71"/>
      <c r="H33" s="71"/>
      <c r="I33" s="71"/>
      <c r="J33" s="71"/>
      <c r="K33" s="71"/>
      <c r="L33" s="72"/>
      <c r="M33" s="39"/>
      <c r="N33" s="67"/>
      <c r="O33" s="68"/>
      <c r="P33" s="68"/>
      <c r="Q33" s="68"/>
      <c r="R33" s="68"/>
      <c r="S33" s="68"/>
      <c r="T33" s="68"/>
      <c r="U33" s="68"/>
      <c r="V33" s="68"/>
      <c r="W33" s="68"/>
      <c r="X33" s="69"/>
    </row>
    <row r="34" spans="1:24" ht="15.75" customHeight="1" x14ac:dyDescent="0.25">
      <c r="A34" s="42"/>
      <c r="B34" s="70"/>
      <c r="C34" s="71"/>
      <c r="D34" s="71"/>
      <c r="E34" s="71"/>
      <c r="F34" s="71"/>
      <c r="G34" s="71"/>
      <c r="H34" s="71"/>
      <c r="I34" s="71"/>
      <c r="J34" s="71"/>
      <c r="K34" s="71"/>
      <c r="L34" s="72"/>
      <c r="M34" s="39"/>
      <c r="N34" s="70"/>
      <c r="O34" s="71"/>
      <c r="P34" s="71"/>
      <c r="Q34" s="71"/>
      <c r="R34" s="71"/>
      <c r="S34" s="71"/>
      <c r="T34" s="71"/>
      <c r="U34" s="71"/>
      <c r="V34" s="71"/>
      <c r="W34" s="71"/>
      <c r="X34" s="72"/>
    </row>
    <row r="35" spans="1:24" ht="15.75" customHeight="1" x14ac:dyDescent="0.25">
      <c r="A35" s="42"/>
      <c r="B35" s="70"/>
      <c r="C35" s="71"/>
      <c r="D35" s="71"/>
      <c r="E35" s="71"/>
      <c r="F35" s="71"/>
      <c r="G35" s="71"/>
      <c r="H35" s="71"/>
      <c r="I35" s="71"/>
      <c r="J35" s="71"/>
      <c r="K35" s="71"/>
      <c r="L35" s="72"/>
      <c r="M35" s="39"/>
      <c r="N35" s="70"/>
      <c r="O35" s="71"/>
      <c r="P35" s="71"/>
      <c r="Q35" s="71"/>
      <c r="R35" s="71"/>
      <c r="S35" s="71"/>
      <c r="T35" s="71"/>
      <c r="U35" s="71"/>
      <c r="V35" s="71"/>
      <c r="W35" s="71"/>
      <c r="X35" s="72"/>
    </row>
    <row r="36" spans="1:24" ht="15.75" customHeight="1" x14ac:dyDescent="0.25">
      <c r="A36" s="42"/>
      <c r="B36" s="70"/>
      <c r="C36" s="71"/>
      <c r="D36" s="71"/>
      <c r="E36" s="71"/>
      <c r="F36" s="71"/>
      <c r="G36" s="71"/>
      <c r="H36" s="71"/>
      <c r="I36" s="71"/>
      <c r="J36" s="71"/>
      <c r="K36" s="71"/>
      <c r="L36" s="72"/>
      <c r="M36" s="39"/>
      <c r="N36" s="70"/>
      <c r="O36" s="71"/>
      <c r="P36" s="71"/>
      <c r="Q36" s="71"/>
      <c r="R36" s="71"/>
      <c r="S36" s="71"/>
      <c r="T36" s="71"/>
      <c r="U36" s="71"/>
      <c r="V36" s="71"/>
      <c r="W36" s="71"/>
      <c r="X36" s="72"/>
    </row>
    <row r="37" spans="1:24" ht="15.75" customHeight="1" x14ac:dyDescent="0.25">
      <c r="A37" s="42"/>
      <c r="B37" s="70"/>
      <c r="C37" s="71"/>
      <c r="D37" s="71"/>
      <c r="E37" s="71"/>
      <c r="F37" s="71"/>
      <c r="G37" s="71"/>
      <c r="H37" s="71"/>
      <c r="I37" s="71"/>
      <c r="J37" s="71"/>
      <c r="K37" s="71"/>
      <c r="L37" s="72"/>
      <c r="M37" s="39"/>
      <c r="N37" s="70"/>
      <c r="O37" s="71"/>
      <c r="P37" s="71"/>
      <c r="Q37" s="71"/>
      <c r="R37" s="71"/>
      <c r="S37" s="71"/>
      <c r="T37" s="71"/>
      <c r="U37" s="71"/>
      <c r="V37" s="71"/>
      <c r="W37" s="71"/>
      <c r="X37" s="72"/>
    </row>
    <row r="38" spans="1:24" ht="15.75" customHeight="1" x14ac:dyDescent="0.25">
      <c r="A38" s="42"/>
      <c r="B38" s="70"/>
      <c r="C38" s="71"/>
      <c r="D38" s="71"/>
      <c r="E38" s="71"/>
      <c r="F38" s="71"/>
      <c r="G38" s="71"/>
      <c r="H38" s="71"/>
      <c r="I38" s="71"/>
      <c r="J38" s="71"/>
      <c r="K38" s="71"/>
      <c r="L38" s="72"/>
      <c r="M38" s="39"/>
      <c r="N38" s="70"/>
      <c r="O38" s="71"/>
      <c r="P38" s="71"/>
      <c r="Q38" s="71"/>
      <c r="R38" s="71"/>
      <c r="S38" s="71"/>
      <c r="T38" s="71"/>
      <c r="U38" s="71"/>
      <c r="V38" s="71"/>
      <c r="W38" s="71"/>
      <c r="X38" s="72"/>
    </row>
    <row r="39" spans="1:24" ht="15.75" customHeight="1" x14ac:dyDescent="0.25">
      <c r="A39" s="42"/>
      <c r="B39" s="70"/>
      <c r="C39" s="71"/>
      <c r="D39" s="71"/>
      <c r="E39" s="71"/>
      <c r="F39" s="71"/>
      <c r="G39" s="71"/>
      <c r="H39" s="71"/>
      <c r="I39" s="71"/>
      <c r="J39" s="71"/>
      <c r="K39" s="71"/>
      <c r="L39" s="72"/>
      <c r="M39" s="39"/>
      <c r="N39" s="70"/>
      <c r="O39" s="71"/>
      <c r="P39" s="71"/>
      <c r="Q39" s="71"/>
      <c r="R39" s="71"/>
      <c r="S39" s="71"/>
      <c r="T39" s="71"/>
      <c r="U39" s="71"/>
      <c r="V39" s="71"/>
      <c r="W39" s="71"/>
      <c r="X39" s="72"/>
    </row>
    <row r="40" spans="1:24" ht="15.75" customHeight="1" x14ac:dyDescent="0.25">
      <c r="A40" s="42"/>
      <c r="B40" s="70"/>
      <c r="C40" s="71"/>
      <c r="D40" s="71"/>
      <c r="E40" s="71"/>
      <c r="F40" s="71"/>
      <c r="G40" s="71"/>
      <c r="H40" s="71"/>
      <c r="I40" s="71"/>
      <c r="J40" s="71"/>
      <c r="K40" s="71"/>
      <c r="L40" s="72"/>
      <c r="M40" s="39"/>
      <c r="N40" s="70"/>
      <c r="O40" s="71"/>
      <c r="P40" s="71"/>
      <c r="Q40" s="71"/>
      <c r="R40" s="71"/>
      <c r="S40" s="71"/>
      <c r="T40" s="71"/>
      <c r="U40" s="71"/>
      <c r="V40" s="71"/>
      <c r="W40" s="71"/>
      <c r="X40" s="72"/>
    </row>
    <row r="41" spans="1:24" ht="15.75" customHeight="1" x14ac:dyDescent="0.25">
      <c r="A41" s="42"/>
      <c r="B41" s="70"/>
      <c r="C41" s="71"/>
      <c r="D41" s="71"/>
      <c r="E41" s="71"/>
      <c r="F41" s="71"/>
      <c r="G41" s="71"/>
      <c r="H41" s="71"/>
      <c r="I41" s="71"/>
      <c r="J41" s="71"/>
      <c r="K41" s="71"/>
      <c r="L41" s="72"/>
      <c r="M41" s="39"/>
      <c r="N41" s="70"/>
      <c r="O41" s="71"/>
      <c r="P41" s="71"/>
      <c r="Q41" s="71"/>
      <c r="R41" s="71"/>
      <c r="S41" s="71"/>
      <c r="T41" s="71"/>
      <c r="U41" s="71"/>
      <c r="V41" s="71"/>
      <c r="W41" s="71"/>
      <c r="X41" s="72"/>
    </row>
    <row r="42" spans="1:24" ht="15.75" customHeight="1" x14ac:dyDescent="0.25">
      <c r="A42" s="42"/>
      <c r="B42" s="70"/>
      <c r="C42" s="71"/>
      <c r="D42" s="71"/>
      <c r="E42" s="71"/>
      <c r="F42" s="71"/>
      <c r="G42" s="71"/>
      <c r="H42" s="71"/>
      <c r="I42" s="71"/>
      <c r="J42" s="71"/>
      <c r="K42" s="71"/>
      <c r="L42" s="72"/>
      <c r="M42" s="39"/>
      <c r="N42" s="70"/>
      <c r="O42" s="71"/>
      <c r="P42" s="71"/>
      <c r="Q42" s="71"/>
      <c r="R42" s="71"/>
      <c r="S42" s="71"/>
      <c r="T42" s="71"/>
      <c r="U42" s="71"/>
      <c r="V42" s="71"/>
      <c r="W42" s="71"/>
      <c r="X42" s="72"/>
    </row>
    <row r="43" spans="1:24" ht="15.75" customHeight="1" x14ac:dyDescent="0.25">
      <c r="A43" s="42"/>
      <c r="B43" s="70"/>
      <c r="C43" s="71"/>
      <c r="D43" s="71"/>
      <c r="E43" s="71"/>
      <c r="F43" s="71"/>
      <c r="G43" s="71"/>
      <c r="H43" s="71"/>
      <c r="I43" s="71"/>
      <c r="J43" s="71"/>
      <c r="K43" s="71"/>
      <c r="L43" s="72"/>
      <c r="M43" s="39"/>
      <c r="N43" s="70"/>
      <c r="O43" s="71"/>
      <c r="P43" s="71"/>
      <c r="Q43" s="71"/>
      <c r="R43" s="71"/>
      <c r="S43" s="71"/>
      <c r="T43" s="71"/>
      <c r="U43" s="71"/>
      <c r="V43" s="71"/>
      <c r="W43" s="71"/>
      <c r="X43" s="72"/>
    </row>
    <row r="44" spans="1:24" ht="15" x14ac:dyDescent="0.25">
      <c r="A44" s="42"/>
      <c r="B44" s="70"/>
      <c r="C44" s="71"/>
      <c r="D44" s="71"/>
      <c r="E44" s="71"/>
      <c r="F44" s="71"/>
      <c r="G44" s="71"/>
      <c r="H44" s="71"/>
      <c r="I44" s="71"/>
      <c r="J44" s="71"/>
      <c r="K44" s="71"/>
      <c r="L44" s="72"/>
      <c r="M44" s="39"/>
      <c r="N44" s="70"/>
      <c r="O44" s="71"/>
      <c r="P44" s="71"/>
      <c r="Q44" s="71"/>
      <c r="R44" s="71"/>
      <c r="S44" s="71"/>
      <c r="T44" s="71"/>
      <c r="U44" s="71"/>
      <c r="V44" s="71"/>
      <c r="W44" s="71"/>
      <c r="X44" s="72"/>
    </row>
    <row r="45" spans="1:24" ht="15" x14ac:dyDescent="0.25">
      <c r="A45" s="42"/>
      <c r="B45" s="73"/>
      <c r="C45" s="74"/>
      <c r="D45" s="74"/>
      <c r="E45" s="74"/>
      <c r="F45" s="74"/>
      <c r="G45" s="74"/>
      <c r="H45" s="74"/>
      <c r="I45" s="74"/>
      <c r="J45" s="74"/>
      <c r="K45" s="74"/>
      <c r="L45" s="75"/>
      <c r="M45" s="39"/>
      <c r="N45" s="73"/>
      <c r="O45" s="74"/>
      <c r="P45" s="74"/>
      <c r="Q45" s="74"/>
      <c r="R45" s="74"/>
      <c r="S45" s="74"/>
      <c r="T45" s="74"/>
      <c r="U45" s="74"/>
      <c r="V45" s="74"/>
      <c r="W45" s="74"/>
      <c r="X45" s="75"/>
    </row>
    <row r="46" spans="1:24" ht="15.6" thickBot="1" x14ac:dyDescent="0.3">
      <c r="A46" s="36"/>
      <c r="B46" s="36"/>
      <c r="C46" s="36"/>
      <c r="D46" s="36"/>
      <c r="E46" s="36"/>
      <c r="F46" s="36"/>
      <c r="G46" s="36"/>
      <c r="H46" s="36"/>
      <c r="I46" s="36"/>
      <c r="J46" s="36"/>
      <c r="K46" s="36"/>
      <c r="L46" s="36"/>
      <c r="M46" s="36"/>
      <c r="N46" s="36"/>
      <c r="O46" s="36"/>
      <c r="P46" s="36"/>
      <c r="Q46" s="36"/>
      <c r="R46" s="36"/>
      <c r="S46" s="36"/>
      <c r="T46" s="36"/>
      <c r="U46" s="36"/>
      <c r="V46" s="36"/>
      <c r="W46" s="36"/>
      <c r="X46" s="36"/>
    </row>
  </sheetData>
  <mergeCells count="31">
    <mergeCell ref="N32:X32"/>
    <mergeCell ref="M5:X7"/>
    <mergeCell ref="C7:D7"/>
    <mergeCell ref="H7:K7"/>
    <mergeCell ref="D9:X9"/>
    <mergeCell ref="B12:I12"/>
    <mergeCell ref="J12:L12"/>
    <mergeCell ref="M12:O12"/>
    <mergeCell ref="P12:R12"/>
    <mergeCell ref="S12:U12"/>
    <mergeCell ref="V12:X12"/>
    <mergeCell ref="V14:X14"/>
    <mergeCell ref="B13:I13"/>
    <mergeCell ref="J13:L13"/>
    <mergeCell ref="M13:O13"/>
    <mergeCell ref="P13:R13"/>
    <mergeCell ref="S13:U13"/>
    <mergeCell ref="V13:X13"/>
    <mergeCell ref="B14:I14"/>
    <mergeCell ref="J14:L14"/>
    <mergeCell ref="M14:O14"/>
    <mergeCell ref="P14:R14"/>
    <mergeCell ref="S14:U14"/>
    <mergeCell ref="B18:L18"/>
    <mergeCell ref="N18:X18"/>
    <mergeCell ref="B15:I15"/>
    <mergeCell ref="J15:L15"/>
    <mergeCell ref="M15:O15"/>
    <mergeCell ref="P15:R15"/>
    <mergeCell ref="S15:U15"/>
    <mergeCell ref="V15:X15"/>
  </mergeCells>
  <pageMargins left="0.7" right="0.7" top="0.75" bottom="0.75" header="0.3" footer="0.3"/>
  <pageSetup scale="76"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zoomScaleNormal="100" workbookViewId="0">
      <selection activeCell="I14" sqref="I14"/>
    </sheetView>
  </sheetViews>
  <sheetFormatPr defaultColWidth="9.109375" defaultRowHeight="13.8" x14ac:dyDescent="0.3"/>
  <cols>
    <col min="1" max="1" width="5.6640625" style="432" customWidth="1"/>
    <col min="2" max="2" width="12.6640625" style="432" customWidth="1"/>
    <col min="3" max="4" width="35.6640625" style="432" customWidth="1"/>
    <col min="5" max="6" width="12.6640625" style="432" customWidth="1"/>
    <col min="7" max="16384" width="9.109375" style="432"/>
  </cols>
  <sheetData>
    <row r="1" spans="1:8" ht="15" customHeight="1" x14ac:dyDescent="0.3">
      <c r="A1" s="431" t="str">
        <f>'A3'!A1</f>
        <v>RIE A3</v>
      </c>
      <c r="C1" s="433"/>
      <c r="D1" s="433"/>
      <c r="E1" s="434" t="s">
        <v>358</v>
      </c>
      <c r="F1" s="434">
        <f ca="1">NOW()</f>
        <v>44299.621017476849</v>
      </c>
    </row>
    <row r="2" spans="1:8" ht="16.2" thickBot="1" x14ac:dyDescent="0.35">
      <c r="A2" s="435"/>
      <c r="B2" s="435"/>
      <c r="C2" s="1012" t="s">
        <v>361</v>
      </c>
      <c r="D2" s="1012"/>
      <c r="E2" s="435"/>
      <c r="F2" s="435"/>
    </row>
    <row r="3" spans="1:8" ht="20.100000000000001" customHeight="1" thickBot="1" x14ac:dyDescent="0.35">
      <c r="A3" s="436" t="s">
        <v>299</v>
      </c>
      <c r="B3" s="437" t="s">
        <v>31</v>
      </c>
      <c r="C3" s="437" t="s">
        <v>296</v>
      </c>
      <c r="D3" s="437" t="s">
        <v>359</v>
      </c>
      <c r="E3" s="437" t="s">
        <v>32</v>
      </c>
      <c r="F3" s="438" t="s">
        <v>360</v>
      </c>
    </row>
    <row r="4" spans="1:8" ht="36" customHeight="1" x14ac:dyDescent="0.3">
      <c r="A4" s="439">
        <v>1</v>
      </c>
      <c r="B4" s="569"/>
      <c r="C4" s="570"/>
      <c r="D4" s="570"/>
      <c r="E4" s="570"/>
      <c r="F4" s="571"/>
      <c r="H4" s="440"/>
    </row>
    <row r="5" spans="1:8" ht="36" customHeight="1" x14ac:dyDescent="0.3">
      <c r="A5" s="441">
        <v>2</v>
      </c>
      <c r="B5" s="572"/>
      <c r="C5" s="573"/>
      <c r="D5" s="573"/>
      <c r="E5" s="573"/>
      <c r="F5" s="574"/>
      <c r="H5" s="440"/>
    </row>
    <row r="6" spans="1:8" ht="36" customHeight="1" x14ac:dyDescent="0.3">
      <c r="A6" s="441">
        <v>3</v>
      </c>
      <c r="B6" s="572"/>
      <c r="C6" s="573"/>
      <c r="D6" s="573"/>
      <c r="E6" s="573"/>
      <c r="F6" s="574"/>
      <c r="H6" s="440"/>
    </row>
    <row r="7" spans="1:8" ht="36" customHeight="1" x14ac:dyDescent="0.3">
      <c r="A7" s="441">
        <v>4</v>
      </c>
      <c r="B7" s="572"/>
      <c r="C7" s="573"/>
      <c r="D7" s="573"/>
      <c r="E7" s="573"/>
      <c r="F7" s="574"/>
      <c r="H7" s="442"/>
    </row>
    <row r="8" spans="1:8" ht="36" customHeight="1" x14ac:dyDescent="0.3">
      <c r="A8" s="441">
        <v>5</v>
      </c>
      <c r="B8" s="572"/>
      <c r="C8" s="573"/>
      <c r="D8" s="575"/>
      <c r="E8" s="573"/>
      <c r="F8" s="574"/>
      <c r="H8" s="440"/>
    </row>
    <row r="9" spans="1:8" ht="36" customHeight="1" x14ac:dyDescent="0.3">
      <c r="A9" s="441">
        <v>6</v>
      </c>
      <c r="B9" s="572"/>
      <c r="C9" s="576"/>
      <c r="D9" s="573"/>
      <c r="E9" s="573"/>
      <c r="F9" s="574"/>
      <c r="H9" s="440"/>
    </row>
    <row r="10" spans="1:8" ht="36" customHeight="1" x14ac:dyDescent="0.3">
      <c r="A10" s="441">
        <v>7</v>
      </c>
      <c r="B10" s="572"/>
      <c r="C10" s="576"/>
      <c r="D10" s="573"/>
      <c r="E10" s="573"/>
      <c r="F10" s="574"/>
      <c r="H10" s="440"/>
    </row>
    <row r="11" spans="1:8" ht="36" customHeight="1" x14ac:dyDescent="0.3">
      <c r="A11" s="441">
        <v>8</v>
      </c>
      <c r="B11" s="572"/>
      <c r="C11" s="577"/>
      <c r="D11" s="573"/>
      <c r="E11" s="573"/>
      <c r="F11" s="574"/>
      <c r="H11" s="440"/>
    </row>
    <row r="12" spans="1:8" ht="36" customHeight="1" x14ac:dyDescent="0.3">
      <c r="A12" s="441">
        <v>9</v>
      </c>
      <c r="B12" s="572"/>
      <c r="C12" s="578"/>
      <c r="D12" s="573"/>
      <c r="E12" s="573"/>
      <c r="F12" s="574"/>
      <c r="H12" s="440"/>
    </row>
    <row r="13" spans="1:8" ht="36" customHeight="1" x14ac:dyDescent="0.3">
      <c r="A13" s="441">
        <v>10</v>
      </c>
      <c r="B13" s="572"/>
      <c r="C13" s="573"/>
      <c r="D13" s="573"/>
      <c r="E13" s="573"/>
      <c r="F13" s="574"/>
      <c r="H13" s="440"/>
    </row>
    <row r="14" spans="1:8" ht="36" customHeight="1" x14ac:dyDescent="0.3">
      <c r="A14" s="441">
        <v>11</v>
      </c>
      <c r="B14" s="572"/>
      <c r="C14" s="579"/>
      <c r="D14" s="580"/>
      <c r="E14" s="573"/>
      <c r="F14" s="574"/>
      <c r="H14" s="440"/>
    </row>
    <row r="15" spans="1:8" ht="36" customHeight="1" x14ac:dyDescent="0.3">
      <c r="A15" s="441">
        <v>12</v>
      </c>
      <c r="B15" s="572"/>
      <c r="C15" s="581"/>
      <c r="D15" s="582"/>
      <c r="E15" s="573"/>
      <c r="F15" s="574"/>
      <c r="H15" s="440"/>
    </row>
    <row r="16" spans="1:8" ht="36" customHeight="1" x14ac:dyDescent="0.3">
      <c r="A16" s="441">
        <v>13</v>
      </c>
      <c r="B16" s="572"/>
      <c r="C16" s="573"/>
      <c r="D16" s="573"/>
      <c r="E16" s="573"/>
      <c r="F16" s="574"/>
      <c r="H16" s="440"/>
    </row>
    <row r="17" spans="1:6" ht="36" customHeight="1" x14ac:dyDescent="0.3">
      <c r="A17" s="441">
        <v>14</v>
      </c>
      <c r="B17" s="572"/>
      <c r="C17" s="583"/>
      <c r="D17" s="573"/>
      <c r="E17" s="573"/>
      <c r="F17" s="574"/>
    </row>
  </sheetData>
  <mergeCells count="1">
    <mergeCell ref="C2:D2"/>
  </mergeCells>
  <pageMargins left="0.7" right="0.2" top="0.25" bottom="0.25" header="0.3" footer="0.3"/>
  <pageSetup paperSize="5" scale="109" fitToHeight="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1"/>
    <pageSetUpPr fitToPage="1"/>
  </sheetPr>
  <dimension ref="A1:M49"/>
  <sheetViews>
    <sheetView showGridLines="0" workbookViewId="0">
      <pane ySplit="6" topLeftCell="A22" activePane="bottomLeft" state="frozen"/>
      <selection activeCell="N38" sqref="N38"/>
      <selection pane="bottomLeft" activeCell="N38" sqref="N38"/>
    </sheetView>
  </sheetViews>
  <sheetFormatPr defaultColWidth="8.88671875" defaultRowHeight="14.4" x14ac:dyDescent="0.3"/>
  <cols>
    <col min="1" max="1" width="5.109375" style="100" customWidth="1"/>
    <col min="2" max="2" width="7.44140625" style="100" customWidth="1"/>
    <col min="3" max="4" width="7.44140625" style="101" customWidth="1"/>
    <col min="5" max="16384" width="8.88671875" style="100"/>
  </cols>
  <sheetData>
    <row r="1" spans="1:13" ht="50.25" customHeight="1" x14ac:dyDescent="0.5">
      <c r="A1" s="653" t="s">
        <v>116</v>
      </c>
      <c r="B1" s="654"/>
      <c r="C1" s="654"/>
      <c r="D1" s="654"/>
      <c r="E1" s="654"/>
      <c r="F1" s="654"/>
      <c r="G1" s="654"/>
      <c r="H1" s="654"/>
      <c r="I1" s="654"/>
      <c r="J1" s="654"/>
      <c r="K1" s="654"/>
      <c r="L1" s="654"/>
    </row>
    <row r="2" spans="1:13" ht="6" customHeight="1" x14ac:dyDescent="0.3"/>
    <row r="3" spans="1:13" ht="14.25" customHeight="1" x14ac:dyDescent="0.3">
      <c r="C3" s="102" t="s">
        <v>117</v>
      </c>
      <c r="D3" s="655" t="s">
        <v>118</v>
      </c>
      <c r="E3" s="655"/>
      <c r="F3" s="655"/>
      <c r="I3" s="102" t="s">
        <v>119</v>
      </c>
      <c r="J3" s="655" t="s">
        <v>120</v>
      </c>
      <c r="K3" s="655"/>
      <c r="L3" s="655"/>
    </row>
    <row r="4" spans="1:13" ht="14.25" customHeight="1" x14ac:dyDescent="0.3">
      <c r="C4" s="102" t="s">
        <v>121</v>
      </c>
      <c r="D4" s="655" t="s">
        <v>122</v>
      </c>
      <c r="E4" s="655"/>
      <c r="F4" s="655"/>
      <c r="I4" s="102" t="s">
        <v>123</v>
      </c>
      <c r="J4" s="656">
        <v>41652</v>
      </c>
      <c r="K4" s="655"/>
      <c r="L4" s="655"/>
    </row>
    <row r="5" spans="1:13" ht="9" customHeight="1" thickBot="1" x14ac:dyDescent="0.35"/>
    <row r="6" spans="1:13" ht="16.2" thickBot="1" x14ac:dyDescent="0.35">
      <c r="B6" s="103" t="s">
        <v>124</v>
      </c>
      <c r="C6" s="104" t="s">
        <v>125</v>
      </c>
      <c r="D6" s="650" t="s">
        <v>126</v>
      </c>
      <c r="E6" s="651"/>
      <c r="F6" s="651"/>
      <c r="G6" s="651"/>
      <c r="H6" s="652"/>
      <c r="I6" s="651" t="s">
        <v>127</v>
      </c>
      <c r="J6" s="651"/>
      <c r="K6" s="651"/>
      <c r="L6" s="652"/>
    </row>
    <row r="7" spans="1:13" ht="15.6" x14ac:dyDescent="0.3">
      <c r="A7" s="608" t="s">
        <v>128</v>
      </c>
      <c r="B7" s="119"/>
      <c r="C7" s="118"/>
      <c r="D7" s="105">
        <v>1</v>
      </c>
      <c r="E7" s="647" t="s">
        <v>129</v>
      </c>
      <c r="F7" s="647"/>
      <c r="G7" s="647"/>
      <c r="H7" s="648"/>
      <c r="I7" s="630"/>
      <c r="J7" s="631"/>
      <c r="K7" s="631"/>
      <c r="L7" s="632"/>
    </row>
    <row r="8" spans="1:13" ht="15.6" x14ac:dyDescent="0.3">
      <c r="A8" s="625"/>
      <c r="B8" s="114"/>
      <c r="C8" s="112"/>
      <c r="D8" s="106">
        <v>2</v>
      </c>
      <c r="E8" s="634" t="s">
        <v>130</v>
      </c>
      <c r="F8" s="634"/>
      <c r="G8" s="634"/>
      <c r="H8" s="635"/>
      <c r="I8" s="596"/>
      <c r="J8" s="597"/>
      <c r="K8" s="597"/>
      <c r="L8" s="598"/>
    </row>
    <row r="9" spans="1:13" ht="15.6" x14ac:dyDescent="0.3">
      <c r="A9" s="625"/>
      <c r="B9" s="114"/>
      <c r="C9" s="112"/>
      <c r="D9" s="106">
        <v>3</v>
      </c>
      <c r="E9" s="634" t="s">
        <v>131</v>
      </c>
      <c r="F9" s="634"/>
      <c r="G9" s="634"/>
      <c r="H9" s="635"/>
      <c r="I9" s="596"/>
      <c r="J9" s="597"/>
      <c r="K9" s="597"/>
      <c r="L9" s="598"/>
    </row>
    <row r="10" spans="1:13" ht="15.6" x14ac:dyDescent="0.3">
      <c r="A10" s="625"/>
      <c r="B10" s="120"/>
      <c r="C10" s="112"/>
      <c r="D10" s="106">
        <v>4</v>
      </c>
      <c r="E10" s="634" t="s">
        <v>132</v>
      </c>
      <c r="F10" s="634"/>
      <c r="G10" s="634"/>
      <c r="H10" s="635"/>
      <c r="I10" s="596"/>
      <c r="J10" s="597"/>
      <c r="K10" s="597"/>
      <c r="L10" s="598"/>
    </row>
    <row r="11" spans="1:13" ht="15.6" x14ac:dyDescent="0.3">
      <c r="A11" s="625"/>
      <c r="B11" s="114"/>
      <c r="C11" s="112"/>
      <c r="D11" s="106">
        <v>5</v>
      </c>
      <c r="E11" s="634" t="s">
        <v>133</v>
      </c>
      <c r="F11" s="634"/>
      <c r="G11" s="634"/>
      <c r="H11" s="635"/>
      <c r="I11" s="596"/>
      <c r="J11" s="597"/>
      <c r="K11" s="597"/>
      <c r="L11" s="598"/>
    </row>
    <row r="12" spans="1:13" ht="15.6" x14ac:dyDescent="0.3">
      <c r="A12" s="625"/>
      <c r="B12" s="114"/>
      <c r="C12" s="112"/>
      <c r="D12" s="106">
        <v>6</v>
      </c>
      <c r="E12" s="634" t="s">
        <v>134</v>
      </c>
      <c r="F12" s="634"/>
      <c r="G12" s="634"/>
      <c r="H12" s="635"/>
      <c r="I12" s="596"/>
      <c r="J12" s="597"/>
      <c r="K12" s="597"/>
      <c r="L12" s="598"/>
    </row>
    <row r="13" spans="1:13" ht="15.6" x14ac:dyDescent="0.3">
      <c r="A13" s="625"/>
      <c r="B13" s="114"/>
      <c r="C13" s="112"/>
      <c r="D13" s="649">
        <v>7</v>
      </c>
      <c r="E13" s="634" t="s">
        <v>135</v>
      </c>
      <c r="F13" s="634"/>
      <c r="G13" s="634"/>
      <c r="H13" s="635"/>
      <c r="I13" s="596"/>
      <c r="J13" s="597"/>
      <c r="K13" s="597"/>
      <c r="L13" s="598"/>
    </row>
    <row r="14" spans="1:13" ht="15.6" x14ac:dyDescent="0.3">
      <c r="A14" s="625"/>
      <c r="B14" s="114"/>
      <c r="C14" s="112"/>
      <c r="D14" s="649"/>
      <c r="E14" s="634" t="s">
        <v>136</v>
      </c>
      <c r="F14" s="634"/>
      <c r="G14" s="634"/>
      <c r="H14" s="635"/>
      <c r="I14" s="596"/>
      <c r="J14" s="597"/>
      <c r="K14" s="597"/>
      <c r="L14" s="598"/>
    </row>
    <row r="15" spans="1:13" ht="15.6" x14ac:dyDescent="0.3">
      <c r="A15" s="625"/>
      <c r="B15" s="120"/>
      <c r="C15" s="112"/>
      <c r="D15" s="106">
        <v>8</v>
      </c>
      <c r="E15" s="634" t="s">
        <v>137</v>
      </c>
      <c r="F15" s="634"/>
      <c r="G15" s="634"/>
      <c r="H15" s="635"/>
      <c r="I15" s="596"/>
      <c r="J15" s="597"/>
      <c r="K15" s="597"/>
      <c r="L15" s="598"/>
    </row>
    <row r="16" spans="1:13" ht="16.2" thickBot="1" x14ac:dyDescent="0.35">
      <c r="A16" s="625"/>
      <c r="B16" s="114"/>
      <c r="C16" s="121"/>
      <c r="D16" s="107">
        <v>9</v>
      </c>
      <c r="E16" s="639" t="s">
        <v>138</v>
      </c>
      <c r="F16" s="639"/>
      <c r="G16" s="639"/>
      <c r="H16" s="640"/>
      <c r="I16" s="641"/>
      <c r="J16" s="642"/>
      <c r="K16" s="642"/>
      <c r="L16" s="643"/>
      <c r="M16" s="108"/>
    </row>
    <row r="17" spans="1:13" ht="15.75" customHeight="1" x14ac:dyDescent="0.3">
      <c r="A17" s="617" t="s">
        <v>139</v>
      </c>
      <c r="B17" s="111"/>
      <c r="C17" s="112"/>
      <c r="D17" s="644" t="s">
        <v>45</v>
      </c>
      <c r="E17" s="645"/>
      <c r="F17" s="645"/>
      <c r="G17" s="645"/>
      <c r="H17" s="646"/>
      <c r="I17" s="614"/>
      <c r="J17" s="615"/>
      <c r="K17" s="615"/>
      <c r="L17" s="616"/>
    </row>
    <row r="18" spans="1:13" ht="15.6" x14ac:dyDescent="0.3">
      <c r="A18" s="618"/>
      <c r="B18" s="113"/>
      <c r="C18" s="112"/>
      <c r="D18" s="633" t="s">
        <v>140</v>
      </c>
      <c r="E18" s="634"/>
      <c r="F18" s="634"/>
      <c r="G18" s="634"/>
      <c r="H18" s="635"/>
      <c r="I18" s="596"/>
      <c r="J18" s="597"/>
      <c r="K18" s="597"/>
      <c r="L18" s="598"/>
    </row>
    <row r="19" spans="1:13" ht="15.6" x14ac:dyDescent="0.3">
      <c r="A19" s="618"/>
      <c r="B19" s="114"/>
      <c r="C19" s="112"/>
      <c r="D19" s="633" t="s">
        <v>141</v>
      </c>
      <c r="E19" s="634"/>
      <c r="F19" s="634"/>
      <c r="G19" s="634"/>
      <c r="H19" s="635"/>
      <c r="I19" s="596"/>
      <c r="J19" s="597"/>
      <c r="K19" s="597"/>
      <c r="L19" s="598"/>
    </row>
    <row r="20" spans="1:13" ht="15.6" x14ac:dyDescent="0.3">
      <c r="A20" s="618"/>
      <c r="B20" s="113"/>
      <c r="C20" s="112"/>
      <c r="D20" s="633" t="s">
        <v>108</v>
      </c>
      <c r="E20" s="634"/>
      <c r="F20" s="634"/>
      <c r="G20" s="634"/>
      <c r="H20" s="635"/>
      <c r="I20" s="596"/>
      <c r="J20" s="597"/>
      <c r="K20" s="597"/>
      <c r="L20" s="598"/>
    </row>
    <row r="21" spans="1:13" ht="15.6" x14ac:dyDescent="0.3">
      <c r="A21" s="618"/>
      <c r="B21" s="113"/>
      <c r="C21" s="112"/>
      <c r="D21" s="633" t="s">
        <v>142</v>
      </c>
      <c r="E21" s="634"/>
      <c r="F21" s="634"/>
      <c r="G21" s="634"/>
      <c r="H21" s="635"/>
      <c r="I21" s="596"/>
      <c r="J21" s="597"/>
      <c r="K21" s="597"/>
      <c r="L21" s="598"/>
    </row>
    <row r="22" spans="1:13" ht="15.6" x14ac:dyDescent="0.3">
      <c r="A22" s="618"/>
      <c r="B22" s="113"/>
      <c r="C22" s="112"/>
      <c r="D22" s="633" t="s">
        <v>143</v>
      </c>
      <c r="E22" s="634"/>
      <c r="F22" s="634"/>
      <c r="G22" s="634"/>
      <c r="H22" s="635"/>
      <c r="I22" s="596"/>
      <c r="J22" s="597"/>
      <c r="K22" s="597"/>
      <c r="L22" s="598"/>
    </row>
    <row r="23" spans="1:13" ht="15.6" x14ac:dyDescent="0.3">
      <c r="A23" s="618"/>
      <c r="B23" s="113"/>
      <c r="C23" s="112"/>
      <c r="D23" s="633"/>
      <c r="E23" s="634"/>
      <c r="F23" s="634"/>
      <c r="G23" s="634"/>
      <c r="H23" s="635"/>
      <c r="I23" s="596"/>
      <c r="J23" s="597"/>
      <c r="K23" s="597"/>
      <c r="L23" s="598"/>
    </row>
    <row r="24" spans="1:13" ht="15.6" x14ac:dyDescent="0.3">
      <c r="A24" s="618"/>
      <c r="B24" s="113"/>
      <c r="C24" s="112"/>
      <c r="D24" s="633"/>
      <c r="E24" s="634"/>
      <c r="F24" s="634"/>
      <c r="G24" s="634"/>
      <c r="H24" s="635"/>
      <c r="I24" s="596"/>
      <c r="J24" s="597"/>
      <c r="K24" s="597"/>
      <c r="L24" s="598"/>
    </row>
    <row r="25" spans="1:13" ht="15.6" x14ac:dyDescent="0.3">
      <c r="A25" s="618"/>
      <c r="B25" s="113"/>
      <c r="C25" s="112"/>
      <c r="D25" s="633"/>
      <c r="E25" s="634"/>
      <c r="F25" s="634"/>
      <c r="G25" s="634"/>
      <c r="H25" s="635"/>
      <c r="I25" s="596"/>
      <c r="J25" s="597"/>
      <c r="K25" s="597"/>
      <c r="L25" s="598"/>
    </row>
    <row r="26" spans="1:13" ht="15.6" x14ac:dyDescent="0.3">
      <c r="A26" s="618"/>
      <c r="B26" s="113"/>
      <c r="C26" s="112"/>
      <c r="D26" s="633"/>
      <c r="E26" s="634"/>
      <c r="F26" s="634"/>
      <c r="G26" s="634"/>
      <c r="H26" s="635"/>
      <c r="I26" s="596"/>
      <c r="J26" s="597"/>
      <c r="K26" s="597"/>
      <c r="L26" s="598"/>
    </row>
    <row r="27" spans="1:13" ht="16.2" thickBot="1" x14ac:dyDescent="0.35">
      <c r="A27" s="619"/>
      <c r="B27" s="115"/>
      <c r="C27" s="116"/>
      <c r="D27" s="636"/>
      <c r="E27" s="637"/>
      <c r="F27" s="637"/>
      <c r="G27" s="637"/>
      <c r="H27" s="638"/>
      <c r="I27" s="602"/>
      <c r="J27" s="603"/>
      <c r="K27" s="603"/>
      <c r="L27" s="604"/>
    </row>
    <row r="28" spans="1:13" ht="15.6" x14ac:dyDescent="0.3">
      <c r="A28" s="609" t="s">
        <v>144</v>
      </c>
      <c r="B28" s="117"/>
      <c r="C28" s="112"/>
      <c r="D28" s="627" t="s">
        <v>145</v>
      </c>
      <c r="E28" s="628"/>
      <c r="F28" s="628"/>
      <c r="G28" s="628"/>
      <c r="H28" s="629"/>
      <c r="I28" s="630"/>
      <c r="J28" s="631"/>
      <c r="K28" s="631"/>
      <c r="L28" s="632"/>
      <c r="M28" s="108"/>
    </row>
    <row r="29" spans="1:13" ht="15.6" x14ac:dyDescent="0.3">
      <c r="A29" s="625"/>
      <c r="B29" s="113"/>
      <c r="C29" s="112"/>
      <c r="D29" s="605" t="s">
        <v>146</v>
      </c>
      <c r="E29" s="606"/>
      <c r="F29" s="606"/>
      <c r="G29" s="606"/>
      <c r="H29" s="607"/>
      <c r="I29" s="596"/>
      <c r="J29" s="597"/>
      <c r="K29" s="597"/>
      <c r="L29" s="598"/>
      <c r="M29" s="108"/>
    </row>
    <row r="30" spans="1:13" ht="16.2" thickBot="1" x14ac:dyDescent="0.35">
      <c r="A30" s="626"/>
      <c r="B30" s="115"/>
      <c r="C30" s="112"/>
      <c r="D30" s="622" t="s">
        <v>147</v>
      </c>
      <c r="E30" s="623"/>
      <c r="F30" s="623"/>
      <c r="G30" s="623"/>
      <c r="H30" s="624"/>
      <c r="I30" s="602"/>
      <c r="J30" s="603"/>
      <c r="K30" s="603"/>
      <c r="L30" s="604"/>
    </row>
    <row r="31" spans="1:13" ht="15.6" x14ac:dyDescent="0.3">
      <c r="A31" s="620" t="s">
        <v>148</v>
      </c>
      <c r="B31" s="111"/>
      <c r="C31" s="118"/>
      <c r="D31" s="611" t="s">
        <v>149</v>
      </c>
      <c r="E31" s="612"/>
      <c r="F31" s="612"/>
      <c r="G31" s="612"/>
      <c r="H31" s="613"/>
      <c r="I31" s="614"/>
      <c r="J31" s="615"/>
      <c r="K31" s="615"/>
      <c r="L31" s="616"/>
    </row>
    <row r="32" spans="1:13" ht="16.2" thickBot="1" x14ac:dyDescent="0.35">
      <c r="A32" s="621"/>
      <c r="B32" s="115"/>
      <c r="C32" s="116"/>
      <c r="D32" s="622" t="s">
        <v>150</v>
      </c>
      <c r="E32" s="623"/>
      <c r="F32" s="623"/>
      <c r="G32" s="623"/>
      <c r="H32" s="624"/>
      <c r="I32" s="602"/>
      <c r="J32" s="603"/>
      <c r="K32" s="603"/>
      <c r="L32" s="604"/>
    </row>
    <row r="33" spans="1:12" ht="15.75" customHeight="1" x14ac:dyDescent="0.3">
      <c r="A33" s="608" t="s">
        <v>151</v>
      </c>
      <c r="B33" s="111"/>
      <c r="C33" s="118"/>
      <c r="D33" s="611" t="s">
        <v>152</v>
      </c>
      <c r="E33" s="612"/>
      <c r="F33" s="612"/>
      <c r="G33" s="612"/>
      <c r="H33" s="613"/>
      <c r="I33" s="614"/>
      <c r="J33" s="615"/>
      <c r="K33" s="615"/>
      <c r="L33" s="616"/>
    </row>
    <row r="34" spans="1:12" ht="15.6" x14ac:dyDescent="0.3">
      <c r="A34" s="609"/>
      <c r="B34" s="113"/>
      <c r="C34" s="112"/>
      <c r="D34" s="605" t="s">
        <v>153</v>
      </c>
      <c r="E34" s="606"/>
      <c r="F34" s="606"/>
      <c r="G34" s="606"/>
      <c r="H34" s="607"/>
      <c r="I34" s="596"/>
      <c r="J34" s="597"/>
      <c r="K34" s="597"/>
      <c r="L34" s="598"/>
    </row>
    <row r="35" spans="1:12" ht="15.6" x14ac:dyDescent="0.3">
      <c r="A35" s="609"/>
      <c r="B35" s="113"/>
      <c r="C35" s="112"/>
      <c r="D35" s="605" t="s">
        <v>154</v>
      </c>
      <c r="E35" s="606"/>
      <c r="F35" s="606"/>
      <c r="G35" s="606"/>
      <c r="H35" s="607"/>
      <c r="I35" s="596"/>
      <c r="J35" s="597"/>
      <c r="K35" s="597"/>
      <c r="L35" s="598"/>
    </row>
    <row r="36" spans="1:12" ht="15.6" x14ac:dyDescent="0.3">
      <c r="A36" s="609"/>
      <c r="B36" s="113"/>
      <c r="C36" s="112"/>
      <c r="D36" s="605" t="s">
        <v>155</v>
      </c>
      <c r="E36" s="606"/>
      <c r="F36" s="606"/>
      <c r="G36" s="606"/>
      <c r="H36" s="607"/>
      <c r="I36" s="596"/>
      <c r="J36" s="597"/>
      <c r="K36" s="597"/>
      <c r="L36" s="598"/>
    </row>
    <row r="37" spans="1:12" ht="15.6" x14ac:dyDescent="0.3">
      <c r="A37" s="609"/>
      <c r="B37" s="113"/>
      <c r="C37" s="112"/>
      <c r="D37" s="605" t="s">
        <v>156</v>
      </c>
      <c r="E37" s="606"/>
      <c r="F37" s="606"/>
      <c r="G37" s="606"/>
      <c r="H37" s="607"/>
      <c r="I37" s="596"/>
      <c r="J37" s="597"/>
      <c r="K37" s="597"/>
      <c r="L37" s="598"/>
    </row>
    <row r="38" spans="1:12" ht="15.6" x14ac:dyDescent="0.3">
      <c r="A38" s="609"/>
      <c r="B38" s="113"/>
      <c r="C38" s="112"/>
      <c r="D38" s="605" t="s">
        <v>157</v>
      </c>
      <c r="E38" s="606"/>
      <c r="F38" s="606"/>
      <c r="G38" s="606"/>
      <c r="H38" s="607"/>
      <c r="I38" s="596"/>
      <c r="J38" s="597"/>
      <c r="K38" s="597"/>
      <c r="L38" s="598"/>
    </row>
    <row r="39" spans="1:12" ht="15.6" x14ac:dyDescent="0.3">
      <c r="A39" s="609"/>
      <c r="B39" s="113"/>
      <c r="C39" s="112"/>
      <c r="D39" s="605" t="s">
        <v>158</v>
      </c>
      <c r="E39" s="606"/>
      <c r="F39" s="606"/>
      <c r="G39" s="606"/>
      <c r="H39" s="607"/>
      <c r="I39" s="596"/>
      <c r="J39" s="597"/>
      <c r="K39" s="597"/>
      <c r="L39" s="598"/>
    </row>
    <row r="40" spans="1:12" ht="15.6" x14ac:dyDescent="0.3">
      <c r="A40" s="609"/>
      <c r="B40" s="113"/>
      <c r="C40" s="112"/>
      <c r="D40" s="605" t="s">
        <v>159</v>
      </c>
      <c r="E40" s="606"/>
      <c r="F40" s="606"/>
      <c r="G40" s="606"/>
      <c r="H40" s="607"/>
      <c r="I40" s="596"/>
      <c r="J40" s="597"/>
      <c r="K40" s="597"/>
      <c r="L40" s="598"/>
    </row>
    <row r="41" spans="1:12" ht="15.6" x14ac:dyDescent="0.3">
      <c r="A41" s="609"/>
      <c r="B41" s="113"/>
      <c r="C41" s="112"/>
      <c r="D41" s="605" t="s">
        <v>160</v>
      </c>
      <c r="E41" s="606"/>
      <c r="F41" s="606"/>
      <c r="G41" s="606"/>
      <c r="H41" s="607"/>
      <c r="I41" s="596"/>
      <c r="J41" s="597"/>
      <c r="K41" s="597"/>
      <c r="L41" s="598"/>
    </row>
    <row r="42" spans="1:12" ht="15.6" x14ac:dyDescent="0.3">
      <c r="A42" s="609"/>
      <c r="B42" s="113"/>
      <c r="C42" s="112"/>
      <c r="D42" s="605" t="s">
        <v>161</v>
      </c>
      <c r="E42" s="606"/>
      <c r="F42" s="606"/>
      <c r="G42" s="606"/>
      <c r="H42" s="607"/>
      <c r="I42" s="596"/>
      <c r="J42" s="597"/>
      <c r="K42" s="597"/>
      <c r="L42" s="598"/>
    </row>
    <row r="43" spans="1:12" ht="15.6" x14ac:dyDescent="0.3">
      <c r="A43" s="609"/>
      <c r="B43" s="113"/>
      <c r="C43" s="112"/>
      <c r="D43" s="605" t="s">
        <v>162</v>
      </c>
      <c r="E43" s="606"/>
      <c r="F43" s="606"/>
      <c r="G43" s="606"/>
      <c r="H43" s="607"/>
      <c r="I43" s="596"/>
      <c r="J43" s="597"/>
      <c r="K43" s="597"/>
      <c r="L43" s="598"/>
    </row>
    <row r="44" spans="1:12" ht="15.6" x14ac:dyDescent="0.3">
      <c r="A44" s="609"/>
      <c r="B44" s="113"/>
      <c r="C44" s="112"/>
      <c r="D44" s="605" t="s">
        <v>162</v>
      </c>
      <c r="E44" s="606"/>
      <c r="F44" s="606"/>
      <c r="G44" s="606"/>
      <c r="H44" s="607"/>
      <c r="I44" s="596"/>
      <c r="J44" s="597"/>
      <c r="K44" s="597"/>
      <c r="L44" s="598"/>
    </row>
    <row r="45" spans="1:12" ht="15.6" x14ac:dyDescent="0.3">
      <c r="A45" s="609"/>
      <c r="B45" s="113"/>
      <c r="C45" s="112"/>
      <c r="D45" s="605" t="s">
        <v>162</v>
      </c>
      <c r="E45" s="606"/>
      <c r="F45" s="606"/>
      <c r="G45" s="606"/>
      <c r="H45" s="607"/>
      <c r="I45" s="596"/>
      <c r="J45" s="597"/>
      <c r="K45" s="597"/>
      <c r="L45" s="598"/>
    </row>
    <row r="46" spans="1:12" ht="15.6" x14ac:dyDescent="0.3">
      <c r="A46" s="609"/>
      <c r="B46" s="113"/>
      <c r="C46" s="112"/>
      <c r="D46" s="593"/>
      <c r="E46" s="594"/>
      <c r="F46" s="594"/>
      <c r="G46" s="594"/>
      <c r="H46" s="595"/>
      <c r="I46" s="596"/>
      <c r="J46" s="597"/>
      <c r="K46" s="597"/>
      <c r="L46" s="598"/>
    </row>
    <row r="47" spans="1:12" ht="15.6" x14ac:dyDescent="0.3">
      <c r="A47" s="609"/>
      <c r="B47" s="113"/>
      <c r="C47" s="112"/>
      <c r="D47" s="593"/>
      <c r="E47" s="594"/>
      <c r="F47" s="594"/>
      <c r="G47" s="594"/>
      <c r="H47" s="595"/>
      <c r="I47" s="596"/>
      <c r="J47" s="597"/>
      <c r="K47" s="597"/>
      <c r="L47" s="598"/>
    </row>
    <row r="48" spans="1:12" ht="16.2" thickBot="1" x14ac:dyDescent="0.35">
      <c r="A48" s="610"/>
      <c r="B48" s="115"/>
      <c r="C48" s="116"/>
      <c r="D48" s="599"/>
      <c r="E48" s="600"/>
      <c r="F48" s="600"/>
      <c r="G48" s="600"/>
      <c r="H48" s="601"/>
      <c r="I48" s="602"/>
      <c r="J48" s="603"/>
      <c r="K48" s="603"/>
      <c r="L48" s="604"/>
    </row>
    <row r="49" spans="2:12" ht="15.6" x14ac:dyDescent="0.3">
      <c r="B49" s="109"/>
      <c r="C49" s="110"/>
      <c r="D49" s="110"/>
      <c r="E49" s="592"/>
      <c r="F49" s="592"/>
      <c r="G49" s="592"/>
      <c r="H49" s="592"/>
      <c r="I49" s="592"/>
      <c r="J49" s="592"/>
      <c r="K49" s="592"/>
      <c r="L49" s="592"/>
    </row>
  </sheetData>
  <mergeCells count="99">
    <mergeCell ref="D6:H6"/>
    <mergeCell ref="I6:L6"/>
    <mergeCell ref="A1:L1"/>
    <mergeCell ref="D3:F3"/>
    <mergeCell ref="J3:L3"/>
    <mergeCell ref="D4:F4"/>
    <mergeCell ref="J4:L4"/>
    <mergeCell ref="A7:A16"/>
    <mergeCell ref="E7:H7"/>
    <mergeCell ref="I7:L7"/>
    <mergeCell ref="E8:H8"/>
    <mergeCell ref="I8:L8"/>
    <mergeCell ref="E9:H9"/>
    <mergeCell ref="I9:L9"/>
    <mergeCell ref="E10:H10"/>
    <mergeCell ref="I10:L10"/>
    <mergeCell ref="E11:H11"/>
    <mergeCell ref="I11:L11"/>
    <mergeCell ref="E12:H12"/>
    <mergeCell ref="I12:L12"/>
    <mergeCell ref="D13:D14"/>
    <mergeCell ref="E13:H13"/>
    <mergeCell ref="I13:L13"/>
    <mergeCell ref="E14:H14"/>
    <mergeCell ref="I14:L14"/>
    <mergeCell ref="D22:H22"/>
    <mergeCell ref="I22:L22"/>
    <mergeCell ref="E15:H15"/>
    <mergeCell ref="I15:L15"/>
    <mergeCell ref="E16:H16"/>
    <mergeCell ref="I16:L16"/>
    <mergeCell ref="D17:H17"/>
    <mergeCell ref="I17:L17"/>
    <mergeCell ref="D18:H18"/>
    <mergeCell ref="I18:L18"/>
    <mergeCell ref="D19:H19"/>
    <mergeCell ref="I19:L19"/>
    <mergeCell ref="D20:H20"/>
    <mergeCell ref="I20:L20"/>
    <mergeCell ref="I26:L26"/>
    <mergeCell ref="D27:H27"/>
    <mergeCell ref="I27:L27"/>
    <mergeCell ref="D21:H21"/>
    <mergeCell ref="I21:L21"/>
    <mergeCell ref="D23:H23"/>
    <mergeCell ref="I23:L23"/>
    <mergeCell ref="D24:H24"/>
    <mergeCell ref="I24:L24"/>
    <mergeCell ref="A17:A27"/>
    <mergeCell ref="I30:L30"/>
    <mergeCell ref="A31:A32"/>
    <mergeCell ref="D31:H31"/>
    <mergeCell ref="I31:L31"/>
    <mergeCell ref="D32:H32"/>
    <mergeCell ref="I32:L32"/>
    <mergeCell ref="A28:A30"/>
    <mergeCell ref="D28:H28"/>
    <mergeCell ref="I28:L28"/>
    <mergeCell ref="D29:H29"/>
    <mergeCell ref="I29:L29"/>
    <mergeCell ref="D30:H30"/>
    <mergeCell ref="D25:H25"/>
    <mergeCell ref="I25:L25"/>
    <mergeCell ref="D26:H26"/>
    <mergeCell ref="A33:A48"/>
    <mergeCell ref="D33:H33"/>
    <mergeCell ref="I33:L33"/>
    <mergeCell ref="D34:H34"/>
    <mergeCell ref="I34:L34"/>
    <mergeCell ref="D35:H35"/>
    <mergeCell ref="I35:L35"/>
    <mergeCell ref="D36:H36"/>
    <mergeCell ref="I36:L36"/>
    <mergeCell ref="D37:H37"/>
    <mergeCell ref="I37:L37"/>
    <mergeCell ref="D38:H38"/>
    <mergeCell ref="I38:L38"/>
    <mergeCell ref="D39:H39"/>
    <mergeCell ref="I39:L39"/>
    <mergeCell ref="D41:H41"/>
    <mergeCell ref="I41:L41"/>
    <mergeCell ref="D42:H42"/>
    <mergeCell ref="I42:L42"/>
    <mergeCell ref="D40:H40"/>
    <mergeCell ref="I40:L40"/>
    <mergeCell ref="D43:H43"/>
    <mergeCell ref="I43:L43"/>
    <mergeCell ref="D44:H44"/>
    <mergeCell ref="I44:L44"/>
    <mergeCell ref="D45:H45"/>
    <mergeCell ref="I45:L45"/>
    <mergeCell ref="E49:I49"/>
    <mergeCell ref="J49:L49"/>
    <mergeCell ref="D46:H46"/>
    <mergeCell ref="I46:L46"/>
    <mergeCell ref="D47:H47"/>
    <mergeCell ref="I47:L47"/>
    <mergeCell ref="D48:H48"/>
    <mergeCell ref="I48:L48"/>
  </mergeCells>
  <printOptions horizontalCentered="1"/>
  <pageMargins left="0.7" right="0.7" top="0.75" bottom="0.75" header="0.3" footer="0.3"/>
  <pageSetup scale="90" orientation="portrait" horizontalDpi="300" verticalDpi="300" r:id="rId1"/>
  <headerFooter>
    <oddFooter>&amp;L&amp;D  &amp;T&amp;R&amp;F  &amp;A</oddFooter>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1"/>
    <pageSetUpPr fitToPage="1"/>
  </sheetPr>
  <dimension ref="A1:DP45"/>
  <sheetViews>
    <sheetView showGridLines="0" topLeftCell="A16" zoomScale="80" zoomScaleNormal="80" zoomScalePageLayoutView="80" workbookViewId="0">
      <selection activeCell="O27" sqref="O27:AB27"/>
    </sheetView>
  </sheetViews>
  <sheetFormatPr defaultColWidth="3.109375" defaultRowHeight="15" x14ac:dyDescent="0.25"/>
  <cols>
    <col min="1" max="1" width="7" style="278" customWidth="1"/>
    <col min="2" max="2" width="4" style="278" customWidth="1"/>
    <col min="3" max="3" width="3.44140625" style="278" customWidth="1"/>
    <col min="4" max="12" width="4.109375" style="278" customWidth="1"/>
    <col min="13" max="14" width="5.44140625" style="278" customWidth="1"/>
    <col min="15" max="15" width="5.88671875" style="279" customWidth="1"/>
    <col min="16" max="17" width="4" style="279" customWidth="1"/>
    <col min="18" max="28" width="4.109375" style="279" customWidth="1"/>
    <col min="29" max="29" width="6.33203125" style="279" customWidth="1"/>
    <col min="30" max="30" width="4" style="279" customWidth="1"/>
    <col min="31" max="31" width="3.109375" style="279" customWidth="1"/>
    <col min="32" max="50" width="4.109375" style="279" customWidth="1"/>
    <col min="51" max="51" width="3.6640625" style="279" customWidth="1"/>
    <col min="52" max="52" width="3.109375" style="279"/>
    <col min="53" max="16384" width="3.109375" style="278"/>
  </cols>
  <sheetData>
    <row r="1" spans="1:120" ht="20.100000000000001" customHeight="1" x14ac:dyDescent="0.25">
      <c r="A1" s="272"/>
      <c r="B1" s="272"/>
      <c r="C1" s="272"/>
      <c r="D1" s="272"/>
      <c r="E1" s="272"/>
      <c r="F1" s="273"/>
      <c r="G1" s="273"/>
      <c r="H1" s="273"/>
      <c r="I1" s="273"/>
      <c r="J1" s="273"/>
      <c r="K1" s="273"/>
      <c r="L1" s="273"/>
      <c r="M1" s="273"/>
      <c r="N1" s="273"/>
      <c r="O1" s="273"/>
      <c r="P1" s="445"/>
      <c r="Q1" s="334"/>
      <c r="R1" s="273"/>
      <c r="S1" s="273"/>
      <c r="T1" s="273"/>
      <c r="U1" s="273"/>
      <c r="V1" s="273"/>
      <c r="W1" s="273"/>
      <c r="X1" s="273"/>
      <c r="Y1" s="273"/>
      <c r="Z1" s="273"/>
      <c r="AA1" s="273"/>
      <c r="AB1" s="273"/>
      <c r="AC1" s="273"/>
      <c r="AD1" s="445"/>
      <c r="AE1" s="334"/>
      <c r="AF1" s="273"/>
      <c r="AG1" s="273"/>
      <c r="AH1" s="273"/>
      <c r="AI1" s="273"/>
      <c r="AJ1" s="273"/>
      <c r="AK1" s="273"/>
      <c r="AL1" s="273"/>
      <c r="AM1" s="273"/>
      <c r="AN1" s="273"/>
      <c r="AO1" s="273"/>
      <c r="AP1" s="273"/>
      <c r="AQ1" s="273"/>
      <c r="AR1" s="273"/>
      <c r="AS1" s="273"/>
      <c r="AT1" s="273"/>
      <c r="AU1" s="275"/>
      <c r="AV1" s="275"/>
      <c r="AW1" s="275"/>
      <c r="AX1" s="276"/>
      <c r="AY1" s="276"/>
      <c r="AZ1" s="276"/>
      <c r="BA1" s="276"/>
      <c r="BB1" s="276"/>
      <c r="BC1" s="277"/>
      <c r="BD1" s="277"/>
      <c r="BE1" s="277"/>
      <c r="BF1" s="277"/>
      <c r="BG1" s="277"/>
      <c r="BH1" s="277"/>
      <c r="BI1" s="277"/>
      <c r="BJ1" s="277"/>
      <c r="BK1" s="277"/>
      <c r="BL1" s="277"/>
      <c r="BM1" s="277"/>
      <c r="BN1" s="277"/>
      <c r="BO1" s="277"/>
      <c r="BP1" s="277"/>
      <c r="BQ1" s="277"/>
      <c r="BR1" s="277"/>
      <c r="BS1" s="277"/>
      <c r="BT1" s="277"/>
      <c r="BU1" s="277"/>
      <c r="BV1" s="277"/>
      <c r="BW1" s="277"/>
      <c r="BX1" s="277"/>
      <c r="BY1" s="277"/>
      <c r="BZ1" s="277"/>
      <c r="CA1" s="277"/>
      <c r="CB1" s="277"/>
      <c r="CC1" s="277"/>
      <c r="CD1" s="277"/>
      <c r="CE1" s="277"/>
      <c r="CF1" s="277"/>
      <c r="CG1" s="277"/>
      <c r="CH1" s="277"/>
      <c r="CI1" s="277"/>
      <c r="CJ1" s="277"/>
      <c r="CK1" s="277"/>
      <c r="CL1" s="277"/>
      <c r="CM1" s="277"/>
      <c r="CN1" s="277"/>
      <c r="CO1" s="277"/>
      <c r="CP1" s="277"/>
      <c r="CQ1" s="277"/>
      <c r="CR1" s="277"/>
      <c r="CS1" s="277"/>
      <c r="CT1" s="277"/>
      <c r="CU1" s="277"/>
      <c r="CV1" s="277"/>
      <c r="CW1" s="277"/>
      <c r="CX1" s="277"/>
      <c r="CY1" s="277"/>
      <c r="CZ1" s="277"/>
      <c r="DA1" s="277"/>
      <c r="DB1" s="277"/>
      <c r="DC1" s="277"/>
      <c r="DD1" s="277"/>
      <c r="DE1" s="277"/>
      <c r="DF1" s="277"/>
      <c r="DG1" s="277"/>
      <c r="DH1" s="277"/>
      <c r="DI1" s="277"/>
      <c r="DJ1" s="277"/>
      <c r="DK1" s="277"/>
      <c r="DL1" s="277"/>
      <c r="DM1" s="277"/>
      <c r="DN1" s="277"/>
      <c r="DO1" s="277"/>
      <c r="DP1" s="277"/>
    </row>
    <row r="2" spans="1:120" ht="9.9" customHeight="1" x14ac:dyDescent="0.25">
      <c r="A2" s="273"/>
      <c r="B2" s="445"/>
      <c r="C2" s="334"/>
      <c r="D2" s="273"/>
      <c r="E2" s="273"/>
      <c r="F2" s="273"/>
      <c r="G2" s="274"/>
      <c r="H2" s="273"/>
      <c r="I2" s="273"/>
      <c r="J2" s="273"/>
      <c r="K2" s="273"/>
      <c r="L2" s="273"/>
      <c r="M2" s="273"/>
      <c r="N2" s="273"/>
      <c r="O2" s="273"/>
      <c r="P2" s="445"/>
      <c r="Q2" s="334"/>
      <c r="R2" s="273"/>
      <c r="S2" s="273"/>
      <c r="T2" s="273"/>
      <c r="U2" s="273"/>
      <c r="V2" s="273"/>
      <c r="W2" s="273"/>
      <c r="X2" s="273"/>
      <c r="Y2" s="273"/>
      <c r="Z2" s="273"/>
      <c r="AA2" s="273"/>
      <c r="AB2" s="273"/>
      <c r="AC2" s="273"/>
      <c r="AD2" s="445"/>
      <c r="AE2" s="334"/>
      <c r="AF2" s="273"/>
      <c r="AG2" s="273"/>
      <c r="AH2" s="273"/>
      <c r="AI2" s="273"/>
      <c r="AJ2" s="273"/>
      <c r="AK2" s="273"/>
      <c r="AL2" s="273"/>
      <c r="AM2" s="273"/>
      <c r="AN2" s="273"/>
      <c r="AO2" s="273"/>
      <c r="AP2" s="273"/>
      <c r="AQ2" s="273"/>
      <c r="AR2" s="273"/>
      <c r="AS2" s="273"/>
      <c r="AT2" s="273"/>
      <c r="AU2" s="275"/>
      <c r="AV2" s="275"/>
      <c r="AW2" s="275"/>
      <c r="AX2" s="276"/>
      <c r="AY2" s="276"/>
      <c r="AZ2" s="276"/>
      <c r="BA2" s="276"/>
      <c r="BB2" s="276"/>
      <c r="BC2" s="277"/>
      <c r="BD2" s="277"/>
      <c r="BE2" s="277"/>
      <c r="BF2" s="277"/>
      <c r="BG2" s="277"/>
      <c r="BH2" s="277"/>
      <c r="BI2" s="277"/>
      <c r="BJ2" s="277"/>
      <c r="BK2" s="277"/>
      <c r="BL2" s="277"/>
      <c r="BM2" s="277"/>
      <c r="BN2" s="277"/>
      <c r="BO2" s="277"/>
      <c r="BP2" s="277"/>
      <c r="BQ2" s="277"/>
      <c r="BR2" s="277"/>
      <c r="BS2" s="277"/>
      <c r="BT2" s="277"/>
      <c r="BU2" s="277"/>
      <c r="BV2" s="277"/>
      <c r="BW2" s="277"/>
      <c r="BX2" s="277"/>
      <c r="BY2" s="277"/>
      <c r="BZ2" s="277"/>
      <c r="CA2" s="277"/>
      <c r="CB2" s="277"/>
      <c r="CC2" s="277"/>
      <c r="CD2" s="277"/>
      <c r="CE2" s="277"/>
      <c r="CF2" s="277"/>
      <c r="CG2" s="277"/>
      <c r="CH2" s="277"/>
      <c r="CI2" s="277"/>
      <c r="CJ2" s="277"/>
      <c r="CK2" s="277"/>
      <c r="CL2" s="277"/>
      <c r="CM2" s="277"/>
      <c r="CN2" s="277"/>
      <c r="CO2" s="277"/>
      <c r="CP2" s="277"/>
      <c r="CQ2" s="277"/>
      <c r="CR2" s="277"/>
      <c r="CS2" s="277"/>
      <c r="CT2" s="277"/>
      <c r="CU2" s="277"/>
      <c r="CV2" s="277"/>
      <c r="CW2" s="277"/>
      <c r="CX2" s="277"/>
      <c r="CY2" s="277"/>
      <c r="CZ2" s="277"/>
      <c r="DA2" s="277"/>
      <c r="DB2" s="277"/>
      <c r="DC2" s="277"/>
      <c r="DD2" s="277"/>
      <c r="DE2" s="277"/>
      <c r="DF2" s="277"/>
      <c r="DG2" s="277"/>
      <c r="DH2" s="277"/>
      <c r="DI2" s="277"/>
      <c r="DJ2" s="277"/>
      <c r="DK2" s="277"/>
      <c r="DL2" s="277"/>
      <c r="DM2" s="277"/>
      <c r="DN2" s="277"/>
      <c r="DO2" s="277"/>
      <c r="DP2" s="277"/>
    </row>
    <row r="3" spans="1:120" ht="20.100000000000001" customHeight="1" x14ac:dyDescent="0.4">
      <c r="A3" s="273"/>
      <c r="B3" s="445"/>
      <c r="C3" s="334"/>
      <c r="D3" s="273"/>
      <c r="E3" s="273"/>
      <c r="F3" s="273"/>
      <c r="G3" s="274"/>
      <c r="H3" s="273"/>
      <c r="I3" s="273"/>
      <c r="J3" s="273"/>
      <c r="K3" s="273"/>
      <c r="L3" s="273"/>
      <c r="M3" s="273"/>
      <c r="N3" s="273"/>
      <c r="O3" s="278"/>
      <c r="P3" s="278"/>
      <c r="Q3" s="278"/>
      <c r="R3" s="278"/>
      <c r="S3" s="278"/>
      <c r="W3" s="310" t="s">
        <v>277</v>
      </c>
      <c r="Y3" s="278"/>
      <c r="AA3" s="278"/>
      <c r="AJ3" s="308"/>
      <c r="AK3" s="308"/>
      <c r="AL3" s="308"/>
      <c r="AM3" s="308"/>
      <c r="AN3" s="308"/>
      <c r="AO3" s="308"/>
      <c r="AP3" s="308"/>
      <c r="AQ3" s="308"/>
      <c r="AR3" s="308"/>
      <c r="AS3" s="308"/>
      <c r="AT3" s="308"/>
      <c r="AU3" s="308"/>
      <c r="AV3" s="308"/>
      <c r="AW3" s="308"/>
      <c r="AX3" s="308"/>
      <c r="AY3" s="308"/>
      <c r="AZ3" s="308"/>
      <c r="BA3" s="308"/>
      <c r="BB3" s="308"/>
      <c r="BC3" s="277"/>
      <c r="BD3" s="277"/>
      <c r="BE3" s="277"/>
      <c r="BF3" s="277"/>
      <c r="BG3" s="277"/>
      <c r="BH3" s="277"/>
      <c r="BI3" s="277"/>
      <c r="BJ3" s="277"/>
      <c r="BK3" s="277"/>
      <c r="BL3" s="277"/>
      <c r="BM3" s="277"/>
      <c r="BN3" s="277"/>
      <c r="BO3" s="277"/>
      <c r="BP3" s="277"/>
      <c r="BQ3" s="277"/>
      <c r="BR3" s="277"/>
      <c r="BS3" s="277"/>
      <c r="BT3" s="277"/>
      <c r="BU3" s="277"/>
      <c r="BV3" s="277"/>
      <c r="BW3" s="277"/>
      <c r="BX3" s="277"/>
      <c r="BY3" s="277"/>
      <c r="BZ3" s="277"/>
      <c r="CA3" s="277"/>
      <c r="CB3" s="277"/>
      <c r="CC3" s="277"/>
      <c r="CD3" s="277"/>
      <c r="CE3" s="277"/>
      <c r="CF3" s="277"/>
      <c r="CG3" s="277"/>
      <c r="CH3" s="277"/>
      <c r="CI3" s="277"/>
      <c r="CJ3" s="277"/>
      <c r="CK3" s="277"/>
      <c r="CL3" s="277"/>
      <c r="CM3" s="277"/>
      <c r="CN3" s="277"/>
      <c r="CO3" s="277"/>
      <c r="CP3" s="277"/>
      <c r="CQ3" s="277"/>
      <c r="CR3" s="277"/>
      <c r="CS3" s="277"/>
      <c r="CT3" s="277"/>
      <c r="CU3" s="277"/>
      <c r="CV3" s="277"/>
      <c r="CW3" s="277"/>
      <c r="CX3" s="277"/>
      <c r="CY3" s="277"/>
      <c r="CZ3" s="277"/>
      <c r="DA3" s="277"/>
      <c r="DB3" s="277"/>
      <c r="DC3" s="277"/>
      <c r="DD3" s="277"/>
      <c r="DE3" s="277"/>
      <c r="DF3" s="277"/>
      <c r="DG3" s="277"/>
      <c r="DH3" s="277"/>
      <c r="DI3" s="277"/>
      <c r="DJ3" s="277"/>
      <c r="DK3" s="277"/>
      <c r="DL3" s="277"/>
      <c r="DM3" s="277"/>
      <c r="DN3" s="277"/>
      <c r="DO3" s="277"/>
      <c r="DP3" s="277"/>
    </row>
    <row r="4" spans="1:120" ht="27" customHeight="1" x14ac:dyDescent="0.25">
      <c r="A4" s="273"/>
      <c r="B4" s="445"/>
      <c r="C4" s="334"/>
      <c r="D4" s="273"/>
      <c r="E4" s="273"/>
      <c r="F4" s="273"/>
      <c r="G4" s="274"/>
      <c r="H4" s="273"/>
      <c r="I4" s="273"/>
      <c r="J4" s="273"/>
      <c r="K4" s="273"/>
      <c r="L4" s="273"/>
      <c r="O4" s="278"/>
      <c r="P4" s="278"/>
      <c r="Q4" s="278"/>
      <c r="R4" s="278"/>
      <c r="S4" s="278"/>
      <c r="AP4" s="273"/>
      <c r="AQ4" s="273"/>
      <c r="AR4" s="273"/>
      <c r="AS4" s="273"/>
      <c r="AT4" s="273"/>
      <c r="AU4" s="280"/>
      <c r="AV4" s="280"/>
      <c r="AW4" s="280"/>
      <c r="AX4" s="280"/>
      <c r="AY4" s="280"/>
      <c r="AZ4" s="280"/>
      <c r="BA4" s="281"/>
      <c r="BB4" s="280"/>
      <c r="BC4" s="277"/>
      <c r="BD4" s="277"/>
      <c r="BE4" s="277"/>
      <c r="BF4" s="277"/>
      <c r="BG4" s="277"/>
      <c r="BH4" s="277"/>
      <c r="BI4" s="277"/>
      <c r="BJ4" s="277"/>
      <c r="BK4" s="277"/>
      <c r="BL4" s="277"/>
      <c r="BM4" s="277"/>
      <c r="BN4" s="277"/>
      <c r="BO4" s="277"/>
      <c r="BP4" s="277"/>
      <c r="BQ4" s="277"/>
      <c r="BR4" s="277"/>
      <c r="BS4" s="277"/>
      <c r="BT4" s="277"/>
      <c r="BU4" s="277"/>
      <c r="BV4" s="277"/>
      <c r="BW4" s="277"/>
      <c r="BX4" s="277"/>
      <c r="BY4" s="277"/>
      <c r="BZ4" s="277"/>
      <c r="CA4" s="277"/>
      <c r="CB4" s="277"/>
      <c r="CC4" s="277"/>
      <c r="CD4" s="277"/>
      <c r="CE4" s="277"/>
      <c r="CF4" s="277"/>
      <c r="CG4" s="277"/>
      <c r="CH4" s="277"/>
      <c r="CI4" s="277"/>
      <c r="CJ4" s="277"/>
      <c r="CK4" s="277"/>
      <c r="CL4" s="277"/>
      <c r="CM4" s="277"/>
      <c r="CN4" s="277"/>
      <c r="CO4" s="277"/>
      <c r="CP4" s="277"/>
      <c r="CQ4" s="277"/>
      <c r="CR4" s="277"/>
      <c r="CS4" s="277"/>
      <c r="CT4" s="277"/>
      <c r="CU4" s="277"/>
      <c r="CV4" s="277"/>
      <c r="CW4" s="277"/>
      <c r="CX4" s="277"/>
      <c r="CY4" s="277"/>
      <c r="CZ4" s="277"/>
      <c r="DA4" s="277"/>
      <c r="DB4" s="277"/>
      <c r="DC4" s="277"/>
      <c r="DD4" s="277"/>
      <c r="DE4" s="277"/>
      <c r="DF4" s="277"/>
      <c r="DG4" s="277"/>
      <c r="DH4" s="277"/>
      <c r="DI4" s="277"/>
      <c r="DJ4" s="277"/>
      <c r="DK4" s="277"/>
      <c r="DL4" s="277"/>
      <c r="DM4" s="277"/>
      <c r="DN4" s="277"/>
      <c r="DO4" s="277"/>
      <c r="DP4" s="277"/>
    </row>
    <row r="5" spans="1:120" s="279" customFormat="1" ht="18" customHeight="1" x14ac:dyDescent="0.25">
      <c r="A5" s="1075"/>
      <c r="B5" s="1075"/>
      <c r="C5" s="1075"/>
      <c r="D5" s="1075"/>
      <c r="E5" s="1075"/>
      <c r="F5" s="1075"/>
      <c r="G5" s="1075"/>
      <c r="H5" s="1075"/>
      <c r="I5" s="1075"/>
      <c r="J5" s="1075"/>
      <c r="K5" s="1075"/>
      <c r="L5" s="1075"/>
      <c r="M5" s="1075"/>
      <c r="N5" s="273"/>
      <c r="O5" s="1076"/>
      <c r="P5" s="1076"/>
      <c r="Q5" s="1076"/>
      <c r="R5" s="1076"/>
      <c r="S5" s="1076"/>
      <c r="T5" s="1076"/>
      <c r="U5" s="1076"/>
      <c r="V5" s="1076"/>
      <c r="W5" s="1076"/>
      <c r="X5" s="282"/>
      <c r="Y5" s="1076"/>
      <c r="Z5" s="1076"/>
      <c r="AA5" s="1076"/>
      <c r="AB5" s="1076"/>
      <c r="AC5" s="1076"/>
      <c r="AD5" s="1076"/>
      <c r="AE5" s="1076"/>
      <c r="AF5" s="1076"/>
      <c r="AG5" s="1076"/>
      <c r="AH5" s="98"/>
      <c r="AI5" s="1077"/>
      <c r="AJ5" s="1077"/>
      <c r="AK5" s="1077"/>
      <c r="AL5" s="1077"/>
      <c r="AM5" s="1077"/>
      <c r="AN5" s="1077"/>
      <c r="AO5" s="1077"/>
      <c r="AP5" s="1077"/>
      <c r="AQ5" s="283"/>
      <c r="AR5" s="281"/>
      <c r="AS5" s="281"/>
      <c r="AT5" s="281"/>
      <c r="AU5" s="281"/>
      <c r="AV5" s="281"/>
      <c r="AW5" s="281"/>
      <c r="AX5" s="281"/>
      <c r="AY5" s="276"/>
      <c r="AZ5" s="276"/>
      <c r="BA5" s="276"/>
      <c r="BB5" s="276"/>
      <c r="BC5" s="276"/>
      <c r="BD5" s="276"/>
      <c r="BE5" s="276"/>
      <c r="BF5" s="276"/>
      <c r="BG5" s="276"/>
      <c r="BH5" s="276"/>
      <c r="BI5" s="276"/>
      <c r="BJ5" s="276"/>
      <c r="BK5" s="276"/>
      <c r="BL5" s="276"/>
      <c r="BM5" s="276"/>
      <c r="BN5" s="276"/>
      <c r="BO5" s="276"/>
      <c r="BP5" s="276"/>
      <c r="BQ5" s="276"/>
      <c r="BR5" s="276"/>
      <c r="BS5" s="276"/>
      <c r="BT5" s="276"/>
      <c r="BU5" s="276"/>
      <c r="BV5" s="276"/>
      <c r="BW5" s="276"/>
      <c r="BX5" s="276"/>
      <c r="BY5" s="276"/>
      <c r="BZ5" s="276"/>
      <c r="CA5" s="276"/>
      <c r="CB5" s="276"/>
      <c r="CC5" s="276"/>
      <c r="CD5" s="276"/>
      <c r="CE5" s="276"/>
      <c r="CF5" s="276"/>
      <c r="CG5" s="276"/>
      <c r="CH5" s="276"/>
      <c r="CI5" s="276"/>
      <c r="CJ5" s="276"/>
      <c r="CK5" s="276"/>
      <c r="CL5" s="276"/>
      <c r="CM5" s="276"/>
      <c r="CN5" s="276"/>
      <c r="CO5" s="276"/>
      <c r="CP5" s="276"/>
      <c r="CQ5" s="276"/>
      <c r="CR5" s="276"/>
      <c r="CS5" s="276"/>
      <c r="CT5" s="276"/>
      <c r="CU5" s="276"/>
      <c r="CV5" s="276"/>
      <c r="CW5" s="276"/>
      <c r="CX5" s="276"/>
      <c r="CY5" s="276"/>
      <c r="CZ5" s="276"/>
      <c r="DA5" s="276"/>
      <c r="DB5" s="276"/>
      <c r="DC5" s="276"/>
      <c r="DD5" s="276"/>
      <c r="DE5" s="276"/>
      <c r="DF5" s="276"/>
      <c r="DG5" s="276"/>
      <c r="DH5" s="276"/>
      <c r="DI5" s="276"/>
      <c r="DJ5" s="276"/>
      <c r="DK5" s="276"/>
      <c r="DL5" s="276"/>
    </row>
    <row r="6" spans="1:120" s="279" customFormat="1" ht="16.5" customHeight="1" x14ac:dyDescent="0.25">
      <c r="A6" s="1078"/>
      <c r="B6" s="1078"/>
      <c r="C6" s="1078"/>
      <c r="D6" s="1078"/>
      <c r="E6" s="1078"/>
      <c r="F6" s="1078"/>
      <c r="G6" s="1078"/>
      <c r="H6" s="1078"/>
      <c r="I6" s="1078"/>
      <c r="J6" s="1078"/>
      <c r="K6" s="1078"/>
      <c r="L6" s="1078"/>
      <c r="M6" s="1078"/>
      <c r="N6" s="273"/>
      <c r="O6" s="1079"/>
      <c r="P6" s="1079"/>
      <c r="Q6" s="1079"/>
      <c r="R6" s="1079"/>
      <c r="S6" s="1079"/>
      <c r="T6" s="1079"/>
      <c r="U6" s="1079"/>
      <c r="V6" s="1079"/>
      <c r="W6" s="1079"/>
      <c r="X6" s="284"/>
      <c r="Y6" s="1080"/>
      <c r="Z6" s="1080"/>
      <c r="AA6" s="1080"/>
      <c r="AB6" s="1080"/>
      <c r="AC6" s="1080"/>
      <c r="AD6" s="1080"/>
      <c r="AE6" s="1080"/>
      <c r="AF6" s="1080"/>
      <c r="AG6" s="1080"/>
      <c r="AH6" s="330"/>
      <c r="AI6" s="1081"/>
      <c r="AJ6" s="1081"/>
      <c r="AK6" s="1081"/>
      <c r="AL6" s="1081"/>
      <c r="AM6" s="1081"/>
      <c r="AN6" s="1081"/>
      <c r="AO6" s="1081"/>
      <c r="AP6" s="1081"/>
      <c r="AQ6" s="283"/>
      <c r="AR6" s="281"/>
      <c r="AS6" s="281"/>
      <c r="AT6" s="281"/>
      <c r="AU6" s="281"/>
      <c r="AV6" s="281"/>
      <c r="AW6" s="281"/>
      <c r="AX6" s="281"/>
      <c r="AY6" s="276"/>
      <c r="AZ6" s="276"/>
      <c r="BA6" s="276"/>
      <c r="BB6" s="276"/>
      <c r="BC6" s="276"/>
      <c r="BD6" s="276"/>
      <c r="BE6" s="276"/>
      <c r="BF6" s="276"/>
      <c r="BG6" s="276"/>
      <c r="BH6" s="276"/>
      <c r="BI6" s="276"/>
      <c r="BJ6" s="276"/>
      <c r="BK6" s="276"/>
      <c r="BL6" s="276"/>
      <c r="BM6" s="276"/>
      <c r="BN6" s="276"/>
      <c r="BO6" s="276"/>
      <c r="BP6" s="276"/>
      <c r="BQ6" s="276"/>
      <c r="BR6" s="276"/>
      <c r="BS6" s="276"/>
      <c r="BT6" s="276"/>
      <c r="BU6" s="276"/>
      <c r="BV6" s="276"/>
      <c r="BW6" s="276"/>
      <c r="BX6" s="276"/>
      <c r="BY6" s="276"/>
      <c r="BZ6" s="276"/>
      <c r="CA6" s="276"/>
      <c r="CB6" s="276"/>
      <c r="CC6" s="276"/>
      <c r="CD6" s="276"/>
      <c r="CE6" s="276"/>
      <c r="CF6" s="276"/>
      <c r="CG6" s="276"/>
      <c r="CH6" s="276"/>
      <c r="CI6" s="276"/>
      <c r="CJ6" s="276"/>
      <c r="CK6" s="276"/>
      <c r="CL6" s="276"/>
      <c r="CM6" s="276"/>
      <c r="CN6" s="276"/>
      <c r="CO6" s="276"/>
      <c r="CP6" s="276"/>
      <c r="CQ6" s="276"/>
      <c r="CR6" s="276"/>
      <c r="CS6" s="276"/>
      <c r="CT6" s="276"/>
      <c r="CU6" s="276"/>
      <c r="CV6" s="276"/>
      <c r="CW6" s="276"/>
      <c r="CX6" s="276"/>
      <c r="CY6" s="276"/>
      <c r="CZ6" s="276"/>
      <c r="DA6" s="276"/>
      <c r="DB6" s="276"/>
      <c r="DC6" s="276"/>
      <c r="DD6" s="276"/>
      <c r="DE6" s="276"/>
      <c r="DF6" s="276"/>
      <c r="DG6" s="276"/>
      <c r="DH6" s="276"/>
      <c r="DI6" s="276"/>
      <c r="DJ6" s="276"/>
      <c r="DK6" s="276"/>
      <c r="DL6" s="276"/>
    </row>
    <row r="7" spans="1:120" s="279" customFormat="1" ht="9.9" customHeight="1" x14ac:dyDescent="0.25">
      <c r="A7" s="273"/>
      <c r="B7" s="445"/>
      <c r="C7" s="334"/>
      <c r="D7" s="273"/>
      <c r="E7" s="273"/>
      <c r="F7" s="273"/>
      <c r="G7" s="273"/>
      <c r="H7" s="273"/>
      <c r="I7" s="273"/>
      <c r="J7" s="273"/>
      <c r="K7" s="273"/>
      <c r="L7" s="273"/>
      <c r="M7" s="273"/>
      <c r="N7" s="273"/>
      <c r="O7" s="273"/>
      <c r="P7" s="445"/>
      <c r="Q7" s="334"/>
      <c r="R7" s="273"/>
      <c r="S7" s="273"/>
      <c r="T7" s="273"/>
      <c r="U7" s="273"/>
      <c r="V7" s="273"/>
      <c r="W7" s="273"/>
      <c r="X7" s="273"/>
      <c r="Y7" s="273"/>
      <c r="Z7" s="273"/>
      <c r="AA7" s="273"/>
      <c r="AB7" s="273"/>
      <c r="AC7" s="273"/>
      <c r="AD7" s="445"/>
      <c r="AE7" s="334"/>
      <c r="AF7" s="273"/>
      <c r="AG7" s="273"/>
      <c r="AH7" s="273"/>
      <c r="AI7" s="273"/>
      <c r="AJ7" s="273"/>
      <c r="AK7" s="273"/>
      <c r="AL7" s="273"/>
      <c r="AM7" s="273"/>
      <c r="AN7" s="273"/>
      <c r="AO7" s="273"/>
      <c r="AP7" s="273"/>
      <c r="AQ7" s="281"/>
      <c r="AR7" s="281"/>
      <c r="AS7" s="281"/>
      <c r="AT7" s="281"/>
      <c r="AU7" s="281"/>
      <c r="AV7" s="281"/>
      <c r="AW7" s="281"/>
      <c r="AX7" s="281"/>
      <c r="AY7" s="276"/>
      <c r="AZ7" s="276"/>
      <c r="BA7" s="276"/>
      <c r="BB7" s="276"/>
      <c r="BC7" s="276"/>
      <c r="BD7" s="276"/>
      <c r="BE7" s="276"/>
      <c r="BF7" s="276"/>
      <c r="BG7" s="276"/>
      <c r="BH7" s="276"/>
      <c r="BI7" s="276"/>
      <c r="BJ7" s="276"/>
      <c r="BK7" s="276"/>
      <c r="BL7" s="276"/>
      <c r="BM7" s="276"/>
      <c r="BN7" s="276"/>
      <c r="BO7" s="276"/>
      <c r="BP7" s="276"/>
      <c r="BQ7" s="276"/>
      <c r="BR7" s="276"/>
      <c r="BS7" s="276"/>
      <c r="BT7" s="276"/>
      <c r="BU7" s="276"/>
      <c r="BV7" s="276"/>
      <c r="BW7" s="276"/>
      <c r="BX7" s="276"/>
      <c r="BY7" s="276"/>
      <c r="BZ7" s="276"/>
      <c r="CA7" s="276"/>
      <c r="CB7" s="276"/>
      <c r="CC7" s="276"/>
      <c r="CD7" s="276"/>
      <c r="CE7" s="276"/>
      <c r="CF7" s="276"/>
      <c r="CG7" s="276"/>
      <c r="CH7" s="276"/>
      <c r="CI7" s="276"/>
      <c r="CJ7" s="276"/>
      <c r="CK7" s="276"/>
      <c r="CL7" s="276"/>
      <c r="CM7" s="276"/>
      <c r="CN7" s="276"/>
      <c r="CO7" s="276"/>
      <c r="CP7" s="276"/>
      <c r="CQ7" s="276"/>
      <c r="CR7" s="276"/>
      <c r="CS7" s="276"/>
      <c r="CT7" s="276"/>
      <c r="CU7" s="276"/>
      <c r="CV7" s="276"/>
      <c r="CW7" s="276"/>
      <c r="CX7" s="276"/>
      <c r="CY7" s="276"/>
      <c r="CZ7" s="276"/>
      <c r="DA7" s="276"/>
      <c r="DB7" s="276"/>
      <c r="DC7" s="276"/>
      <c r="DD7" s="276"/>
      <c r="DE7" s="276"/>
      <c r="DF7" s="276"/>
      <c r="DG7" s="276"/>
      <c r="DH7" s="276"/>
      <c r="DI7" s="276"/>
      <c r="DJ7" s="276"/>
      <c r="DK7" s="276"/>
      <c r="DL7" s="276"/>
    </row>
    <row r="8" spans="1:120" s="279" customFormat="1" ht="9.9" customHeight="1" x14ac:dyDescent="0.25">
      <c r="A8" s="273"/>
      <c r="B8" s="445"/>
      <c r="C8" s="334"/>
      <c r="D8" s="273"/>
      <c r="E8" s="273"/>
      <c r="F8" s="273"/>
      <c r="G8" s="273"/>
      <c r="H8" s="273"/>
      <c r="I8" s="273"/>
      <c r="J8" s="273"/>
      <c r="K8" s="273"/>
      <c r="L8" s="273"/>
      <c r="M8" s="273"/>
      <c r="N8" s="273"/>
      <c r="O8" s="273"/>
      <c r="P8" s="445"/>
      <c r="Q8" s="334"/>
      <c r="R8" s="273"/>
      <c r="S8" s="273"/>
      <c r="T8" s="273"/>
      <c r="U8" s="273"/>
      <c r="V8" s="273"/>
      <c r="W8" s="273"/>
      <c r="X8" s="273"/>
      <c r="Y8" s="273"/>
      <c r="Z8" s="273"/>
      <c r="AA8" s="273"/>
      <c r="AB8" s="273"/>
      <c r="AC8" s="273"/>
      <c r="AD8" s="445"/>
      <c r="AE8" s="334"/>
      <c r="AF8" s="273"/>
      <c r="AG8" s="273"/>
      <c r="AH8" s="273"/>
      <c r="AI8" s="273"/>
      <c r="AJ8" s="273"/>
      <c r="AK8" s="273"/>
      <c r="AL8" s="273"/>
      <c r="AM8" s="273"/>
      <c r="AN8" s="273"/>
      <c r="AO8" s="273"/>
      <c r="AP8" s="273"/>
      <c r="AQ8" s="281"/>
      <c r="AR8" s="281"/>
      <c r="AS8" s="281"/>
      <c r="AT8" s="281"/>
      <c r="AU8" s="281"/>
      <c r="AV8" s="281"/>
      <c r="AW8" s="281"/>
      <c r="AX8" s="281"/>
      <c r="AY8" s="276"/>
      <c r="AZ8" s="276"/>
      <c r="BA8" s="276"/>
      <c r="BB8" s="276"/>
      <c r="BC8" s="276"/>
      <c r="BD8" s="276"/>
      <c r="BE8" s="276"/>
      <c r="BF8" s="276"/>
      <c r="BG8" s="276"/>
      <c r="BH8" s="276"/>
      <c r="BI8" s="276"/>
      <c r="BJ8" s="276"/>
      <c r="BK8" s="276"/>
      <c r="BL8" s="276"/>
      <c r="BM8" s="276"/>
      <c r="BN8" s="276"/>
      <c r="BO8" s="276"/>
      <c r="BP8" s="276"/>
      <c r="BQ8" s="276"/>
      <c r="BR8" s="276"/>
      <c r="BS8" s="276"/>
      <c r="BT8" s="276"/>
      <c r="BU8" s="276"/>
      <c r="BV8" s="276"/>
      <c r="BW8" s="276"/>
      <c r="BX8" s="276"/>
      <c r="BY8" s="276"/>
      <c r="BZ8" s="276"/>
      <c r="CA8" s="276"/>
      <c r="CB8" s="276"/>
      <c r="CC8" s="276"/>
      <c r="CD8" s="276"/>
      <c r="CE8" s="276"/>
      <c r="CF8" s="276"/>
      <c r="CG8" s="276"/>
      <c r="CH8" s="276"/>
      <c r="CI8" s="276"/>
      <c r="CJ8" s="276"/>
      <c r="CK8" s="276"/>
      <c r="CL8" s="276"/>
      <c r="CM8" s="276"/>
      <c r="CN8" s="276"/>
      <c r="CO8" s="276"/>
      <c r="CP8" s="276"/>
      <c r="CQ8" s="276"/>
      <c r="CR8" s="276"/>
      <c r="CS8" s="276"/>
      <c r="CT8" s="276"/>
      <c r="CU8" s="276"/>
      <c r="CV8" s="276"/>
      <c r="CW8" s="276"/>
      <c r="CX8" s="276"/>
      <c r="CY8" s="276"/>
      <c r="CZ8" s="276"/>
      <c r="DA8" s="276"/>
      <c r="DB8" s="276"/>
      <c r="DC8" s="276"/>
      <c r="DD8" s="276"/>
      <c r="DE8" s="276"/>
      <c r="DF8" s="276"/>
      <c r="DG8" s="276"/>
      <c r="DH8" s="276"/>
      <c r="DI8" s="276"/>
      <c r="DJ8" s="276"/>
      <c r="DK8" s="276"/>
      <c r="DL8" s="276"/>
    </row>
    <row r="9" spans="1:120" s="279" customFormat="1" ht="17.25" customHeight="1" x14ac:dyDescent="0.3">
      <c r="A9" s="1082"/>
      <c r="B9" s="1082"/>
      <c r="C9" s="1082"/>
      <c r="D9" s="1082"/>
      <c r="E9" s="1082"/>
      <c r="F9" s="1082"/>
      <c r="G9" s="1082"/>
      <c r="H9" s="1083"/>
      <c r="I9" s="1083"/>
      <c r="J9" s="1083"/>
      <c r="K9" s="1083"/>
      <c r="L9" s="1083"/>
      <c r="M9" s="331"/>
      <c r="N9" s="1083"/>
      <c r="O9" s="1083"/>
      <c r="P9" s="1083"/>
      <c r="Q9" s="1083"/>
      <c r="R9" s="1083"/>
      <c r="S9" s="1083"/>
      <c r="T9" s="1083"/>
      <c r="U9" s="273"/>
      <c r="V9" s="273"/>
      <c r="W9" s="273"/>
      <c r="X9" s="273"/>
      <c r="Y9" s="273"/>
      <c r="Z9" s="273"/>
      <c r="AA9" s="273"/>
      <c r="AB9" s="273"/>
      <c r="AC9" s="273"/>
      <c r="AD9" s="445"/>
      <c r="AE9" s="334"/>
      <c r="AF9" s="273"/>
      <c r="AG9" s="1084"/>
      <c r="AH9" s="1084"/>
      <c r="AI9" s="1084"/>
      <c r="AJ9" s="1084"/>
      <c r="AK9" s="1085"/>
      <c r="AL9" s="1085"/>
      <c r="AM9" s="1085"/>
      <c r="AN9" s="1085"/>
      <c r="AO9" s="1085"/>
      <c r="AP9" s="1085"/>
      <c r="AQ9" s="276"/>
      <c r="AR9" s="276"/>
      <c r="AS9" s="276"/>
      <c r="AT9" s="276"/>
      <c r="AU9" s="276"/>
      <c r="AV9" s="276"/>
      <c r="AW9" s="276"/>
      <c r="AX9" s="281"/>
      <c r="AY9" s="276"/>
      <c r="AZ9" s="276"/>
      <c r="BA9" s="276"/>
      <c r="BB9" s="276"/>
      <c r="BC9" s="276"/>
      <c r="BD9" s="276"/>
      <c r="BE9" s="276"/>
      <c r="BF9" s="276"/>
      <c r="BG9" s="276"/>
      <c r="BH9" s="276"/>
      <c r="BI9" s="276"/>
      <c r="BJ9" s="276"/>
      <c r="BK9" s="276"/>
      <c r="BL9" s="276"/>
      <c r="BM9" s="276"/>
      <c r="BN9" s="276"/>
      <c r="BO9" s="276"/>
      <c r="BP9" s="276"/>
      <c r="BQ9" s="276"/>
      <c r="BR9" s="276"/>
      <c r="BS9" s="276"/>
      <c r="BT9" s="276"/>
      <c r="BU9" s="276"/>
      <c r="BV9" s="276"/>
      <c r="BW9" s="276"/>
      <c r="BX9" s="276"/>
      <c r="BY9" s="276"/>
      <c r="BZ9" s="276"/>
      <c r="CA9" s="276"/>
      <c r="CB9" s="276"/>
      <c r="CC9" s="276"/>
      <c r="CD9" s="276"/>
      <c r="CE9" s="276"/>
      <c r="CF9" s="276"/>
      <c r="CG9" s="276"/>
      <c r="CH9" s="276"/>
      <c r="CI9" s="276"/>
      <c r="CJ9" s="276"/>
      <c r="CK9" s="276"/>
      <c r="CL9" s="276"/>
      <c r="CM9" s="276"/>
      <c r="CN9" s="276"/>
      <c r="CO9" s="276"/>
      <c r="CP9" s="276"/>
      <c r="CQ9" s="276"/>
      <c r="CR9" s="276"/>
      <c r="CS9" s="276"/>
      <c r="CT9" s="276"/>
      <c r="CU9" s="276"/>
      <c r="CV9" s="276"/>
      <c r="CW9" s="276"/>
      <c r="CX9" s="276"/>
      <c r="CY9" s="276"/>
      <c r="CZ9" s="276"/>
      <c r="DA9" s="276"/>
      <c r="DB9" s="276"/>
      <c r="DC9" s="276"/>
      <c r="DD9" s="276"/>
      <c r="DE9" s="276"/>
      <c r="DF9" s="276"/>
      <c r="DG9" s="276"/>
      <c r="DH9" s="276"/>
      <c r="DI9" s="276"/>
      <c r="DJ9" s="276"/>
      <c r="DK9" s="276"/>
      <c r="DL9" s="276"/>
    </row>
    <row r="10" spans="1:120" s="288" customFormat="1" ht="14.25" customHeight="1" x14ac:dyDescent="0.25">
      <c r="A10" s="285"/>
      <c r="B10" s="285"/>
      <c r="C10" s="285"/>
      <c r="D10" s="286"/>
      <c r="E10" s="286"/>
      <c r="F10" s="286"/>
      <c r="G10" s="287"/>
      <c r="H10" s="286"/>
      <c r="I10" s="286"/>
      <c r="J10" s="286"/>
      <c r="K10" s="286"/>
      <c r="L10" s="286"/>
      <c r="M10" s="286"/>
      <c r="N10" s="286"/>
      <c r="AA10" s="286"/>
      <c r="AB10" s="286"/>
    </row>
    <row r="11" spans="1:120" s="291" customFormat="1" ht="21" customHeight="1" x14ac:dyDescent="0.25">
      <c r="A11" s="1073" t="s">
        <v>273</v>
      </c>
      <c r="B11" s="1073"/>
      <c r="C11" s="1073"/>
      <c r="D11" s="1074"/>
      <c r="E11" s="1074"/>
      <c r="F11" s="1074"/>
      <c r="G11" s="1074"/>
      <c r="H11" s="1074"/>
      <c r="I11" s="1074"/>
      <c r="J11" s="1074"/>
      <c r="K11" s="1074"/>
      <c r="L11" s="1074"/>
      <c r="M11" s="1074"/>
      <c r="N11" s="1074"/>
      <c r="O11" s="1074"/>
      <c r="P11" s="1074"/>
      <c r="Q11" s="1074"/>
      <c r="R11" s="1074"/>
      <c r="S11" s="1074"/>
      <c r="T11" s="1074"/>
      <c r="U11" s="1074"/>
      <c r="V11" s="1074"/>
      <c r="W11" s="1074"/>
      <c r="X11" s="1074"/>
      <c r="Y11" s="1074"/>
      <c r="Z11" s="1074"/>
      <c r="AA11" s="1074"/>
      <c r="AB11" s="1074"/>
      <c r="AC11" s="1074"/>
      <c r="AD11" s="1074"/>
      <c r="AE11" s="1074"/>
      <c r="AF11" s="1074"/>
      <c r="AG11" s="1074"/>
      <c r="AH11" s="1074"/>
      <c r="AI11" s="1074"/>
      <c r="AJ11" s="1074"/>
      <c r="AK11" s="1074"/>
      <c r="AL11" s="1074"/>
      <c r="AM11" s="1074"/>
      <c r="AN11" s="1074"/>
      <c r="AO11" s="1074"/>
      <c r="AP11" s="1074"/>
      <c r="AQ11" s="289"/>
      <c r="AR11" s="289"/>
      <c r="AS11" s="289"/>
      <c r="AT11" s="289"/>
      <c r="AU11" s="289"/>
      <c r="AV11" s="289"/>
      <c r="AW11" s="289"/>
      <c r="AX11" s="289"/>
      <c r="AY11" s="290"/>
      <c r="AZ11" s="290"/>
      <c r="BA11" s="290"/>
      <c r="BB11" s="290"/>
      <c r="BC11" s="290"/>
      <c r="BD11" s="290"/>
      <c r="BE11" s="290"/>
      <c r="BF11" s="290"/>
      <c r="BG11" s="290"/>
      <c r="BH11" s="290"/>
      <c r="BI11" s="290"/>
      <c r="BJ11" s="290"/>
      <c r="BK11" s="290"/>
      <c r="BL11" s="290"/>
      <c r="BM11" s="290"/>
      <c r="BN11" s="290"/>
      <c r="BO11" s="290"/>
    </row>
    <row r="12" spans="1:120" ht="16.5" customHeight="1" x14ac:dyDescent="0.3">
      <c r="A12" s="1086">
        <f>Border!D7+7</f>
        <v>7</v>
      </c>
      <c r="B12" s="1087"/>
      <c r="C12" s="1087"/>
      <c r="D12" s="1087"/>
      <c r="E12" s="1088"/>
      <c r="F12" s="1088"/>
      <c r="G12" s="1088"/>
      <c r="H12" s="1088"/>
      <c r="I12" s="1088"/>
      <c r="J12" s="1088"/>
      <c r="K12" s="1088"/>
      <c r="L12" s="1088"/>
      <c r="M12" s="1088"/>
      <c r="N12" s="1088"/>
      <c r="O12" s="1089"/>
      <c r="P12" s="449"/>
      <c r="Q12" s="346"/>
      <c r="R12" s="795">
        <f>A12+7</f>
        <v>14</v>
      </c>
      <c r="S12" s="1090"/>
      <c r="T12" s="1090"/>
      <c r="U12" s="1090"/>
      <c r="V12" s="1090"/>
      <c r="W12" s="1090"/>
      <c r="X12" s="1090"/>
      <c r="Y12" s="1090"/>
      <c r="Z12" s="1090"/>
      <c r="AA12" s="1090"/>
      <c r="AB12" s="1090"/>
      <c r="AC12" s="1091"/>
      <c r="AD12" s="450"/>
      <c r="AE12" s="347"/>
      <c r="AF12" s="795">
        <f>R12+7</f>
        <v>21</v>
      </c>
      <c r="AG12" s="1090"/>
      <c r="AH12" s="1090"/>
      <c r="AI12" s="1090"/>
      <c r="AJ12" s="1090"/>
      <c r="AK12" s="1090"/>
      <c r="AL12" s="1090"/>
      <c r="AM12" s="1090"/>
      <c r="AN12" s="1090"/>
      <c r="AO12" s="1090"/>
      <c r="AP12" s="1090"/>
      <c r="AQ12" s="1091"/>
      <c r="AR12" s="292"/>
      <c r="AS12" s="345"/>
      <c r="AT12" s="345"/>
      <c r="AU12" s="345"/>
      <c r="AV12" s="345"/>
      <c r="AW12" s="345"/>
      <c r="AX12" s="345"/>
      <c r="AY12" s="345"/>
      <c r="AZ12" s="294"/>
      <c r="BA12" s="294"/>
      <c r="BB12" s="294"/>
      <c r="BC12" s="294"/>
      <c r="BD12" s="294"/>
      <c r="BE12" s="294"/>
      <c r="BF12" s="294"/>
      <c r="BG12" s="294"/>
      <c r="BH12" s="294"/>
      <c r="BI12" s="294"/>
      <c r="BJ12" s="294"/>
      <c r="BK12" s="294"/>
      <c r="BL12" s="294"/>
      <c r="BM12" s="294"/>
      <c r="BN12" s="294"/>
      <c r="BO12" s="294"/>
      <c r="BP12" s="294"/>
    </row>
    <row r="13" spans="1:120" ht="15.9" customHeight="1" x14ac:dyDescent="0.25">
      <c r="A13" s="727" t="s">
        <v>237</v>
      </c>
      <c r="B13" s="1068"/>
      <c r="C13" s="1065" t="s">
        <v>231</v>
      </c>
      <c r="D13" s="1109" t="s">
        <v>76</v>
      </c>
      <c r="E13" s="1104"/>
      <c r="F13" s="1104"/>
      <c r="G13" s="1104"/>
      <c r="H13" s="1104"/>
      <c r="I13" s="1104"/>
      <c r="J13" s="1104"/>
      <c r="K13" s="1104"/>
      <c r="L13" s="1104"/>
      <c r="M13" s="1104"/>
      <c r="N13" s="1105"/>
      <c r="O13" s="786" t="s">
        <v>237</v>
      </c>
      <c r="P13" s="1068"/>
      <c r="Q13" s="1065" t="s">
        <v>231</v>
      </c>
      <c r="R13" s="1109" t="s">
        <v>76</v>
      </c>
      <c r="S13" s="1104"/>
      <c r="T13" s="1104"/>
      <c r="U13" s="1104"/>
      <c r="V13" s="1104"/>
      <c r="W13" s="1104"/>
      <c r="X13" s="1104"/>
      <c r="Y13" s="1104"/>
      <c r="Z13" s="1104"/>
      <c r="AA13" s="1104"/>
      <c r="AB13" s="1105"/>
      <c r="AC13" s="1030" t="s">
        <v>237</v>
      </c>
      <c r="AD13" s="657"/>
      <c r="AE13" s="1067" t="s">
        <v>231</v>
      </c>
      <c r="AF13" s="1100" t="s">
        <v>76</v>
      </c>
      <c r="AG13" s="1101"/>
      <c r="AH13" s="1101"/>
      <c r="AI13" s="1101"/>
      <c r="AJ13" s="1101"/>
      <c r="AK13" s="1101"/>
      <c r="AL13" s="1101"/>
      <c r="AM13" s="1101"/>
      <c r="AN13" s="1101"/>
      <c r="AO13" s="1101"/>
      <c r="AP13" s="1102"/>
      <c r="AQ13" s="1098"/>
      <c r="AR13" s="288"/>
      <c r="AS13" s="286"/>
      <c r="AT13" s="286"/>
      <c r="AU13" s="287"/>
      <c r="AV13" s="286"/>
      <c r="AW13" s="286"/>
      <c r="AX13" s="286"/>
      <c r="AY13" s="294"/>
      <c r="AZ13" s="294"/>
      <c r="BA13" s="294"/>
      <c r="BB13" s="294"/>
      <c r="BC13" s="294"/>
      <c r="BD13" s="294"/>
      <c r="BE13" s="294"/>
      <c r="BF13" s="294"/>
      <c r="BG13" s="294"/>
      <c r="BH13" s="294"/>
      <c r="BI13" s="294"/>
      <c r="BJ13" s="294"/>
      <c r="BK13" s="294"/>
      <c r="BL13" s="294"/>
      <c r="BM13" s="294"/>
      <c r="BN13" s="294"/>
      <c r="BO13" s="294"/>
    </row>
    <row r="14" spans="1:120" ht="15.9" customHeight="1" x14ac:dyDescent="0.25">
      <c r="A14" s="730"/>
      <c r="B14" s="658"/>
      <c r="C14" s="1066"/>
      <c r="D14" s="1103"/>
      <c r="E14" s="1104"/>
      <c r="F14" s="1104"/>
      <c r="G14" s="1104"/>
      <c r="H14" s="1104"/>
      <c r="I14" s="1104"/>
      <c r="J14" s="1104"/>
      <c r="K14" s="1104"/>
      <c r="L14" s="1104"/>
      <c r="M14" s="1104"/>
      <c r="N14" s="1105"/>
      <c r="O14" s="749"/>
      <c r="P14" s="658"/>
      <c r="Q14" s="1066"/>
      <c r="R14" s="1103"/>
      <c r="S14" s="1104"/>
      <c r="T14" s="1104"/>
      <c r="U14" s="1104"/>
      <c r="V14" s="1104"/>
      <c r="W14" s="1104"/>
      <c r="X14" s="1104"/>
      <c r="Y14" s="1104"/>
      <c r="Z14" s="1104"/>
      <c r="AA14" s="1104"/>
      <c r="AB14" s="1105"/>
      <c r="AC14" s="1108"/>
      <c r="AD14" s="658"/>
      <c r="AE14" s="1066"/>
      <c r="AF14" s="1103"/>
      <c r="AG14" s="1104"/>
      <c r="AH14" s="1104"/>
      <c r="AI14" s="1104"/>
      <c r="AJ14" s="1104"/>
      <c r="AK14" s="1104"/>
      <c r="AL14" s="1104"/>
      <c r="AM14" s="1104"/>
      <c r="AN14" s="1104"/>
      <c r="AO14" s="1104"/>
      <c r="AP14" s="1105"/>
      <c r="AQ14" s="1099"/>
      <c r="AR14" s="288"/>
      <c r="AS14" s="286"/>
      <c r="AT14" s="286"/>
      <c r="AU14" s="287"/>
      <c r="AV14" s="286"/>
      <c r="AW14" s="286"/>
      <c r="AX14" s="286"/>
      <c r="AY14" s="288"/>
      <c r="AZ14" s="288"/>
      <c r="BA14" s="286"/>
      <c r="BB14" s="294"/>
      <c r="BC14" s="294"/>
      <c r="BD14" s="294"/>
      <c r="BE14" s="294"/>
      <c r="BF14" s="294"/>
      <c r="BG14" s="294"/>
      <c r="BH14" s="294"/>
      <c r="BI14" s="294"/>
      <c r="BJ14" s="294"/>
      <c r="BK14" s="294"/>
      <c r="BL14" s="294"/>
      <c r="BM14" s="294"/>
      <c r="BN14" s="294"/>
      <c r="BO14" s="294"/>
    </row>
    <row r="15" spans="1:120" ht="15.9" customHeight="1" x14ac:dyDescent="0.25">
      <c r="A15" s="659" t="s">
        <v>77</v>
      </c>
      <c r="B15" s="1068"/>
      <c r="C15" s="1065" t="s">
        <v>231</v>
      </c>
      <c r="D15" s="1106" t="s">
        <v>78</v>
      </c>
      <c r="E15" s="1104"/>
      <c r="F15" s="1104"/>
      <c r="G15" s="1104"/>
      <c r="H15" s="1104"/>
      <c r="I15" s="1104"/>
      <c r="J15" s="1104"/>
      <c r="K15" s="1104"/>
      <c r="L15" s="1104"/>
      <c r="M15" s="1104"/>
      <c r="N15" s="1105"/>
      <c r="O15" s="748" t="s">
        <v>77</v>
      </c>
      <c r="P15" s="1068"/>
      <c r="Q15" s="1065" t="s">
        <v>231</v>
      </c>
      <c r="R15" s="1106" t="s">
        <v>78</v>
      </c>
      <c r="S15" s="1104"/>
      <c r="T15" s="1104"/>
      <c r="U15" s="1104"/>
      <c r="V15" s="1104"/>
      <c r="W15" s="1104"/>
      <c r="X15" s="1104"/>
      <c r="Y15" s="1104"/>
      <c r="Z15" s="1104"/>
      <c r="AA15" s="1104"/>
      <c r="AB15" s="1105"/>
      <c r="AC15" s="1107" t="s">
        <v>77</v>
      </c>
      <c r="AD15" s="657"/>
      <c r="AE15" s="1067" t="s">
        <v>231</v>
      </c>
      <c r="AF15" s="1106" t="s">
        <v>78</v>
      </c>
      <c r="AG15" s="1104"/>
      <c r="AH15" s="1104"/>
      <c r="AI15" s="1104"/>
      <c r="AJ15" s="1104"/>
      <c r="AK15" s="1104"/>
      <c r="AL15" s="1104"/>
      <c r="AM15" s="1104"/>
      <c r="AN15" s="1104"/>
      <c r="AO15" s="1104"/>
      <c r="AP15" s="1105"/>
      <c r="AQ15" s="295"/>
      <c r="AR15" s="288"/>
      <c r="AS15" s="286"/>
      <c r="AT15" s="286"/>
      <c r="AU15" s="287"/>
      <c r="AV15" s="286"/>
      <c r="AW15" s="286"/>
      <c r="AX15" s="286"/>
      <c r="AY15" s="288"/>
      <c r="AZ15" s="288"/>
      <c r="BA15" s="286"/>
      <c r="BB15" s="294"/>
      <c r="BC15" s="294"/>
      <c r="BD15" s="294"/>
      <c r="BE15" s="294"/>
      <c r="BF15" s="294"/>
      <c r="BG15" s="294"/>
      <c r="BH15" s="294"/>
      <c r="BI15" s="294"/>
      <c r="BJ15" s="294"/>
      <c r="BK15" s="294"/>
      <c r="BL15" s="294"/>
      <c r="BM15" s="294"/>
      <c r="BN15" s="294"/>
      <c r="BO15" s="294"/>
    </row>
    <row r="16" spans="1:120" ht="15.9" customHeight="1" x14ac:dyDescent="0.25">
      <c r="A16" s="730"/>
      <c r="B16" s="658"/>
      <c r="C16" s="1066"/>
      <c r="D16" s="1103"/>
      <c r="E16" s="1104"/>
      <c r="F16" s="1104"/>
      <c r="G16" s="1104"/>
      <c r="H16" s="1104"/>
      <c r="I16" s="1104"/>
      <c r="J16" s="1104"/>
      <c r="K16" s="1104"/>
      <c r="L16" s="1104"/>
      <c r="M16" s="1104"/>
      <c r="N16" s="1105"/>
      <c r="O16" s="749"/>
      <c r="P16" s="658"/>
      <c r="Q16" s="1066"/>
      <c r="R16" s="1103"/>
      <c r="S16" s="1104"/>
      <c r="T16" s="1104"/>
      <c r="U16" s="1104"/>
      <c r="V16" s="1104"/>
      <c r="W16" s="1104"/>
      <c r="X16" s="1104"/>
      <c r="Y16" s="1104"/>
      <c r="Z16" s="1104"/>
      <c r="AA16" s="1104"/>
      <c r="AB16" s="1105"/>
      <c r="AC16" s="1108"/>
      <c r="AD16" s="658"/>
      <c r="AE16" s="1066"/>
      <c r="AF16" s="1103"/>
      <c r="AG16" s="1104"/>
      <c r="AH16" s="1104"/>
      <c r="AI16" s="1104"/>
      <c r="AJ16" s="1104"/>
      <c r="AK16" s="1104"/>
      <c r="AL16" s="1104"/>
      <c r="AM16" s="1104"/>
      <c r="AN16" s="1104"/>
      <c r="AO16" s="1104"/>
      <c r="AP16" s="1105"/>
      <c r="AQ16" s="296"/>
      <c r="AR16" s="288"/>
      <c r="AS16" s="286"/>
      <c r="AT16" s="286"/>
      <c r="AU16" s="287"/>
      <c r="AV16" s="286"/>
      <c r="AW16" s="286"/>
      <c r="AX16" s="286"/>
      <c r="AY16" s="294"/>
      <c r="AZ16" s="294"/>
      <c r="BA16" s="294"/>
      <c r="BB16" s="294"/>
      <c r="BC16" s="294"/>
      <c r="BD16" s="294"/>
      <c r="BE16" s="294"/>
      <c r="BF16" s="294"/>
      <c r="BG16" s="294"/>
      <c r="BH16" s="294"/>
      <c r="BI16" s="294"/>
      <c r="BJ16" s="294"/>
      <c r="BK16" s="294"/>
      <c r="BL16" s="294"/>
      <c r="BM16" s="294"/>
      <c r="BN16" s="294"/>
      <c r="BO16" s="294"/>
    </row>
    <row r="17" spans="1:67" ht="15.9" customHeight="1" x14ac:dyDescent="0.25">
      <c r="A17" s="731" t="s">
        <v>239</v>
      </c>
      <c r="B17" s="1068"/>
      <c r="C17" s="1065" t="s">
        <v>231</v>
      </c>
      <c r="D17" s="1109" t="s">
        <v>274</v>
      </c>
      <c r="E17" s="1104"/>
      <c r="F17" s="1104"/>
      <c r="G17" s="1104"/>
      <c r="H17" s="1104"/>
      <c r="I17" s="1104"/>
      <c r="J17" s="1104"/>
      <c r="K17" s="1104"/>
      <c r="L17" s="1104"/>
      <c r="M17" s="1104"/>
      <c r="N17" s="1105"/>
      <c r="O17" s="789" t="s">
        <v>275</v>
      </c>
      <c r="P17" s="1068"/>
      <c r="Q17" s="1065" t="s">
        <v>231</v>
      </c>
      <c r="R17" s="1109" t="s">
        <v>79</v>
      </c>
      <c r="S17" s="1104"/>
      <c r="T17" s="1104"/>
      <c r="U17" s="1104"/>
      <c r="V17" s="1104"/>
      <c r="W17" s="1104"/>
      <c r="X17" s="1104"/>
      <c r="Y17" s="1104"/>
      <c r="Z17" s="1104"/>
      <c r="AA17" s="1104"/>
      <c r="AB17" s="1105"/>
      <c r="AC17" s="703" t="s">
        <v>275</v>
      </c>
      <c r="AD17" s="657"/>
      <c r="AE17" s="1067" t="s">
        <v>231</v>
      </c>
      <c r="AF17" s="1092" t="s">
        <v>80</v>
      </c>
      <c r="AG17" s="1093"/>
      <c r="AH17" s="1093"/>
      <c r="AI17" s="1093"/>
      <c r="AJ17" s="1093"/>
      <c r="AK17" s="1093"/>
      <c r="AL17" s="1093"/>
      <c r="AM17" s="1093"/>
      <c r="AN17" s="1093"/>
      <c r="AO17" s="1093"/>
      <c r="AP17" s="1094"/>
      <c r="AQ17" s="296"/>
      <c r="AR17" s="288"/>
      <c r="AS17" s="286"/>
      <c r="AT17" s="286"/>
      <c r="AU17" s="287"/>
      <c r="AV17" s="286"/>
      <c r="AW17" s="286"/>
      <c r="AX17" s="286"/>
      <c r="AY17" s="294"/>
      <c r="AZ17" s="294"/>
      <c r="BA17" s="294"/>
      <c r="BB17" s="294"/>
      <c r="BC17" s="294"/>
      <c r="BD17" s="294"/>
      <c r="BE17" s="294"/>
      <c r="BF17" s="294"/>
      <c r="BG17" s="294"/>
      <c r="BH17" s="294"/>
      <c r="BI17" s="294"/>
      <c r="BJ17" s="294"/>
      <c r="BK17" s="294"/>
      <c r="BL17" s="294"/>
      <c r="BM17" s="294"/>
      <c r="BN17" s="294"/>
      <c r="BO17" s="294"/>
    </row>
    <row r="18" spans="1:67" ht="15.9" customHeight="1" x14ac:dyDescent="0.25">
      <c r="A18" s="732"/>
      <c r="B18" s="658"/>
      <c r="C18" s="1066"/>
      <c r="D18" s="1103"/>
      <c r="E18" s="1104"/>
      <c r="F18" s="1104"/>
      <c r="G18" s="1104"/>
      <c r="H18" s="1104"/>
      <c r="I18" s="1104"/>
      <c r="J18" s="1104"/>
      <c r="K18" s="1104"/>
      <c r="L18" s="1104"/>
      <c r="M18" s="1104"/>
      <c r="N18" s="1105"/>
      <c r="O18" s="790"/>
      <c r="P18" s="658"/>
      <c r="Q18" s="1066"/>
      <c r="R18" s="1103"/>
      <c r="S18" s="1104"/>
      <c r="T18" s="1104"/>
      <c r="U18" s="1104"/>
      <c r="V18" s="1104"/>
      <c r="W18" s="1104"/>
      <c r="X18" s="1104"/>
      <c r="Y18" s="1104"/>
      <c r="Z18" s="1104"/>
      <c r="AA18" s="1104"/>
      <c r="AB18" s="1105"/>
      <c r="AC18" s="1110"/>
      <c r="AD18" s="658"/>
      <c r="AE18" s="1066"/>
      <c r="AF18" s="1095"/>
      <c r="AG18" s="1111"/>
      <c r="AH18" s="1111"/>
      <c r="AI18" s="1111"/>
      <c r="AJ18" s="1111"/>
      <c r="AK18" s="1111"/>
      <c r="AL18" s="1111"/>
      <c r="AM18" s="1111"/>
      <c r="AN18" s="1111"/>
      <c r="AO18" s="1111"/>
      <c r="AP18" s="1097"/>
      <c r="AQ18" s="296"/>
      <c r="AR18" s="288"/>
      <c r="AS18" s="286"/>
      <c r="AT18" s="286"/>
      <c r="AU18" s="287"/>
      <c r="AV18" s="286"/>
      <c r="AW18" s="286"/>
      <c r="AX18" s="286"/>
      <c r="AY18" s="294"/>
      <c r="AZ18" s="294"/>
      <c r="BA18" s="294"/>
      <c r="BB18" s="294"/>
      <c r="BC18" s="294"/>
      <c r="BD18" s="294"/>
      <c r="BE18" s="294"/>
      <c r="BF18" s="294"/>
      <c r="BG18" s="294"/>
      <c r="BH18" s="294"/>
      <c r="BI18" s="294"/>
      <c r="BJ18" s="294"/>
      <c r="BK18" s="294"/>
      <c r="BL18" s="294"/>
      <c r="BM18" s="294"/>
      <c r="BN18" s="294"/>
      <c r="BO18" s="294"/>
    </row>
    <row r="19" spans="1:67" ht="15.9" customHeight="1" x14ac:dyDescent="0.25">
      <c r="A19" s="731" t="s">
        <v>81</v>
      </c>
      <c r="B19" s="1068"/>
      <c r="C19" s="1065" t="s">
        <v>231</v>
      </c>
      <c r="D19" s="1052" t="s">
        <v>82</v>
      </c>
      <c r="E19" s="1112"/>
      <c r="F19" s="1112"/>
      <c r="G19" s="1112"/>
      <c r="H19" s="1112"/>
      <c r="I19" s="1112"/>
      <c r="J19" s="1112"/>
      <c r="K19" s="1112"/>
      <c r="L19" s="1112"/>
      <c r="M19" s="1112"/>
      <c r="N19" s="1113"/>
      <c r="O19" s="731" t="s">
        <v>81</v>
      </c>
      <c r="P19" s="1068"/>
      <c r="Q19" s="1065" t="s">
        <v>231</v>
      </c>
      <c r="R19" s="1052" t="s">
        <v>83</v>
      </c>
      <c r="S19" s="1022"/>
      <c r="T19" s="1022"/>
      <c r="U19" s="1022"/>
      <c r="V19" s="1022"/>
      <c r="W19" s="1022"/>
      <c r="X19" s="1022"/>
      <c r="Y19" s="1022"/>
      <c r="Z19" s="1022"/>
      <c r="AA19" s="1022"/>
      <c r="AB19" s="1023"/>
      <c r="AC19" s="703" t="s">
        <v>84</v>
      </c>
      <c r="AD19" s="657"/>
      <c r="AE19" s="1067" t="s">
        <v>231</v>
      </c>
      <c r="AF19" s="1052" t="s">
        <v>85</v>
      </c>
      <c r="AG19" s="1022"/>
      <c r="AH19" s="1022"/>
      <c r="AI19" s="1022"/>
      <c r="AJ19" s="1022"/>
      <c r="AK19" s="1022"/>
      <c r="AL19" s="1022"/>
      <c r="AM19" s="1022"/>
      <c r="AN19" s="1022"/>
      <c r="AO19" s="1022"/>
      <c r="AP19" s="1023"/>
      <c r="AQ19" s="296"/>
      <c r="AR19" s="288"/>
      <c r="AS19" s="286"/>
      <c r="AT19" s="286"/>
      <c r="AU19" s="287"/>
      <c r="AV19" s="286"/>
      <c r="AW19" s="286"/>
      <c r="AX19" s="286"/>
      <c r="AY19" s="294"/>
      <c r="AZ19" s="294"/>
      <c r="BA19" s="294"/>
      <c r="BB19" s="294"/>
      <c r="BC19" s="294"/>
      <c r="BD19" s="294"/>
      <c r="BE19" s="294"/>
      <c r="BF19" s="294"/>
      <c r="BG19" s="294"/>
      <c r="BH19" s="294"/>
      <c r="BI19" s="294"/>
      <c r="BJ19" s="294"/>
      <c r="BK19" s="294"/>
      <c r="BL19" s="294"/>
      <c r="BM19" s="294"/>
      <c r="BN19" s="294"/>
      <c r="BO19" s="294"/>
    </row>
    <row r="20" spans="1:67" ht="15.9" customHeight="1" x14ac:dyDescent="0.25">
      <c r="A20" s="732"/>
      <c r="B20" s="658"/>
      <c r="C20" s="1066"/>
      <c r="D20" s="1052"/>
      <c r="E20" s="1112"/>
      <c r="F20" s="1112"/>
      <c r="G20" s="1112"/>
      <c r="H20" s="1112"/>
      <c r="I20" s="1112"/>
      <c r="J20" s="1112"/>
      <c r="K20" s="1112"/>
      <c r="L20" s="1112"/>
      <c r="M20" s="1112"/>
      <c r="N20" s="1113"/>
      <c r="O20" s="660"/>
      <c r="P20" s="658"/>
      <c r="Q20" s="1066"/>
      <c r="R20" s="1021"/>
      <c r="S20" s="1022"/>
      <c r="T20" s="1022"/>
      <c r="U20" s="1022"/>
      <c r="V20" s="1022"/>
      <c r="W20" s="1022"/>
      <c r="X20" s="1022"/>
      <c r="Y20" s="1022"/>
      <c r="Z20" s="1022"/>
      <c r="AA20" s="1022"/>
      <c r="AB20" s="1023"/>
      <c r="AC20" s="1114"/>
      <c r="AD20" s="658"/>
      <c r="AE20" s="1066"/>
      <c r="AF20" s="1021"/>
      <c r="AG20" s="1022"/>
      <c r="AH20" s="1022"/>
      <c r="AI20" s="1022"/>
      <c r="AJ20" s="1022"/>
      <c r="AK20" s="1022"/>
      <c r="AL20" s="1022"/>
      <c r="AM20" s="1022"/>
      <c r="AN20" s="1022"/>
      <c r="AO20" s="1022"/>
      <c r="AP20" s="1023"/>
      <c r="AQ20" s="296"/>
      <c r="AR20" s="288"/>
      <c r="AS20" s="286"/>
      <c r="AT20" s="286"/>
      <c r="AU20" s="287"/>
      <c r="AV20" s="286"/>
      <c r="AW20" s="286"/>
      <c r="AX20" s="286"/>
      <c r="AY20" s="286"/>
      <c r="AZ20" s="286"/>
      <c r="BA20" s="286"/>
      <c r="BB20" s="286"/>
      <c r="BC20" s="294"/>
      <c r="BD20" s="294"/>
      <c r="BE20" s="294"/>
      <c r="BF20" s="294"/>
      <c r="BG20" s="294"/>
      <c r="BH20" s="294"/>
      <c r="BI20" s="294"/>
      <c r="BJ20" s="294"/>
      <c r="BK20" s="294"/>
      <c r="BL20" s="294"/>
      <c r="BM20" s="294"/>
      <c r="BN20" s="294"/>
      <c r="BO20" s="294"/>
    </row>
    <row r="21" spans="1:67" ht="15.9" customHeight="1" x14ac:dyDescent="0.25">
      <c r="A21" s="659" t="s">
        <v>275</v>
      </c>
      <c r="B21" s="1068"/>
      <c r="C21" s="1065" t="s">
        <v>231</v>
      </c>
      <c r="D21" s="1092" t="s">
        <v>86</v>
      </c>
      <c r="E21" s="1093"/>
      <c r="F21" s="1093"/>
      <c r="G21" s="1093"/>
      <c r="H21" s="1093"/>
      <c r="I21" s="1093"/>
      <c r="J21" s="1093"/>
      <c r="K21" s="1093"/>
      <c r="L21" s="1093"/>
      <c r="M21" s="1093"/>
      <c r="N21" s="1094"/>
      <c r="O21" s="659" t="s">
        <v>275</v>
      </c>
      <c r="P21" s="1068"/>
      <c r="Q21" s="1065" t="s">
        <v>231</v>
      </c>
      <c r="R21" s="1092" t="s">
        <v>86</v>
      </c>
      <c r="S21" s="1093"/>
      <c r="T21" s="1093"/>
      <c r="U21" s="1093"/>
      <c r="V21" s="1093"/>
      <c r="W21" s="1093"/>
      <c r="X21" s="1093"/>
      <c r="Y21" s="1093"/>
      <c r="Z21" s="1093"/>
      <c r="AA21" s="1093"/>
      <c r="AB21" s="1094"/>
      <c r="AC21" s="750" t="s">
        <v>81</v>
      </c>
      <c r="AD21" s="657"/>
      <c r="AE21" s="1067" t="s">
        <v>231</v>
      </c>
      <c r="AF21" s="1052" t="s">
        <v>87</v>
      </c>
      <c r="AG21" s="1022"/>
      <c r="AH21" s="1022"/>
      <c r="AI21" s="1022"/>
      <c r="AJ21" s="1022"/>
      <c r="AK21" s="1022"/>
      <c r="AL21" s="1022"/>
      <c r="AM21" s="1022"/>
      <c r="AN21" s="1022"/>
      <c r="AO21" s="1022"/>
      <c r="AP21" s="1023"/>
      <c r="AQ21" s="293"/>
      <c r="AR21" s="288"/>
      <c r="AS21" s="286"/>
      <c r="AT21" s="286"/>
      <c r="AU21" s="287"/>
      <c r="AV21" s="286"/>
      <c r="AW21" s="286"/>
      <c r="AX21" s="286"/>
      <c r="AY21" s="294"/>
      <c r="AZ21" s="294"/>
      <c r="BA21" s="294"/>
      <c r="BB21" s="294"/>
      <c r="BC21" s="294"/>
      <c r="BD21" s="294"/>
      <c r="BE21" s="294"/>
      <c r="BF21" s="294"/>
      <c r="BG21" s="294"/>
      <c r="BH21" s="294"/>
      <c r="BI21" s="294"/>
      <c r="BJ21" s="294"/>
      <c r="BK21" s="294"/>
      <c r="BL21" s="294"/>
      <c r="BM21" s="294"/>
      <c r="BN21" s="294"/>
      <c r="BO21" s="294"/>
    </row>
    <row r="22" spans="1:67" ht="15.9" customHeight="1" x14ac:dyDescent="0.25">
      <c r="A22" s="660"/>
      <c r="B22" s="658"/>
      <c r="C22" s="1066"/>
      <c r="D22" s="1095"/>
      <c r="E22" s="1096"/>
      <c r="F22" s="1096"/>
      <c r="G22" s="1096"/>
      <c r="H22" s="1096"/>
      <c r="I22" s="1096"/>
      <c r="J22" s="1096"/>
      <c r="K22" s="1096"/>
      <c r="L22" s="1096"/>
      <c r="M22" s="1096"/>
      <c r="N22" s="1097"/>
      <c r="O22" s="660"/>
      <c r="P22" s="658"/>
      <c r="Q22" s="1066"/>
      <c r="R22" s="1095"/>
      <c r="S22" s="1096"/>
      <c r="T22" s="1096"/>
      <c r="U22" s="1096"/>
      <c r="V22" s="1096"/>
      <c r="W22" s="1096"/>
      <c r="X22" s="1096"/>
      <c r="Y22" s="1096"/>
      <c r="Z22" s="1096"/>
      <c r="AA22" s="1096"/>
      <c r="AB22" s="1097"/>
      <c r="AC22" s="1051"/>
      <c r="AD22" s="658"/>
      <c r="AE22" s="1066"/>
      <c r="AF22" s="1021"/>
      <c r="AG22" s="1022"/>
      <c r="AH22" s="1022"/>
      <c r="AI22" s="1022"/>
      <c r="AJ22" s="1022"/>
      <c r="AK22" s="1022"/>
      <c r="AL22" s="1022"/>
      <c r="AM22" s="1022"/>
      <c r="AN22" s="1022"/>
      <c r="AO22" s="1022"/>
      <c r="AP22" s="1023"/>
      <c r="AQ22" s="295"/>
      <c r="AR22" s="288"/>
      <c r="AS22" s="286"/>
      <c r="AT22" s="286"/>
      <c r="AU22" s="287"/>
      <c r="AV22" s="286"/>
      <c r="AW22" s="286"/>
      <c r="AX22" s="286"/>
      <c r="AY22" s="294"/>
      <c r="AZ22" s="294"/>
      <c r="BA22" s="294"/>
      <c r="BB22" s="294"/>
      <c r="BC22" s="294"/>
      <c r="BD22" s="294"/>
      <c r="BE22" s="294"/>
      <c r="BF22" s="294"/>
      <c r="BG22" s="294"/>
      <c r="BH22" s="294"/>
      <c r="BI22" s="294"/>
      <c r="BJ22" s="294"/>
      <c r="BK22" s="294"/>
      <c r="BL22" s="294"/>
      <c r="BM22" s="294"/>
      <c r="BN22" s="294"/>
      <c r="BO22" s="294"/>
    </row>
    <row r="23" spans="1:67" ht="15.9" customHeight="1" x14ac:dyDescent="0.25">
      <c r="A23" s="1053" t="s">
        <v>275</v>
      </c>
      <c r="B23" s="1068"/>
      <c r="C23" s="1069" t="s">
        <v>231</v>
      </c>
      <c r="D23" s="1055" t="s">
        <v>88</v>
      </c>
      <c r="E23" s="1056"/>
      <c r="F23" s="1056"/>
      <c r="G23" s="1056"/>
      <c r="H23" s="1056"/>
      <c r="I23" s="1056"/>
      <c r="J23" s="1056"/>
      <c r="K23" s="1056"/>
      <c r="L23" s="1056"/>
      <c r="M23" s="1056"/>
      <c r="N23" s="1057"/>
      <c r="O23" s="1059" t="s">
        <v>275</v>
      </c>
      <c r="P23" s="1068"/>
      <c r="Q23" s="1065" t="s">
        <v>231</v>
      </c>
      <c r="R23" s="1055" t="s">
        <v>88</v>
      </c>
      <c r="S23" s="1056"/>
      <c r="T23" s="1056"/>
      <c r="U23" s="1056"/>
      <c r="V23" s="1056"/>
      <c r="W23" s="1056"/>
      <c r="X23" s="1056"/>
      <c r="Y23" s="1056"/>
      <c r="Z23" s="1056"/>
      <c r="AA23" s="1056"/>
      <c r="AB23" s="1057"/>
      <c r="AC23" s="1064" t="s">
        <v>275</v>
      </c>
      <c r="AD23" s="657"/>
      <c r="AE23" s="1067" t="s">
        <v>231</v>
      </c>
      <c r="AF23" s="1055" t="s">
        <v>88</v>
      </c>
      <c r="AG23" s="1056"/>
      <c r="AH23" s="1056"/>
      <c r="AI23" s="1056"/>
      <c r="AJ23" s="1056"/>
      <c r="AK23" s="1056"/>
      <c r="AL23" s="1056"/>
      <c r="AM23" s="1056"/>
      <c r="AN23" s="1056"/>
      <c r="AO23" s="1056"/>
      <c r="AP23" s="1057"/>
      <c r="AQ23" s="296"/>
      <c r="AR23" s="288"/>
      <c r="AS23" s="286"/>
      <c r="AT23" s="286"/>
      <c r="AU23" s="287"/>
      <c r="AV23" s="286"/>
      <c r="AW23" s="286"/>
      <c r="AX23" s="286"/>
      <c r="AY23" s="294"/>
      <c r="AZ23" s="294"/>
      <c r="BA23" s="294"/>
      <c r="BB23" s="294"/>
      <c r="BC23" s="294"/>
      <c r="BD23" s="294"/>
      <c r="BE23" s="294"/>
      <c r="BF23" s="294"/>
      <c r="BG23" s="294"/>
      <c r="BH23" s="294"/>
      <c r="BI23" s="294"/>
      <c r="BJ23" s="294"/>
      <c r="BK23" s="294"/>
      <c r="BL23" s="294"/>
      <c r="BM23" s="294"/>
      <c r="BN23" s="294"/>
      <c r="BO23" s="294"/>
    </row>
    <row r="24" spans="1:67" ht="15.9" customHeight="1" x14ac:dyDescent="0.25">
      <c r="A24" s="1054"/>
      <c r="B24" s="658"/>
      <c r="C24" s="1040"/>
      <c r="D24" s="1058"/>
      <c r="E24" s="1056"/>
      <c r="F24" s="1056"/>
      <c r="G24" s="1056"/>
      <c r="H24" s="1056"/>
      <c r="I24" s="1056"/>
      <c r="J24" s="1056"/>
      <c r="K24" s="1056"/>
      <c r="L24" s="1056"/>
      <c r="M24" s="1056"/>
      <c r="N24" s="1057"/>
      <c r="O24" s="1060"/>
      <c r="P24" s="658"/>
      <c r="Q24" s="1066"/>
      <c r="R24" s="1061"/>
      <c r="S24" s="1062"/>
      <c r="T24" s="1062"/>
      <c r="U24" s="1062"/>
      <c r="V24" s="1062"/>
      <c r="W24" s="1062"/>
      <c r="X24" s="1062"/>
      <c r="Y24" s="1062"/>
      <c r="Z24" s="1062"/>
      <c r="AA24" s="1062"/>
      <c r="AB24" s="1063"/>
      <c r="AC24" s="1051"/>
      <c r="AD24" s="658"/>
      <c r="AE24" s="1066"/>
      <c r="AF24" s="1061"/>
      <c r="AG24" s="1062"/>
      <c r="AH24" s="1062"/>
      <c r="AI24" s="1062"/>
      <c r="AJ24" s="1062"/>
      <c r="AK24" s="1062"/>
      <c r="AL24" s="1062"/>
      <c r="AM24" s="1062"/>
      <c r="AN24" s="1062"/>
      <c r="AO24" s="1062"/>
      <c r="AP24" s="1063"/>
      <c r="AQ24" s="296"/>
      <c r="AR24" s="286"/>
      <c r="AS24" s="286"/>
      <c r="AT24" s="286"/>
      <c r="AU24" s="287"/>
      <c r="AV24" s="286"/>
      <c r="AW24" s="286"/>
      <c r="AX24" s="286"/>
      <c r="AY24" s="278"/>
      <c r="AZ24" s="278"/>
    </row>
    <row r="25" spans="1:67" ht="15.9" customHeight="1" x14ac:dyDescent="0.25">
      <c r="A25" s="1053" t="s">
        <v>275</v>
      </c>
      <c r="B25" s="1072" t="s">
        <v>452</v>
      </c>
      <c r="C25" s="1065" t="s">
        <v>231</v>
      </c>
      <c r="D25" s="1055" t="s">
        <v>451</v>
      </c>
      <c r="E25" s="1056"/>
      <c r="F25" s="1056"/>
      <c r="G25" s="1056"/>
      <c r="H25" s="1056"/>
      <c r="I25" s="1056"/>
      <c r="J25" s="1056"/>
      <c r="K25" s="1056"/>
      <c r="L25" s="1056"/>
      <c r="M25" s="1056"/>
      <c r="N25" s="1057"/>
      <c r="O25" s="537"/>
      <c r="P25" s="538"/>
      <c r="Q25" s="539"/>
      <c r="R25" s="532"/>
      <c r="S25" s="532"/>
      <c r="T25" s="532"/>
      <c r="U25" s="532"/>
      <c r="V25" s="532"/>
      <c r="W25" s="532"/>
      <c r="X25" s="532"/>
      <c r="Y25" s="532"/>
      <c r="Z25" s="532"/>
      <c r="AA25" s="532"/>
      <c r="AB25" s="532"/>
      <c r="AC25" s="540"/>
      <c r="AD25" s="538"/>
      <c r="AE25" s="539"/>
      <c r="AF25" s="532"/>
      <c r="AG25" s="532"/>
      <c r="AH25" s="532"/>
      <c r="AI25" s="532"/>
      <c r="AJ25" s="532"/>
      <c r="AK25" s="532"/>
      <c r="AL25" s="532"/>
      <c r="AM25" s="532"/>
      <c r="AN25" s="532"/>
      <c r="AO25" s="532"/>
      <c r="AP25" s="532"/>
      <c r="AQ25" s="296"/>
      <c r="AR25" s="531"/>
      <c r="AS25" s="531"/>
      <c r="AT25" s="531"/>
      <c r="AU25" s="287"/>
      <c r="AV25" s="531"/>
      <c r="AW25" s="531"/>
      <c r="AX25" s="531"/>
      <c r="AY25" s="278"/>
      <c r="AZ25" s="278"/>
    </row>
    <row r="26" spans="1:67" ht="15.9" customHeight="1" x14ac:dyDescent="0.25">
      <c r="A26" s="1054"/>
      <c r="B26" s="662"/>
      <c r="C26" s="1066"/>
      <c r="D26" s="1061"/>
      <c r="E26" s="1062"/>
      <c r="F26" s="1062"/>
      <c r="G26" s="1062"/>
      <c r="H26" s="1062"/>
      <c r="I26" s="1062"/>
      <c r="J26" s="1062"/>
      <c r="K26" s="1062"/>
      <c r="L26" s="1062"/>
      <c r="M26" s="1062"/>
      <c r="N26" s="1063"/>
      <c r="O26" s="537"/>
      <c r="P26" s="538"/>
      <c r="Q26" s="539"/>
      <c r="R26" s="532"/>
      <c r="S26" s="532"/>
      <c r="T26" s="532"/>
      <c r="U26" s="532"/>
      <c r="V26" s="532"/>
      <c r="W26" s="532"/>
      <c r="X26" s="532"/>
      <c r="Y26" s="532"/>
      <c r="Z26" s="532"/>
      <c r="AA26" s="532"/>
      <c r="AB26" s="532"/>
      <c r="AC26" s="540"/>
      <c r="AD26" s="538"/>
      <c r="AE26" s="539"/>
      <c r="AF26" s="532"/>
      <c r="AG26" s="532"/>
      <c r="AH26" s="532"/>
      <c r="AI26" s="532"/>
      <c r="AJ26" s="532"/>
      <c r="AK26" s="532"/>
      <c r="AL26" s="532"/>
      <c r="AM26" s="532"/>
      <c r="AN26" s="532"/>
      <c r="AO26" s="532"/>
      <c r="AP26" s="532"/>
      <c r="AQ26" s="296"/>
      <c r="AR26" s="531"/>
      <c r="AS26" s="531"/>
      <c r="AT26" s="531"/>
      <c r="AU26" s="287"/>
      <c r="AV26" s="531"/>
      <c r="AW26" s="531"/>
      <c r="AX26" s="531"/>
      <c r="AY26" s="278"/>
      <c r="AZ26" s="278"/>
    </row>
    <row r="27" spans="1:67" ht="16.5" customHeight="1" x14ac:dyDescent="0.3">
      <c r="A27" s="1070">
        <f>Border!D7+90</f>
        <v>90</v>
      </c>
      <c r="B27" s="1070"/>
      <c r="C27" s="1070"/>
      <c r="D27" s="1071"/>
      <c r="E27" s="1071"/>
      <c r="F27" s="1071"/>
      <c r="G27" s="1071"/>
      <c r="H27" s="1071"/>
      <c r="I27" s="1071"/>
      <c r="J27" s="1071"/>
      <c r="K27" s="1071"/>
      <c r="L27" s="1071"/>
      <c r="M27" s="1071"/>
      <c r="N27" s="1071"/>
      <c r="O27" s="1015"/>
      <c r="P27" s="1015"/>
      <c r="Q27" s="1015"/>
      <c r="R27" s="1016"/>
      <c r="S27" s="1016"/>
      <c r="T27" s="1016"/>
      <c r="U27" s="1016"/>
      <c r="V27" s="1016"/>
      <c r="W27" s="1016"/>
      <c r="X27" s="1016"/>
      <c r="Y27" s="1016"/>
      <c r="Z27" s="1016"/>
      <c r="AA27" s="1016"/>
      <c r="AB27" s="1016"/>
      <c r="AC27" s="1015"/>
      <c r="AD27" s="1015"/>
      <c r="AE27" s="1015"/>
      <c r="AF27" s="1016"/>
      <c r="AG27" s="1016"/>
      <c r="AH27" s="1016"/>
      <c r="AI27" s="1016"/>
      <c r="AJ27" s="1016"/>
      <c r="AK27" s="1016"/>
      <c r="AL27" s="1016"/>
      <c r="AM27" s="1016"/>
      <c r="AN27" s="1016"/>
      <c r="AO27" s="1016"/>
      <c r="AP27" s="1016"/>
      <c r="AQ27" s="273"/>
      <c r="AR27" s="286"/>
      <c r="AS27" s="286"/>
      <c r="AT27" s="286"/>
      <c r="AU27" s="287"/>
      <c r="AV27" s="286"/>
      <c r="AW27" s="286"/>
      <c r="AX27" s="286"/>
      <c r="AY27" s="278"/>
      <c r="AZ27" s="278"/>
    </row>
    <row r="28" spans="1:67" ht="15.9" customHeight="1" x14ac:dyDescent="0.25">
      <c r="A28" s="727" t="s">
        <v>275</v>
      </c>
      <c r="B28" s="657"/>
      <c r="C28" s="1039" t="s">
        <v>231</v>
      </c>
      <c r="D28" s="1018" t="s">
        <v>89</v>
      </c>
      <c r="E28" s="1019"/>
      <c r="F28" s="1019"/>
      <c r="G28" s="1019"/>
      <c r="H28" s="1019"/>
      <c r="I28" s="1019"/>
      <c r="J28" s="1019"/>
      <c r="K28" s="1019"/>
      <c r="L28" s="1019"/>
      <c r="M28" s="1019"/>
      <c r="N28" s="1020"/>
      <c r="O28" s="297"/>
      <c r="P28" s="448"/>
      <c r="Q28" s="340"/>
      <c r="R28" s="1029"/>
      <c r="S28" s="1014"/>
      <c r="T28" s="1014"/>
      <c r="U28" s="1014"/>
      <c r="V28" s="1014"/>
      <c r="W28" s="1014"/>
      <c r="X28" s="1014"/>
      <c r="Y28" s="1014"/>
      <c r="Z28" s="1014"/>
      <c r="AA28" s="1014"/>
      <c r="AB28" s="1014"/>
      <c r="AC28" s="1030"/>
      <c r="AD28" s="448"/>
      <c r="AE28" s="340"/>
      <c r="AF28" s="1032"/>
      <c r="AG28" s="1033"/>
      <c r="AH28" s="1033"/>
      <c r="AI28" s="1033"/>
      <c r="AJ28" s="1033"/>
      <c r="AK28" s="1033"/>
      <c r="AL28" s="1033"/>
      <c r="AM28" s="1033"/>
      <c r="AN28" s="1033"/>
      <c r="AO28" s="1033"/>
      <c r="AP28" s="1033"/>
      <c r="AQ28" s="296"/>
      <c r="AR28" s="286"/>
      <c r="AS28" s="286"/>
      <c r="AT28" s="286"/>
      <c r="AU28" s="287"/>
      <c r="AV28" s="286"/>
      <c r="AW28" s="286"/>
      <c r="AX28" s="286"/>
      <c r="AY28" s="278"/>
      <c r="AZ28" s="278"/>
    </row>
    <row r="29" spans="1:67" ht="15.9" customHeight="1" x14ac:dyDescent="0.25">
      <c r="A29" s="1017"/>
      <c r="B29" s="658"/>
      <c r="C29" s="1040"/>
      <c r="D29" s="1021"/>
      <c r="E29" s="1022"/>
      <c r="F29" s="1022"/>
      <c r="G29" s="1022"/>
      <c r="H29" s="1022"/>
      <c r="I29" s="1022"/>
      <c r="J29" s="1022"/>
      <c r="K29" s="1022"/>
      <c r="L29" s="1022"/>
      <c r="M29" s="1022"/>
      <c r="N29" s="1023"/>
      <c r="O29" s="1030"/>
      <c r="P29" s="448"/>
      <c r="Q29" s="340"/>
      <c r="R29" s="1032"/>
      <c r="S29" s="1014"/>
      <c r="T29" s="1014"/>
      <c r="U29" s="1014"/>
      <c r="V29" s="1014"/>
      <c r="W29" s="1014"/>
      <c r="X29" s="1014"/>
      <c r="Y29" s="1014"/>
      <c r="Z29" s="1014"/>
      <c r="AA29" s="1014"/>
      <c r="AB29" s="1014"/>
      <c r="AC29" s="1031"/>
      <c r="AD29" s="451"/>
      <c r="AE29" s="341"/>
      <c r="AF29" s="1033"/>
      <c r="AG29" s="1033"/>
      <c r="AH29" s="1033"/>
      <c r="AI29" s="1033"/>
      <c r="AJ29" s="1033"/>
      <c r="AK29" s="1033"/>
      <c r="AL29" s="1033"/>
      <c r="AM29" s="1033"/>
      <c r="AN29" s="1033"/>
      <c r="AO29" s="1033"/>
      <c r="AP29" s="1033"/>
      <c r="AQ29" s="296"/>
      <c r="AR29" s="298"/>
      <c r="AS29" s="286"/>
      <c r="AT29" s="286"/>
      <c r="AU29" s="287"/>
      <c r="AV29" s="286"/>
      <c r="AW29" s="286"/>
      <c r="AX29" s="286"/>
      <c r="AY29" s="278"/>
      <c r="AZ29" s="278"/>
    </row>
    <row r="30" spans="1:67" ht="15.9" customHeight="1" x14ac:dyDescent="0.25">
      <c r="A30" s="299" t="s">
        <v>90</v>
      </c>
      <c r="B30" s="472"/>
      <c r="C30" s="522" t="s">
        <v>231</v>
      </c>
      <c r="D30" s="1024" t="s">
        <v>91</v>
      </c>
      <c r="E30" s="1025"/>
      <c r="F30" s="1025"/>
      <c r="G30" s="1025"/>
      <c r="H30" s="1025"/>
      <c r="I30" s="1025"/>
      <c r="J30" s="1025"/>
      <c r="K30" s="1025"/>
      <c r="L30" s="1025"/>
      <c r="M30" s="1025"/>
      <c r="N30" s="1026"/>
      <c r="O30" s="1030"/>
      <c r="P30" s="448"/>
      <c r="Q30" s="340"/>
      <c r="R30" s="300"/>
      <c r="S30" s="301"/>
      <c r="T30" s="301"/>
      <c r="U30" s="301"/>
      <c r="V30" s="301"/>
      <c r="W30" s="301"/>
      <c r="X30" s="301"/>
      <c r="Y30" s="301"/>
      <c r="Z30" s="301"/>
      <c r="AA30" s="301"/>
      <c r="AB30" s="301"/>
      <c r="AC30" s="302"/>
      <c r="AD30" s="451"/>
      <c r="AE30" s="341"/>
      <c r="AF30" s="303"/>
      <c r="AG30" s="303"/>
      <c r="AH30" s="303"/>
      <c r="AI30" s="303"/>
      <c r="AJ30" s="303"/>
      <c r="AK30" s="303"/>
      <c r="AL30" s="303"/>
      <c r="AM30" s="303"/>
      <c r="AN30" s="303"/>
      <c r="AO30" s="303"/>
      <c r="AP30" s="303"/>
      <c r="AQ30" s="296"/>
      <c r="AR30" s="298"/>
      <c r="AS30" s="286"/>
      <c r="AT30" s="286"/>
      <c r="AU30" s="287"/>
      <c r="AV30" s="286"/>
      <c r="AW30" s="286"/>
      <c r="AX30" s="286"/>
      <c r="AY30" s="278"/>
      <c r="AZ30" s="278"/>
    </row>
    <row r="31" spans="1:67" ht="15.9" customHeight="1" x14ac:dyDescent="0.25">
      <c r="A31" s="731" t="s">
        <v>84</v>
      </c>
      <c r="B31" s="657"/>
      <c r="C31" s="1039" t="s">
        <v>231</v>
      </c>
      <c r="D31" s="1024" t="s">
        <v>276</v>
      </c>
      <c r="E31" s="1022"/>
      <c r="F31" s="1022"/>
      <c r="G31" s="1022"/>
      <c r="H31" s="1022"/>
      <c r="I31" s="1022"/>
      <c r="J31" s="1022"/>
      <c r="K31" s="1022"/>
      <c r="L31" s="1022"/>
      <c r="M31" s="1022"/>
      <c r="N31" s="1023"/>
      <c r="O31" s="1031"/>
      <c r="P31" s="451"/>
      <c r="Q31" s="341"/>
      <c r="R31" s="301"/>
      <c r="S31" s="1027"/>
      <c r="T31" s="1027"/>
      <c r="U31" s="1027"/>
      <c r="V31" s="1027"/>
      <c r="W31" s="1027"/>
      <c r="X31" s="1027"/>
      <c r="Y31" s="1027"/>
      <c r="Z31" s="1027"/>
      <c r="AA31" s="1027"/>
      <c r="AB31" s="1027"/>
      <c r="AC31" s="304"/>
      <c r="AD31" s="304"/>
      <c r="AE31" s="304"/>
      <c r="AF31" s="1028"/>
      <c r="AG31" s="1028"/>
      <c r="AH31" s="1028"/>
      <c r="AI31" s="1028"/>
      <c r="AJ31" s="1028"/>
      <c r="AK31" s="1028"/>
      <c r="AL31" s="1028"/>
      <c r="AM31" s="1028"/>
      <c r="AN31" s="1028"/>
      <c r="AO31" s="1028"/>
      <c r="AP31" s="1028"/>
      <c r="AQ31" s="296"/>
      <c r="AR31" s="286"/>
      <c r="AS31" s="286"/>
      <c r="AT31" s="286"/>
      <c r="AU31" s="287"/>
      <c r="AV31" s="286"/>
      <c r="AW31" s="286"/>
      <c r="AX31" s="286"/>
      <c r="AY31" s="278"/>
      <c r="AZ31" s="278"/>
    </row>
    <row r="32" spans="1:67" ht="15.9" customHeight="1" x14ac:dyDescent="0.25">
      <c r="A32" s="733"/>
      <c r="B32" s="658"/>
      <c r="C32" s="1040"/>
      <c r="D32" s="1021"/>
      <c r="E32" s="1022"/>
      <c r="F32" s="1022"/>
      <c r="G32" s="1022"/>
      <c r="H32" s="1022"/>
      <c r="I32" s="1022"/>
      <c r="J32" s="1022"/>
      <c r="K32" s="1022"/>
      <c r="L32" s="1022"/>
      <c r="M32" s="1022"/>
      <c r="N32" s="1023"/>
      <c r="O32" s="1031"/>
      <c r="P32" s="451"/>
      <c r="Q32" s="341"/>
      <c r="R32" s="300"/>
      <c r="S32" s="1027"/>
      <c r="T32" s="1027"/>
      <c r="U32" s="1027"/>
      <c r="V32" s="1027"/>
      <c r="W32" s="1027"/>
      <c r="X32" s="1027"/>
      <c r="Y32" s="1027"/>
      <c r="Z32" s="1027"/>
      <c r="AA32" s="1027"/>
      <c r="AB32" s="1027"/>
      <c r="AC32" s="305"/>
      <c r="AD32" s="457"/>
      <c r="AE32" s="335"/>
      <c r="AF32" s="1013"/>
      <c r="AG32" s="1014"/>
      <c r="AH32" s="1014"/>
      <c r="AI32" s="1014"/>
      <c r="AJ32" s="1014"/>
      <c r="AK32" s="1014"/>
      <c r="AL32" s="1014"/>
      <c r="AM32" s="1014"/>
      <c r="AN32" s="1014"/>
      <c r="AO32" s="1014"/>
      <c r="AP32" s="1014"/>
      <c r="AR32" s="286"/>
      <c r="AS32" s="288"/>
      <c r="AT32" s="288"/>
      <c r="AU32" s="288"/>
      <c r="AV32" s="288"/>
      <c r="AW32" s="288"/>
      <c r="AX32" s="288"/>
    </row>
    <row r="33" spans="1:50" ht="15.9" customHeight="1" x14ac:dyDescent="0.25">
      <c r="A33" s="750" t="s">
        <v>92</v>
      </c>
      <c r="B33" s="657"/>
      <c r="C33" s="1039" t="s">
        <v>231</v>
      </c>
      <c r="D33" s="1041" t="s">
        <v>335</v>
      </c>
      <c r="E33" s="1022"/>
      <c r="F33" s="1022"/>
      <c r="G33" s="1022"/>
      <c r="H33" s="1022"/>
      <c r="I33" s="1022"/>
      <c r="J33" s="1022"/>
      <c r="K33" s="1022"/>
      <c r="L33" s="1022"/>
      <c r="M33" s="1022"/>
      <c r="N33" s="1023"/>
      <c r="O33" s="1016"/>
      <c r="P33" s="452"/>
      <c r="Q33" s="339"/>
      <c r="R33" s="301"/>
      <c r="S33" s="1027"/>
      <c r="T33" s="1027"/>
      <c r="U33" s="1027"/>
      <c r="V33" s="1027"/>
      <c r="W33" s="1027"/>
      <c r="X33" s="1027"/>
      <c r="Y33" s="1027"/>
      <c r="Z33" s="1027"/>
      <c r="AA33" s="1027"/>
      <c r="AB33" s="1027"/>
      <c r="AC33" s="305"/>
      <c r="AD33" s="457"/>
      <c r="AE33" s="335"/>
      <c r="AF33" s="1013"/>
      <c r="AG33" s="1014"/>
      <c r="AH33" s="1014"/>
      <c r="AI33" s="1014"/>
      <c r="AJ33" s="1014"/>
      <c r="AK33" s="1014"/>
      <c r="AL33" s="1014"/>
      <c r="AM33" s="1014"/>
      <c r="AN33" s="1014"/>
      <c r="AO33" s="1014"/>
      <c r="AP33" s="1014"/>
      <c r="AR33" s="286"/>
      <c r="AS33" s="288"/>
      <c r="AT33" s="288"/>
      <c r="AU33" s="288"/>
      <c r="AV33" s="288"/>
      <c r="AW33" s="288"/>
      <c r="AX33" s="288"/>
    </row>
    <row r="34" spans="1:50" ht="15.9" customHeight="1" x14ac:dyDescent="0.25">
      <c r="A34" s="736"/>
      <c r="B34" s="658"/>
      <c r="C34" s="1040"/>
      <c r="D34" s="1021"/>
      <c r="E34" s="1022"/>
      <c r="F34" s="1022"/>
      <c r="G34" s="1022"/>
      <c r="H34" s="1022"/>
      <c r="I34" s="1022"/>
      <c r="J34" s="1022"/>
      <c r="K34" s="1022"/>
      <c r="L34" s="1022"/>
      <c r="M34" s="1022"/>
      <c r="N34" s="1023"/>
      <c r="O34" s="1042"/>
      <c r="P34" s="453"/>
      <c r="Q34" s="337"/>
      <c r="R34" s="1027"/>
      <c r="S34" s="1044"/>
      <c r="T34" s="1044"/>
      <c r="U34" s="1044"/>
      <c r="V34" s="1044"/>
      <c r="W34" s="1044"/>
      <c r="X34" s="1044"/>
      <c r="Y34" s="1044"/>
      <c r="Z34" s="1044"/>
      <c r="AA34" s="1044"/>
      <c r="AB34" s="1044"/>
      <c r="AC34" s="1045"/>
      <c r="AD34" s="455"/>
      <c r="AE34" s="336"/>
      <c r="AF34" s="1037"/>
      <c r="AG34" s="1038"/>
      <c r="AH34" s="1038"/>
      <c r="AI34" s="1038"/>
      <c r="AJ34" s="1038"/>
      <c r="AK34" s="1038"/>
      <c r="AL34" s="1038"/>
      <c r="AM34" s="1038"/>
      <c r="AN34" s="1038"/>
      <c r="AO34" s="1038"/>
      <c r="AP34" s="1038"/>
      <c r="AR34" s="286"/>
      <c r="AS34" s="288"/>
      <c r="AT34" s="288"/>
      <c r="AU34" s="288"/>
      <c r="AV34" s="288"/>
      <c r="AW34" s="288"/>
      <c r="AX34" s="288"/>
    </row>
    <row r="35" spans="1:50" ht="15.9" customHeight="1" x14ac:dyDescent="0.25">
      <c r="A35" s="731" t="s">
        <v>232</v>
      </c>
      <c r="B35" s="1049" t="s">
        <v>370</v>
      </c>
      <c r="C35" s="1039" t="s">
        <v>231</v>
      </c>
      <c r="D35" s="1024" t="s">
        <v>371</v>
      </c>
      <c r="E35" s="1025"/>
      <c r="F35" s="1025"/>
      <c r="G35" s="1025"/>
      <c r="H35" s="1025"/>
      <c r="I35" s="1025"/>
      <c r="J35" s="1025"/>
      <c r="K35" s="1025"/>
      <c r="L35" s="1025"/>
      <c r="M35" s="1025"/>
      <c r="N35" s="1026"/>
      <c r="O35" s="1043"/>
      <c r="P35" s="454"/>
      <c r="Q35" s="338"/>
      <c r="R35" s="1044"/>
      <c r="S35" s="1044"/>
      <c r="T35" s="1044"/>
      <c r="U35" s="1044"/>
      <c r="V35" s="1044"/>
      <c r="W35" s="1044"/>
      <c r="X35" s="1044"/>
      <c r="Y35" s="1044"/>
      <c r="Z35" s="1044"/>
      <c r="AA35" s="1044"/>
      <c r="AB35" s="1044"/>
      <c r="AC35" s="1045"/>
      <c r="AD35" s="455"/>
      <c r="AE35" s="336"/>
      <c r="AF35" s="1038"/>
      <c r="AG35" s="1038"/>
      <c r="AH35" s="1038"/>
      <c r="AI35" s="1038"/>
      <c r="AJ35" s="1038"/>
      <c r="AK35" s="1038"/>
      <c r="AL35" s="1038"/>
      <c r="AM35" s="1038"/>
      <c r="AN35" s="1038"/>
      <c r="AO35" s="1038"/>
      <c r="AP35" s="1038"/>
      <c r="AR35" s="286"/>
      <c r="AS35" s="288"/>
      <c r="AT35" s="288"/>
      <c r="AU35" s="288"/>
      <c r="AV35" s="288"/>
      <c r="AW35" s="288"/>
      <c r="AX35" s="288"/>
    </row>
    <row r="36" spans="1:50" ht="15.9" customHeight="1" x14ac:dyDescent="0.25">
      <c r="A36" s="1046"/>
      <c r="B36" s="1050"/>
      <c r="C36" s="1040"/>
      <c r="D36" s="1024"/>
      <c r="E36" s="1025"/>
      <c r="F36" s="1025"/>
      <c r="G36" s="1025"/>
      <c r="H36" s="1025"/>
      <c r="I36" s="1025"/>
      <c r="J36" s="1025"/>
      <c r="K36" s="1025"/>
      <c r="L36" s="1025"/>
      <c r="M36" s="1025"/>
      <c r="N36" s="1026"/>
      <c r="O36" s="1047"/>
      <c r="P36" s="457"/>
      <c r="Q36" s="335"/>
      <c r="R36" s="1048"/>
      <c r="S36" s="1027"/>
      <c r="T36" s="1027"/>
      <c r="U36" s="1027"/>
      <c r="V36" s="1027"/>
      <c r="W36" s="1027"/>
      <c r="X36" s="1027"/>
      <c r="Y36" s="1027"/>
      <c r="Z36" s="1027"/>
      <c r="AA36" s="1027"/>
      <c r="AB36" s="1027"/>
      <c r="AC36" s="1045"/>
      <c r="AD36" s="455"/>
      <c r="AE36" s="336"/>
      <c r="AF36" s="1037"/>
      <c r="AG36" s="1038"/>
      <c r="AH36" s="1038"/>
      <c r="AI36" s="1038"/>
      <c r="AJ36" s="1038"/>
      <c r="AK36" s="1038"/>
      <c r="AL36" s="1038"/>
      <c r="AM36" s="1038"/>
      <c r="AN36" s="1038"/>
      <c r="AO36" s="1038"/>
      <c r="AP36" s="1038"/>
      <c r="AR36" s="286"/>
      <c r="AS36" s="288"/>
      <c r="AT36" s="288"/>
      <c r="AU36" s="288"/>
      <c r="AV36" s="288"/>
      <c r="AW36" s="288"/>
      <c r="AX36" s="288"/>
    </row>
    <row r="37" spans="1:50" ht="15.9" customHeight="1" x14ac:dyDescent="0.25">
      <c r="A37" s="659" t="s">
        <v>239</v>
      </c>
      <c r="B37" s="657"/>
      <c r="C37" s="1039" t="s">
        <v>231</v>
      </c>
      <c r="D37" s="1024" t="s">
        <v>93</v>
      </c>
      <c r="E37" s="1025"/>
      <c r="F37" s="1025"/>
      <c r="G37" s="1025"/>
      <c r="H37" s="1025"/>
      <c r="I37" s="1025"/>
      <c r="J37" s="1025"/>
      <c r="K37" s="1025"/>
      <c r="L37" s="1025"/>
      <c r="M37" s="1025"/>
      <c r="N37" s="1026"/>
      <c r="O37" s="1047"/>
      <c r="P37" s="457"/>
      <c r="Q37" s="335"/>
      <c r="R37" s="1027"/>
      <c r="S37" s="1027"/>
      <c r="T37" s="1027"/>
      <c r="U37" s="1027"/>
      <c r="V37" s="1027"/>
      <c r="W37" s="1027"/>
      <c r="X37" s="1027"/>
      <c r="Y37" s="1027"/>
      <c r="Z37" s="1027"/>
      <c r="AA37" s="1027"/>
      <c r="AB37" s="1027"/>
      <c r="AC37" s="1045"/>
      <c r="AD37" s="455"/>
      <c r="AE37" s="336"/>
      <c r="AF37" s="1038"/>
      <c r="AG37" s="1038"/>
      <c r="AH37" s="1038"/>
      <c r="AI37" s="1038"/>
      <c r="AJ37" s="1038"/>
      <c r="AK37" s="1038"/>
      <c r="AL37" s="1038"/>
      <c r="AM37" s="1038"/>
      <c r="AN37" s="1038"/>
      <c r="AO37" s="1038"/>
      <c r="AP37" s="1038"/>
      <c r="AR37" s="286"/>
      <c r="AS37" s="288"/>
      <c r="AT37" s="288"/>
      <c r="AU37" s="288"/>
      <c r="AV37" s="288"/>
      <c r="AW37" s="288"/>
      <c r="AX37" s="288"/>
    </row>
    <row r="38" spans="1:50" ht="15.9" customHeight="1" x14ac:dyDescent="0.25">
      <c r="A38" s="660"/>
      <c r="B38" s="658"/>
      <c r="C38" s="1040"/>
      <c r="D38" s="1024"/>
      <c r="E38" s="1025"/>
      <c r="F38" s="1025"/>
      <c r="G38" s="1025"/>
      <c r="H38" s="1025"/>
      <c r="I38" s="1025"/>
      <c r="J38" s="1025"/>
      <c r="K38" s="1025"/>
      <c r="L38" s="1025"/>
      <c r="M38" s="1025"/>
      <c r="N38" s="1026"/>
      <c r="O38" s="305"/>
      <c r="P38" s="457"/>
      <c r="Q38" s="335"/>
      <c r="R38" s="711"/>
      <c r="S38" s="712"/>
      <c r="T38" s="712"/>
      <c r="U38" s="712"/>
      <c r="V38" s="712"/>
      <c r="W38" s="712"/>
      <c r="X38" s="712"/>
      <c r="Y38" s="712"/>
      <c r="Z38" s="712"/>
      <c r="AA38" s="712"/>
      <c r="AB38" s="712"/>
      <c r="AC38" s="306"/>
      <c r="AD38" s="455"/>
      <c r="AE38" s="336"/>
      <c r="AF38" s="1037"/>
      <c r="AG38" s="1038"/>
      <c r="AH38" s="1038"/>
      <c r="AI38" s="1038"/>
      <c r="AJ38" s="1038"/>
      <c r="AK38" s="1038"/>
      <c r="AL38" s="1038"/>
      <c r="AM38" s="1038"/>
      <c r="AN38" s="1038"/>
      <c r="AO38" s="1038"/>
      <c r="AP38" s="1038"/>
    </row>
    <row r="39" spans="1:50" s="288" customFormat="1" ht="21" customHeight="1" x14ac:dyDescent="0.25">
      <c r="A39" s="524" t="s">
        <v>84</v>
      </c>
      <c r="B39" s="524"/>
      <c r="C39" s="523" t="s">
        <v>231</v>
      </c>
      <c r="D39" s="1024" t="s">
        <v>334</v>
      </c>
      <c r="E39" s="1025"/>
      <c r="F39" s="1025"/>
      <c r="G39" s="1025"/>
      <c r="H39" s="1025"/>
      <c r="I39" s="1025"/>
      <c r="J39" s="1025"/>
      <c r="K39" s="1025"/>
      <c r="L39" s="1025"/>
      <c r="M39" s="1025"/>
      <c r="N39" s="1026"/>
      <c r="AA39" s="286"/>
      <c r="AB39" s="286"/>
    </row>
    <row r="40" spans="1:50" s="288" customFormat="1" ht="21" customHeight="1" x14ac:dyDescent="0.25">
      <c r="A40" s="524" t="s">
        <v>84</v>
      </c>
      <c r="B40" s="524"/>
      <c r="C40" s="525" t="s">
        <v>231</v>
      </c>
      <c r="D40" s="1034" t="s">
        <v>443</v>
      </c>
      <c r="E40" s="1035"/>
      <c r="F40" s="1035"/>
      <c r="G40" s="1035"/>
      <c r="H40" s="1035"/>
      <c r="I40" s="1035"/>
      <c r="J40" s="1035"/>
      <c r="K40" s="1035"/>
      <c r="L40" s="1035"/>
      <c r="M40" s="1035"/>
      <c r="N40" s="1036"/>
      <c r="AA40" s="286"/>
      <c r="AB40" s="286"/>
    </row>
    <row r="41" spans="1:50" s="288" customFormat="1" x14ac:dyDescent="0.25">
      <c r="A41" s="296"/>
      <c r="B41" s="296"/>
      <c r="C41" s="296"/>
      <c r="D41" s="286"/>
      <c r="E41" s="307"/>
      <c r="F41" s="286"/>
      <c r="G41" s="287"/>
      <c r="H41" s="286"/>
      <c r="I41" s="286"/>
      <c r="J41" s="286"/>
      <c r="K41" s="286"/>
      <c r="L41" s="286"/>
      <c r="M41" s="286"/>
      <c r="N41" s="286"/>
      <c r="AA41" s="286"/>
      <c r="AB41" s="286"/>
    </row>
    <row r="42" spans="1:50" s="288" customFormat="1" x14ac:dyDescent="0.25">
      <c r="AA42" s="286"/>
      <c r="AB42" s="286"/>
    </row>
    <row r="43" spans="1:50" s="288" customFormat="1" x14ac:dyDescent="0.25">
      <c r="AA43" s="286"/>
      <c r="AB43" s="286"/>
    </row>
    <row r="44" spans="1:50" s="288" customFormat="1" x14ac:dyDescent="0.25">
      <c r="AA44" s="286"/>
      <c r="AB44" s="286"/>
    </row>
    <row r="45" spans="1:50" s="288" customFormat="1" x14ac:dyDescent="0.25">
      <c r="O45" s="279"/>
      <c r="P45" s="279"/>
      <c r="Q45" s="279"/>
      <c r="R45" s="279"/>
      <c r="S45" s="279"/>
      <c r="T45" s="279"/>
      <c r="U45" s="279"/>
      <c r="V45" s="279"/>
      <c r="W45" s="279"/>
      <c r="X45" s="279"/>
      <c r="Y45" s="279"/>
      <c r="Z45" s="279"/>
      <c r="AA45" s="279"/>
      <c r="AB45" s="279"/>
    </row>
  </sheetData>
  <protectedRanges>
    <protectedRange sqref="R13:AD26 AF13:AP26 A28:B38 D28:N38 A13:B26 D13:P26" name="editable"/>
  </protectedRanges>
  <mergeCells count="141">
    <mergeCell ref="B19:B20"/>
    <mergeCell ref="A13:A14"/>
    <mergeCell ref="D13:N14"/>
    <mergeCell ref="O13:O14"/>
    <mergeCell ref="R13:AB14"/>
    <mergeCell ref="AC13:AC14"/>
    <mergeCell ref="Q13:Q14"/>
    <mergeCell ref="Q15:Q16"/>
    <mergeCell ref="AF19:AP20"/>
    <mergeCell ref="A17:A18"/>
    <mergeCell ref="D17:N18"/>
    <mergeCell ref="O17:O18"/>
    <mergeCell ref="R17:AB18"/>
    <mergeCell ref="AC17:AC18"/>
    <mergeCell ref="AF17:AP18"/>
    <mergeCell ref="A19:A20"/>
    <mergeCell ref="D19:N20"/>
    <mergeCell ref="O19:O20"/>
    <mergeCell ref="R19:AB20"/>
    <mergeCell ref="AC19:AC20"/>
    <mergeCell ref="Q17:Q18"/>
    <mergeCell ref="C17:C18"/>
    <mergeCell ref="C19:C20"/>
    <mergeCell ref="AD19:AD20"/>
    <mergeCell ref="B17:B18"/>
    <mergeCell ref="A12:O12"/>
    <mergeCell ref="R12:AC12"/>
    <mergeCell ref="AF12:AQ12"/>
    <mergeCell ref="AF23:AP24"/>
    <mergeCell ref="A21:A22"/>
    <mergeCell ref="D21:N22"/>
    <mergeCell ref="O21:O22"/>
    <mergeCell ref="R21:AB22"/>
    <mergeCell ref="AQ13:AQ14"/>
    <mergeCell ref="B13:B14"/>
    <mergeCell ref="P13:P14"/>
    <mergeCell ref="AD13:AD14"/>
    <mergeCell ref="AE13:AE14"/>
    <mergeCell ref="AE15:AE16"/>
    <mergeCell ref="AF13:AP14"/>
    <mergeCell ref="A15:A16"/>
    <mergeCell ref="D15:N16"/>
    <mergeCell ref="O15:O16"/>
    <mergeCell ref="R15:AB16"/>
    <mergeCell ref="AC15:AC16"/>
    <mergeCell ref="AF15:AP16"/>
    <mergeCell ref="B15:B16"/>
    <mergeCell ref="C13:C14"/>
    <mergeCell ref="C15:C16"/>
    <mergeCell ref="A11:AP11"/>
    <mergeCell ref="A5:M5"/>
    <mergeCell ref="O5:W5"/>
    <mergeCell ref="Y5:AG5"/>
    <mergeCell ref="AI5:AP5"/>
    <mergeCell ref="A6:M6"/>
    <mergeCell ref="O6:W6"/>
    <mergeCell ref="Y6:AG6"/>
    <mergeCell ref="AI6:AP6"/>
    <mergeCell ref="A9:G9"/>
    <mergeCell ref="H9:L9"/>
    <mergeCell ref="N9:T9"/>
    <mergeCell ref="AG9:AJ9"/>
    <mergeCell ref="AK9:AP9"/>
    <mergeCell ref="B33:B34"/>
    <mergeCell ref="P15:P16"/>
    <mergeCell ref="P17:P18"/>
    <mergeCell ref="P19:P20"/>
    <mergeCell ref="P21:P22"/>
    <mergeCell ref="Q19:Q20"/>
    <mergeCell ref="AE17:AE18"/>
    <mergeCell ref="AE19:AE20"/>
    <mergeCell ref="AD21:AD22"/>
    <mergeCell ref="AD23:AD24"/>
    <mergeCell ref="P23:P24"/>
    <mergeCell ref="A27:N27"/>
    <mergeCell ref="B31:B32"/>
    <mergeCell ref="O29:O33"/>
    <mergeCell ref="R29:AB29"/>
    <mergeCell ref="C28:C29"/>
    <mergeCell ref="C31:C32"/>
    <mergeCell ref="C33:C34"/>
    <mergeCell ref="A25:A26"/>
    <mergeCell ref="B25:B26"/>
    <mergeCell ref="C25:C26"/>
    <mergeCell ref="D25:N26"/>
    <mergeCell ref="AD15:AD16"/>
    <mergeCell ref="AD17:AD18"/>
    <mergeCell ref="AC21:AC22"/>
    <mergeCell ref="AF21:AP22"/>
    <mergeCell ref="A23:A24"/>
    <mergeCell ref="D23:N24"/>
    <mergeCell ref="O23:O24"/>
    <mergeCell ref="R23:AB24"/>
    <mergeCell ref="AC23:AC24"/>
    <mergeCell ref="Q21:Q22"/>
    <mergeCell ref="Q23:Q24"/>
    <mergeCell ref="AE21:AE22"/>
    <mergeCell ref="AE23:AE24"/>
    <mergeCell ref="B21:B22"/>
    <mergeCell ref="B23:B24"/>
    <mergeCell ref="C21:C22"/>
    <mergeCell ref="C23:C24"/>
    <mergeCell ref="D39:N39"/>
    <mergeCell ref="D40:N40"/>
    <mergeCell ref="D37:N38"/>
    <mergeCell ref="R38:AB38"/>
    <mergeCell ref="AF38:AP38"/>
    <mergeCell ref="C35:C36"/>
    <mergeCell ref="C37:C38"/>
    <mergeCell ref="A33:A34"/>
    <mergeCell ref="D33:N34"/>
    <mergeCell ref="S33:AB33"/>
    <mergeCell ref="AF33:AP33"/>
    <mergeCell ref="O34:O35"/>
    <mergeCell ref="R34:AB35"/>
    <mergeCell ref="AC34:AC35"/>
    <mergeCell ref="AF34:AP35"/>
    <mergeCell ref="A35:A36"/>
    <mergeCell ref="D35:N36"/>
    <mergeCell ref="O36:O37"/>
    <mergeCell ref="R36:AB37"/>
    <mergeCell ref="AC36:AC37"/>
    <mergeCell ref="AF36:AP37"/>
    <mergeCell ref="A37:A38"/>
    <mergeCell ref="B37:B38"/>
    <mergeCell ref="B35:B36"/>
    <mergeCell ref="AF32:AP32"/>
    <mergeCell ref="O27:AB27"/>
    <mergeCell ref="AC27:AP27"/>
    <mergeCell ref="A28:A29"/>
    <mergeCell ref="D28:N29"/>
    <mergeCell ref="D30:N30"/>
    <mergeCell ref="A31:A32"/>
    <mergeCell ref="D31:N32"/>
    <mergeCell ref="S31:AB31"/>
    <mergeCell ref="AF31:AP31"/>
    <mergeCell ref="S32:AB32"/>
    <mergeCell ref="R28:AB28"/>
    <mergeCell ref="AC28:AC29"/>
    <mergeCell ref="AF28:AP29"/>
    <mergeCell ref="B28:B29"/>
  </mergeCells>
  <dataValidations count="1">
    <dataValidation allowBlank="1" showInputMessage="1" showErrorMessage="1" promptTitle="ATTENTION" prompt="!!!!!!!!!!!!!!!!!!!!!!!!!!!!!!!!!!!!!!!!!_x000a_THESE WILL AUTO COMPLETE BASED UPON THE EVENT DATE.  DO NOT CHANGE TEXT_x000a_!!!!!!!!!!!!!!!!!!!!!!!!!!!!!!!!!!!!!!!!" sqref="A12:AQ12"/>
  </dataValidations>
  <hyperlinks>
    <hyperlink ref="B35:B36" r:id="rId1" display="Tech KPS"/>
    <hyperlink ref="B25:B26" r:id="rId2" display="Std. Wrk"/>
  </hyperlinks>
  <printOptions horizontalCentered="1"/>
  <pageMargins left="0.25" right="0" top="0.5" bottom="0" header="0" footer="0"/>
  <pageSetup scale="77" orientation="landscape" horizontalDpi="720" verticalDpi="720" r:id="rId3"/>
  <headerFooter>
    <oddFooter xml:space="preserve">&amp;L&amp;"Arial,Regular"&amp;8Simpler Business System ® 11.0
© 1996-2010 Simpler Consulting, L.P.  All Rights Reserved.&amp;C&amp;"Arial,Regular"&amp;8
</oddFooter>
  </headerFooter>
  <drawing r:id="rId4"/>
  <legacyDrawing r:id="rId5"/>
  <extLst>
    <ext xmlns:x14="http://schemas.microsoft.com/office/spreadsheetml/2009/9/main" uri="{78C0D931-6437-407d-A8EE-F0AAD7539E65}">
      <x14:conditionalFormattings>
        <x14:conditionalFormatting xmlns:xm="http://schemas.microsoft.com/office/excel/2006/main">
          <x14:cfRule type="cellIs" priority="346" operator="equal" id="{6077729C-B646-4F0D-8A47-E58D728ABA9A}">
            <xm:f>Config!$M$3</xm:f>
            <x14:dxf>
              <font>
                <color rgb="FF00B050"/>
              </font>
              <fill>
                <patternFill>
                  <bgColor rgb="FF00B050"/>
                </patternFill>
              </fill>
            </x14:dxf>
          </x14:cfRule>
          <xm:sqref>C13:C24 Q13:Q26 AE13:AE26 C28:C40</xm:sqref>
        </x14:conditionalFormatting>
        <x14:conditionalFormatting xmlns:xm="http://schemas.microsoft.com/office/excel/2006/main">
          <x14:cfRule type="expression" priority="350" id="{9713C9F6-2B9A-4ED0-940A-07A15B21EFC9}">
            <xm:f>AND($A$12&lt;NOW(),$C13=Config!$M$2)</xm:f>
            <x14:dxf>
              <font>
                <color rgb="FFFF0000"/>
              </font>
              <fill>
                <patternFill>
                  <bgColor rgb="FFFF0000"/>
                </patternFill>
              </fill>
            </x14:dxf>
          </x14:cfRule>
          <xm:sqref>C13:C24</xm:sqref>
        </x14:conditionalFormatting>
        <x14:conditionalFormatting xmlns:xm="http://schemas.microsoft.com/office/excel/2006/main">
          <x14:cfRule type="cellIs" priority="351" operator="equal" id="{BD7DC41C-4E3C-432D-ACB2-CE8AAECACEC0}">
            <xm:f>Config!$M$4</xm:f>
            <x14:dxf>
              <font>
                <color theme="1"/>
              </font>
              <fill>
                <patternFill>
                  <bgColor theme="1"/>
                </patternFill>
              </fill>
            </x14:dxf>
          </x14:cfRule>
          <xm:sqref>C13:C24 Q13:Q26 AE13:AE26 C28:C40</xm:sqref>
        </x14:conditionalFormatting>
        <x14:conditionalFormatting xmlns:xm="http://schemas.microsoft.com/office/excel/2006/main">
          <x14:cfRule type="expression" priority="355" id="{A3DE8E5E-0CE7-4200-9958-A45D439DDAA0}">
            <xm:f>AND($R$12&lt;NOW(),$Q13=Config!$M$2)</xm:f>
            <x14:dxf>
              <font>
                <color rgb="FFFF0000"/>
              </font>
              <fill>
                <patternFill>
                  <bgColor rgb="FFFF0000"/>
                </patternFill>
              </fill>
            </x14:dxf>
          </x14:cfRule>
          <xm:sqref>Q13:Q26</xm:sqref>
        </x14:conditionalFormatting>
        <x14:conditionalFormatting xmlns:xm="http://schemas.microsoft.com/office/excel/2006/main">
          <x14:cfRule type="expression" priority="356" id="{58C20514-C27D-425C-B8EB-5B6A0CF4DF9E}">
            <xm:f>AND($AF$12&lt;NOW(),$AE13=Config!$M$2)</xm:f>
            <x14:dxf>
              <font>
                <color rgb="FFFF0000"/>
              </font>
              <fill>
                <patternFill>
                  <bgColor rgb="FFFF0000"/>
                </patternFill>
              </fill>
            </x14:dxf>
          </x14:cfRule>
          <xm:sqref>AE13:AE26</xm:sqref>
        </x14:conditionalFormatting>
        <x14:conditionalFormatting xmlns:xm="http://schemas.microsoft.com/office/excel/2006/main">
          <x14:cfRule type="expression" priority="357" id="{DBCF6DE0-B2BC-4AE5-9F67-8AA32EBACBA9}">
            <xm:f>AND($A$27&lt;NOW(),$C28=Config!$M$2)</xm:f>
            <x14:dxf>
              <font>
                <color rgb="FFFF0000"/>
              </font>
              <fill>
                <patternFill>
                  <bgColor rgb="FFFF0000"/>
                </patternFill>
              </fill>
            </x14:dxf>
          </x14:cfRule>
          <xm:sqref>C28:C40</xm:sqref>
        </x14:conditionalFormatting>
        <x14:conditionalFormatting xmlns:xm="http://schemas.microsoft.com/office/excel/2006/main">
          <x14:cfRule type="expression" priority="359" id="{89724057-70B1-4F70-A95D-CEA1F500D3D6}">
            <xm:f>AND($A$27&lt;NOW(),$C$30=Config!$M$2)</xm:f>
            <x14:dxf>
              <font>
                <color rgb="FFFF0000"/>
              </font>
              <fill>
                <patternFill>
                  <bgColor rgb="FFFF0000"/>
                </patternFill>
              </fill>
            </x14:dxf>
          </x14:cfRule>
          <xm:sqref>C30</xm:sqref>
        </x14:conditionalFormatting>
        <x14:conditionalFormatting xmlns:xm="http://schemas.microsoft.com/office/excel/2006/main">
          <x14:cfRule type="cellIs" priority="1" operator="equal" id="{396D4B17-E63C-4E4C-A7F4-BC4AECF80C2F}">
            <xm:f>Config!$M$3</xm:f>
            <x14:dxf>
              <font>
                <color rgb="FF00B050"/>
              </font>
              <fill>
                <patternFill>
                  <bgColor rgb="FF00B050"/>
                </patternFill>
              </fill>
            </x14:dxf>
          </x14:cfRule>
          <xm:sqref>C25:C26</xm:sqref>
        </x14:conditionalFormatting>
        <x14:conditionalFormatting xmlns:xm="http://schemas.microsoft.com/office/excel/2006/main">
          <x14:cfRule type="expression" priority="2" id="{4A75B5DE-43A0-4F89-ACDD-55B5243DF5A8}">
            <xm:f>AND($A$12&lt;NOW(),$C25=Config!$M$2)</xm:f>
            <x14:dxf>
              <font>
                <color rgb="FFFF0000"/>
              </font>
              <fill>
                <patternFill>
                  <bgColor rgb="FFFF0000"/>
                </patternFill>
              </fill>
            </x14:dxf>
          </x14:cfRule>
          <xm:sqref>C25:C26</xm:sqref>
        </x14:conditionalFormatting>
        <x14:conditionalFormatting xmlns:xm="http://schemas.microsoft.com/office/excel/2006/main">
          <x14:cfRule type="cellIs" priority="3" operator="equal" id="{21D98F0F-7464-47A6-B4AF-FDA700CFA045}">
            <xm:f>Config!$M$4</xm:f>
            <x14:dxf>
              <font>
                <color theme="1"/>
              </font>
              <fill>
                <patternFill>
                  <bgColor theme="1"/>
                </patternFill>
              </fill>
            </x14:dxf>
          </x14:cfRule>
          <xm:sqref>C25:C26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Config!$M$2:$M$4</xm:f>
          </x14:formula1>
          <xm:sqref>AE13:AE26 C28:C40 Q13:Q26 C13:C26</xm:sqref>
        </x14:dataValidation>
      </x14:dataValidation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1"/>
    <pageSetUpPr fitToPage="1"/>
  </sheetPr>
  <dimension ref="A1:DE39"/>
  <sheetViews>
    <sheetView showGridLines="0" workbookViewId="0">
      <selection activeCell="B1" sqref="B1:C1"/>
    </sheetView>
  </sheetViews>
  <sheetFormatPr defaultColWidth="3.109375" defaultRowHeight="15" x14ac:dyDescent="0.25"/>
  <cols>
    <col min="1" max="1" width="74.6640625" style="56" customWidth="1"/>
    <col min="2" max="3" width="19" style="56" customWidth="1"/>
    <col min="4" max="4" width="1.109375" style="56" customWidth="1"/>
    <col min="5" max="5" width="20.33203125" style="56" hidden="1" customWidth="1"/>
    <col min="6" max="6" width="31.44140625" style="165" hidden="1" customWidth="1"/>
    <col min="7" max="8" width="4.109375" style="165" customWidth="1"/>
    <col min="9" max="9" width="5.88671875" style="162" customWidth="1"/>
    <col min="10" max="14" width="4.109375" style="162" customWidth="1"/>
    <col min="15" max="20" width="4.109375" style="57" customWidth="1"/>
    <col min="21" max="21" width="6.33203125" style="57" customWidth="1"/>
    <col min="22" max="43" width="4.109375" style="57" customWidth="1"/>
    <col min="44" max="44" width="3.6640625" style="57" customWidth="1"/>
    <col min="45" max="45" width="3.109375" style="57"/>
    <col min="46" max="16384" width="3.109375" style="56"/>
  </cols>
  <sheetData>
    <row r="1" spans="1:109" ht="50.25" customHeight="1" x14ac:dyDescent="0.25">
      <c r="A1" s="52"/>
      <c r="B1" s="1131" t="s">
        <v>291</v>
      </c>
      <c r="C1" s="1131"/>
      <c r="D1" s="138"/>
      <c r="E1" s="158"/>
      <c r="F1" s="160"/>
      <c r="G1" s="160"/>
      <c r="H1" s="160"/>
      <c r="I1" s="160"/>
      <c r="J1" s="160"/>
      <c r="K1" s="160"/>
      <c r="L1" s="160"/>
      <c r="M1" s="160"/>
      <c r="N1" s="160"/>
      <c r="O1" s="138"/>
      <c r="P1" s="138"/>
      <c r="Q1" s="138"/>
      <c r="R1" s="138"/>
      <c r="S1" s="138"/>
      <c r="T1" s="138"/>
      <c r="U1" s="138"/>
      <c r="V1" s="138"/>
      <c r="W1" s="138"/>
      <c r="X1" s="138"/>
      <c r="Y1" s="138"/>
      <c r="Z1" s="138"/>
      <c r="AA1" s="138"/>
      <c r="AB1" s="138"/>
      <c r="AC1" s="138"/>
      <c r="AD1" s="138"/>
      <c r="AE1" s="138"/>
      <c r="AF1" s="138"/>
      <c r="AG1" s="53"/>
      <c r="AH1" s="53"/>
      <c r="AI1" s="53"/>
      <c r="AJ1" s="54"/>
      <c r="AK1" s="54"/>
      <c r="AL1" s="54"/>
      <c r="AM1" s="54"/>
      <c r="AN1" s="54"/>
      <c r="AO1" s="54"/>
      <c r="AP1" s="54"/>
      <c r="AQ1" s="54"/>
      <c r="AR1" s="55"/>
      <c r="AS1" s="55"/>
      <c r="AT1" s="55"/>
      <c r="AU1" s="55"/>
      <c r="AV1" s="55"/>
      <c r="AW1" s="55"/>
      <c r="AX1" s="55"/>
      <c r="AY1" s="55"/>
      <c r="AZ1" s="55"/>
      <c r="BA1" s="55"/>
      <c r="BB1" s="55"/>
      <c r="BC1" s="55"/>
      <c r="BD1" s="55"/>
      <c r="BE1" s="55"/>
      <c r="BF1" s="55"/>
      <c r="BG1" s="55"/>
      <c r="BH1" s="55"/>
      <c r="BI1" s="55"/>
      <c r="BJ1" s="55"/>
      <c r="BK1" s="55"/>
      <c r="BL1" s="55"/>
      <c r="BM1" s="55"/>
      <c r="BN1" s="55"/>
      <c r="BO1" s="55"/>
      <c r="BP1" s="55"/>
      <c r="BQ1" s="55"/>
      <c r="BR1" s="55"/>
      <c r="BS1" s="55"/>
      <c r="BT1" s="55"/>
      <c r="BU1" s="55"/>
      <c r="BV1" s="55"/>
      <c r="BW1" s="55"/>
      <c r="BX1" s="55"/>
      <c r="BY1" s="55"/>
      <c r="BZ1" s="55"/>
      <c r="CA1" s="55"/>
      <c r="CB1" s="55"/>
      <c r="CC1" s="55"/>
      <c r="CD1" s="55"/>
      <c r="CE1" s="55"/>
      <c r="CF1" s="55"/>
      <c r="CG1" s="55"/>
      <c r="CH1" s="55"/>
      <c r="CI1" s="55"/>
      <c r="CJ1" s="55"/>
      <c r="CK1" s="55"/>
      <c r="CL1" s="55"/>
      <c r="CM1" s="55"/>
      <c r="CN1" s="55"/>
      <c r="CO1" s="55"/>
      <c r="CP1" s="55"/>
      <c r="CQ1" s="55"/>
      <c r="CR1" s="55"/>
      <c r="CS1" s="55"/>
      <c r="CT1" s="55"/>
      <c r="CU1" s="55"/>
      <c r="CV1" s="55"/>
      <c r="CW1" s="55"/>
      <c r="CX1" s="55"/>
      <c r="CY1" s="55"/>
      <c r="CZ1" s="55"/>
      <c r="DA1" s="55"/>
      <c r="DB1" s="55"/>
      <c r="DC1" s="55"/>
      <c r="DD1" s="55"/>
      <c r="DE1" s="55"/>
    </row>
    <row r="2" spans="1:109" ht="55.5" customHeight="1" x14ac:dyDescent="0.25">
      <c r="A2" s="138"/>
      <c r="B2" s="138"/>
      <c r="C2" s="138"/>
      <c r="D2" s="138"/>
      <c r="E2" s="158"/>
      <c r="F2" s="162"/>
      <c r="G2" s="367" t="s">
        <v>333</v>
      </c>
      <c r="AB2" s="138"/>
      <c r="AC2" s="138"/>
      <c r="AD2" s="138"/>
      <c r="AE2" s="138"/>
      <c r="AF2" s="138"/>
      <c r="AG2" s="59"/>
      <c r="AH2" s="59"/>
      <c r="AI2" s="58"/>
      <c r="AJ2" s="58"/>
      <c r="AK2" s="58"/>
      <c r="AL2" s="58"/>
      <c r="AM2" s="58"/>
      <c r="AN2" s="58"/>
      <c r="AO2" s="58"/>
      <c r="AP2" s="59"/>
      <c r="AQ2" s="58"/>
      <c r="AR2" s="55"/>
      <c r="AS2" s="55"/>
      <c r="AT2" s="55"/>
      <c r="AU2" s="55"/>
      <c r="AV2" s="55"/>
      <c r="AW2" s="55"/>
      <c r="AX2" s="55"/>
      <c r="AY2" s="55"/>
      <c r="AZ2" s="55"/>
      <c r="BA2" s="55"/>
      <c r="BB2" s="55"/>
      <c r="BC2" s="55"/>
      <c r="BD2" s="55"/>
      <c r="BE2" s="55"/>
      <c r="BF2" s="55"/>
      <c r="BG2" s="55"/>
      <c r="BH2" s="55"/>
      <c r="BI2" s="55"/>
      <c r="BJ2" s="55"/>
      <c r="BK2" s="55"/>
      <c r="BL2" s="55"/>
      <c r="BM2" s="55"/>
      <c r="BN2" s="55"/>
      <c r="BO2" s="55"/>
      <c r="BP2" s="55"/>
      <c r="BQ2" s="55"/>
      <c r="BR2" s="55"/>
      <c r="BS2" s="55"/>
      <c r="BT2" s="55"/>
      <c r="BU2" s="55"/>
      <c r="BV2" s="55"/>
      <c r="BW2" s="55"/>
      <c r="BX2" s="55"/>
      <c r="BY2" s="55"/>
      <c r="BZ2" s="55"/>
      <c r="CA2" s="55"/>
      <c r="CB2" s="55"/>
      <c r="CC2" s="55"/>
      <c r="CD2" s="55"/>
      <c r="CE2" s="55"/>
      <c r="CF2" s="55"/>
      <c r="CG2" s="55"/>
      <c r="CH2" s="55"/>
      <c r="CI2" s="55"/>
      <c r="CJ2" s="55"/>
      <c r="CK2" s="55"/>
      <c r="CL2" s="55"/>
      <c r="CM2" s="55"/>
      <c r="CN2" s="55"/>
      <c r="CO2" s="55"/>
      <c r="CP2" s="55"/>
      <c r="CQ2" s="55"/>
      <c r="CR2" s="55"/>
      <c r="CS2" s="55"/>
      <c r="CT2" s="55"/>
      <c r="CU2" s="55"/>
      <c r="CV2" s="55"/>
      <c r="CW2" s="55"/>
      <c r="CX2" s="55"/>
      <c r="CY2" s="55"/>
      <c r="CZ2" s="55"/>
      <c r="DA2" s="55"/>
      <c r="DB2" s="55"/>
      <c r="DC2" s="55"/>
      <c r="DD2" s="55"/>
      <c r="DE2" s="55"/>
    </row>
    <row r="3" spans="1:109" ht="15.6" thickBot="1" x14ac:dyDescent="0.3">
      <c r="A3" s="1136"/>
      <c r="B3" s="1136"/>
      <c r="C3" s="1136"/>
      <c r="D3" s="158"/>
      <c r="E3" s="158"/>
      <c r="F3" s="162"/>
      <c r="G3" s="162"/>
      <c r="H3" s="162"/>
      <c r="AB3" s="158"/>
      <c r="AC3" s="158"/>
      <c r="AD3" s="158"/>
      <c r="AE3" s="158"/>
      <c r="AF3" s="158"/>
      <c r="AG3" s="59"/>
      <c r="AH3" s="59"/>
      <c r="AI3" s="58"/>
      <c r="AJ3" s="58"/>
      <c r="AK3" s="58"/>
      <c r="AL3" s="58"/>
      <c r="AM3" s="58"/>
      <c r="AN3" s="58"/>
      <c r="AO3" s="58"/>
      <c r="AP3" s="59"/>
      <c r="AQ3" s="58"/>
      <c r="AR3" s="55"/>
      <c r="AS3" s="55"/>
      <c r="AT3" s="55"/>
      <c r="AU3" s="55"/>
      <c r="AV3" s="55"/>
      <c r="AW3" s="55"/>
      <c r="AX3" s="55"/>
      <c r="AY3" s="55"/>
      <c r="AZ3" s="55"/>
      <c r="BA3" s="55"/>
      <c r="BB3" s="55"/>
      <c r="BC3" s="55"/>
      <c r="BD3" s="55"/>
      <c r="BE3" s="55"/>
      <c r="BF3" s="55"/>
      <c r="BG3" s="55"/>
      <c r="BH3" s="55"/>
      <c r="BI3" s="55"/>
      <c r="BJ3" s="55"/>
      <c r="BK3" s="55"/>
      <c r="BL3" s="55"/>
      <c r="BM3" s="55"/>
      <c r="BN3" s="55"/>
      <c r="BO3" s="55"/>
      <c r="BP3" s="55"/>
      <c r="BQ3" s="55"/>
      <c r="BR3" s="55"/>
      <c r="BS3" s="55"/>
      <c r="BT3" s="55"/>
      <c r="BU3" s="55"/>
      <c r="BV3" s="55"/>
      <c r="BW3" s="55"/>
      <c r="BX3" s="55"/>
      <c r="BY3" s="55"/>
      <c r="BZ3" s="55"/>
      <c r="CA3" s="55"/>
      <c r="CB3" s="55"/>
      <c r="CC3" s="55"/>
      <c r="CD3" s="55"/>
      <c r="CE3" s="55"/>
      <c r="CF3" s="55"/>
      <c r="CG3" s="55"/>
      <c r="CH3" s="55"/>
      <c r="CI3" s="55"/>
      <c r="CJ3" s="55"/>
      <c r="CK3" s="55"/>
      <c r="CL3" s="55"/>
      <c r="CM3" s="55"/>
      <c r="CN3" s="55"/>
      <c r="CO3" s="55"/>
      <c r="CP3" s="55"/>
      <c r="CQ3" s="55"/>
      <c r="CR3" s="55"/>
      <c r="CS3" s="55"/>
      <c r="CT3" s="55"/>
      <c r="CU3" s="55"/>
      <c r="CV3" s="55"/>
      <c r="CW3" s="55"/>
      <c r="CX3" s="55"/>
      <c r="CY3" s="55"/>
      <c r="CZ3" s="55"/>
      <c r="DA3" s="55"/>
      <c r="DB3" s="55"/>
      <c r="DC3" s="55"/>
      <c r="DD3" s="55"/>
      <c r="DE3" s="55"/>
    </row>
    <row r="4" spans="1:109" s="64" customFormat="1" ht="20.25" customHeight="1" x14ac:dyDescent="0.25">
      <c r="A4" s="143" t="s">
        <v>189</v>
      </c>
      <c r="B4" s="144"/>
      <c r="C4" s="144"/>
      <c r="D4" s="141"/>
      <c r="E4" s="1116" t="s">
        <v>212</v>
      </c>
      <c r="F4" s="1117"/>
      <c r="G4" s="163"/>
      <c r="H4" s="163"/>
      <c r="I4" s="163"/>
      <c r="J4" s="163"/>
      <c r="K4" s="163"/>
      <c r="L4" s="163"/>
      <c r="M4" s="141"/>
      <c r="N4" s="141"/>
      <c r="O4" s="141"/>
      <c r="P4" s="141"/>
      <c r="Q4" s="141"/>
      <c r="R4" s="142"/>
      <c r="S4" s="65"/>
      <c r="T4" s="66"/>
      <c r="U4" s="139"/>
      <c r="V4" s="139"/>
      <c r="W4" s="60"/>
      <c r="X4" s="139"/>
      <c r="Y4" s="139"/>
      <c r="Z4" s="139"/>
      <c r="AA4" s="139"/>
      <c r="AB4" s="139"/>
      <c r="AC4" s="139"/>
      <c r="AE4" s="63"/>
      <c r="AF4" s="137"/>
      <c r="AG4" s="137"/>
      <c r="AH4" s="137"/>
      <c r="AI4" s="137"/>
      <c r="AJ4" s="137"/>
      <c r="AK4" s="137"/>
      <c r="AL4" s="137"/>
      <c r="AM4" s="137"/>
      <c r="AN4" s="137"/>
      <c r="AO4" s="137"/>
    </row>
    <row r="5" spans="1:109" s="64" customFormat="1" ht="18.75" customHeight="1" thickBot="1" x14ac:dyDescent="0.3">
      <c r="A5" s="1133" t="s">
        <v>190</v>
      </c>
      <c r="B5" s="1122"/>
      <c r="C5" s="1122"/>
      <c r="D5" s="149"/>
      <c r="E5" s="173"/>
      <c r="F5" s="174"/>
      <c r="G5" s="161"/>
      <c r="H5" s="161"/>
      <c r="I5" s="161"/>
      <c r="J5" s="161"/>
      <c r="K5" s="161"/>
      <c r="L5" s="161"/>
      <c r="M5" s="149"/>
      <c r="N5" s="149"/>
      <c r="O5" s="149"/>
      <c r="P5" s="149"/>
      <c r="Q5" s="149"/>
      <c r="R5" s="149"/>
      <c r="S5" s="65"/>
      <c r="T5" s="66"/>
      <c r="U5" s="139"/>
      <c r="V5" s="139"/>
      <c r="W5" s="60"/>
      <c r="X5" s="139"/>
      <c r="Y5" s="139"/>
      <c r="Z5" s="139"/>
      <c r="AA5" s="139"/>
      <c r="AB5" s="139"/>
      <c r="AC5" s="139"/>
      <c r="AE5" s="63"/>
      <c r="AF5" s="137"/>
      <c r="AG5" s="137"/>
      <c r="AH5" s="137"/>
      <c r="AI5" s="137"/>
      <c r="AJ5" s="137"/>
      <c r="AK5" s="137"/>
      <c r="AL5" s="137"/>
      <c r="AM5" s="137"/>
      <c r="AN5" s="137"/>
      <c r="AO5" s="137"/>
    </row>
    <row r="6" spans="1:109" s="64" customFormat="1" ht="18.75" customHeight="1" thickBot="1" x14ac:dyDescent="0.3">
      <c r="A6" s="1133"/>
      <c r="B6" s="1123" t="str">
        <f>IF(LEN(Team!B7)&gt;0,Team!B7,"")</f>
        <v/>
      </c>
      <c r="C6" s="1124"/>
      <c r="D6" s="149"/>
      <c r="E6" s="173"/>
      <c r="F6" s="174"/>
      <c r="G6" s="161"/>
      <c r="H6" s="161"/>
      <c r="I6" s="161"/>
      <c r="J6" s="161"/>
      <c r="K6" s="161"/>
      <c r="L6" s="161"/>
      <c r="M6" s="149"/>
      <c r="N6" s="149"/>
      <c r="O6" s="149"/>
      <c r="P6" s="149"/>
      <c r="Q6" s="149"/>
      <c r="R6" s="149"/>
      <c r="S6" s="65"/>
      <c r="T6" s="66"/>
      <c r="U6" s="139"/>
      <c r="V6" s="139"/>
      <c r="W6" s="60"/>
      <c r="X6" s="139"/>
      <c r="Y6" s="139"/>
      <c r="Z6" s="139"/>
      <c r="AA6" s="139"/>
      <c r="AB6" s="139"/>
      <c r="AC6" s="139"/>
      <c r="AE6" s="63"/>
      <c r="AF6" s="137"/>
      <c r="AG6" s="137"/>
      <c r="AH6" s="137"/>
      <c r="AI6" s="137"/>
      <c r="AJ6" s="137"/>
      <c r="AK6" s="137"/>
      <c r="AL6" s="137"/>
      <c r="AM6" s="137"/>
      <c r="AN6" s="137"/>
      <c r="AO6" s="137"/>
    </row>
    <row r="7" spans="1:109" s="148" customFormat="1" ht="18.75" customHeight="1" x14ac:dyDescent="0.3">
      <c r="A7" s="1134"/>
      <c r="B7" s="1122"/>
      <c r="C7" s="1122"/>
      <c r="D7" s="147"/>
      <c r="E7" s="175"/>
      <c r="F7" s="176"/>
      <c r="Q7" s="147"/>
      <c r="R7" s="147"/>
    </row>
    <row r="8" spans="1:109" s="61" customFormat="1" ht="21" customHeight="1" x14ac:dyDescent="0.25">
      <c r="A8" s="143" t="s">
        <v>191</v>
      </c>
      <c r="B8" s="144"/>
      <c r="C8" s="144"/>
      <c r="D8" s="139"/>
      <c r="E8" s="177"/>
      <c r="F8" s="178"/>
      <c r="G8" s="164"/>
      <c r="H8" s="164"/>
      <c r="I8" s="164"/>
      <c r="J8" s="164"/>
      <c r="K8" s="164"/>
      <c r="L8" s="164"/>
      <c r="Q8" s="139"/>
      <c r="R8" s="139"/>
    </row>
    <row r="9" spans="1:109" s="61" customFormat="1" ht="21" customHeight="1" x14ac:dyDescent="0.25">
      <c r="A9" s="1125" t="s">
        <v>192</v>
      </c>
      <c r="B9" s="1126"/>
      <c r="C9" s="1126"/>
      <c r="E9" s="179"/>
      <c r="F9" s="180"/>
      <c r="G9" s="164"/>
      <c r="H9" s="164"/>
      <c r="I9" s="164"/>
      <c r="J9" s="164"/>
      <c r="K9" s="164"/>
      <c r="L9" s="164"/>
      <c r="Q9" s="139"/>
      <c r="R9" s="139"/>
    </row>
    <row r="10" spans="1:109" s="61" customFormat="1" ht="15.6" x14ac:dyDescent="0.3">
      <c r="A10" s="155" t="s">
        <v>201</v>
      </c>
      <c r="B10" s="1118" t="s">
        <v>202</v>
      </c>
      <c r="C10" s="1119"/>
      <c r="E10" s="179"/>
      <c r="F10" s="180"/>
      <c r="G10" s="164"/>
      <c r="H10" s="164"/>
      <c r="I10" s="164"/>
      <c r="J10" s="164"/>
      <c r="K10" s="164"/>
      <c r="L10" s="164"/>
      <c r="Q10" s="140"/>
      <c r="R10" s="140"/>
    </row>
    <row r="11" spans="1:109" s="146" customFormat="1" ht="15.75" customHeight="1" x14ac:dyDescent="0.25">
      <c r="A11" s="150" t="s">
        <v>193</v>
      </c>
      <c r="B11" s="1127" t="s">
        <v>194</v>
      </c>
      <c r="C11" s="1127"/>
      <c r="E11" s="181"/>
      <c r="F11" s="182">
        <f t="shared" ref="F11:F17" si="0">IF(AND(LEN(A11)&gt;0,LEFT(A11,8)&lt;&gt;"Example:"),1,0)</f>
        <v>0</v>
      </c>
      <c r="Q11" s="145"/>
      <c r="R11" s="145"/>
    </row>
    <row r="12" spans="1:109" s="146" customFormat="1" ht="15.75" customHeight="1" x14ac:dyDescent="0.25">
      <c r="A12" s="150" t="s">
        <v>195</v>
      </c>
      <c r="B12" s="1127" t="s">
        <v>196</v>
      </c>
      <c r="C12" s="1127"/>
      <c r="E12" s="181"/>
      <c r="F12" s="182">
        <f t="shared" si="0"/>
        <v>0</v>
      </c>
      <c r="Q12" s="145"/>
      <c r="R12" s="145"/>
    </row>
    <row r="13" spans="1:109" s="146" customFormat="1" ht="15.75" customHeight="1" x14ac:dyDescent="0.25">
      <c r="A13" s="168"/>
      <c r="B13" s="1135"/>
      <c r="C13" s="1135"/>
      <c r="E13" s="181"/>
      <c r="F13" s="182">
        <f t="shared" si="0"/>
        <v>0</v>
      </c>
      <c r="I13" s="152"/>
      <c r="J13" s="152"/>
      <c r="K13" s="152"/>
      <c r="L13" s="152"/>
      <c r="M13" s="152"/>
      <c r="N13" s="152"/>
      <c r="O13" s="152"/>
      <c r="P13" s="152"/>
      <c r="Q13" s="152"/>
      <c r="R13" s="152"/>
      <c r="S13" s="152"/>
      <c r="T13" s="152"/>
    </row>
    <row r="14" spans="1:109" s="146" customFormat="1" ht="15.75" customHeight="1" x14ac:dyDescent="0.25">
      <c r="A14" s="151"/>
      <c r="B14" s="1121"/>
      <c r="C14" s="1121"/>
      <c r="E14" s="181"/>
      <c r="F14" s="182">
        <f t="shared" si="0"/>
        <v>0</v>
      </c>
      <c r="I14" s="152"/>
      <c r="J14" s="152"/>
      <c r="K14" s="152"/>
      <c r="L14" s="152"/>
      <c r="M14" s="152"/>
      <c r="N14" s="152"/>
      <c r="O14" s="152"/>
      <c r="P14" s="152"/>
      <c r="Q14" s="152"/>
      <c r="R14" s="152"/>
      <c r="S14" s="152"/>
      <c r="T14" s="152"/>
    </row>
    <row r="15" spans="1:109" s="62" customFormat="1" ht="15.75" customHeight="1" x14ac:dyDescent="0.25">
      <c r="A15" s="151"/>
      <c r="B15" s="1121"/>
      <c r="C15" s="1121"/>
      <c r="E15" s="183"/>
      <c r="F15" s="182">
        <f t="shared" si="0"/>
        <v>0</v>
      </c>
      <c r="I15" s="152"/>
      <c r="J15" s="152"/>
      <c r="K15" s="152"/>
      <c r="L15" s="152"/>
      <c r="M15" s="152"/>
      <c r="N15" s="152"/>
      <c r="O15" s="152"/>
      <c r="P15" s="152"/>
      <c r="Q15" s="152"/>
      <c r="R15" s="152"/>
      <c r="S15" s="152"/>
      <c r="T15" s="152"/>
      <c r="U15" s="152"/>
      <c r="V15" s="152"/>
      <c r="W15" s="152"/>
      <c r="X15" s="152"/>
      <c r="Y15" s="152"/>
      <c r="Z15" s="152"/>
      <c r="AA15" s="152"/>
      <c r="AB15" s="152"/>
      <c r="AC15" s="152"/>
      <c r="AD15" s="152"/>
      <c r="AE15" s="152"/>
      <c r="AF15" s="152"/>
      <c r="AG15" s="152"/>
      <c r="AH15" s="152"/>
      <c r="AI15" s="152"/>
      <c r="AJ15" s="152"/>
      <c r="AK15" s="152"/>
      <c r="AL15" s="152"/>
      <c r="AM15" s="152"/>
      <c r="AN15" s="152"/>
      <c r="AO15" s="152"/>
      <c r="AP15" s="152"/>
      <c r="AQ15" s="152"/>
      <c r="AR15" s="152"/>
      <c r="AS15" s="152"/>
    </row>
    <row r="16" spans="1:109" s="62" customFormat="1" ht="15.75" customHeight="1" x14ac:dyDescent="0.25">
      <c r="A16" s="151"/>
      <c r="B16" s="1121"/>
      <c r="C16" s="1121"/>
      <c r="E16" s="183"/>
      <c r="F16" s="182">
        <f t="shared" si="0"/>
        <v>0</v>
      </c>
      <c r="I16" s="152"/>
      <c r="J16" s="152"/>
      <c r="K16" s="152"/>
      <c r="L16" s="152"/>
      <c r="M16" s="152"/>
      <c r="N16" s="152"/>
      <c r="O16" s="152"/>
      <c r="P16" s="152"/>
      <c r="Q16" s="152"/>
      <c r="R16" s="152"/>
      <c r="S16" s="152"/>
      <c r="T16" s="152"/>
      <c r="U16" s="152"/>
      <c r="V16" s="152"/>
      <c r="W16" s="152"/>
      <c r="X16" s="152"/>
      <c r="Y16" s="152"/>
      <c r="Z16" s="152"/>
      <c r="AA16" s="152"/>
      <c r="AB16" s="152"/>
      <c r="AC16" s="152"/>
      <c r="AD16" s="152"/>
      <c r="AE16" s="152"/>
      <c r="AF16" s="152"/>
      <c r="AG16" s="152"/>
      <c r="AH16" s="152"/>
      <c r="AI16" s="152"/>
      <c r="AJ16" s="152"/>
      <c r="AK16" s="152"/>
      <c r="AL16" s="152"/>
      <c r="AM16" s="152"/>
      <c r="AN16" s="152"/>
      <c r="AO16" s="152"/>
      <c r="AP16" s="152"/>
      <c r="AQ16" s="152"/>
      <c r="AR16" s="152"/>
      <c r="AS16" s="152"/>
    </row>
    <row r="17" spans="1:45" s="62" customFormat="1" ht="15.75" customHeight="1" x14ac:dyDescent="0.25">
      <c r="A17" s="151"/>
      <c r="B17" s="1121"/>
      <c r="C17" s="1121"/>
      <c r="E17" s="183"/>
      <c r="F17" s="182">
        <f t="shared" si="0"/>
        <v>0</v>
      </c>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c r="AJ17" s="152"/>
      <c r="AK17" s="152"/>
      <c r="AL17" s="152"/>
      <c r="AM17" s="152"/>
      <c r="AN17" s="152"/>
      <c r="AO17" s="152"/>
      <c r="AP17" s="152"/>
      <c r="AQ17" s="152"/>
      <c r="AR17" s="152"/>
      <c r="AS17" s="152"/>
    </row>
    <row r="18" spans="1:45" s="62" customFormat="1" ht="15.75" customHeight="1" x14ac:dyDescent="0.25">
      <c r="A18" s="166" t="s">
        <v>203</v>
      </c>
      <c r="B18" s="144"/>
      <c r="C18" s="167"/>
      <c r="E18" s="184" t="str">
        <f>IF(F18&lt;=2,"Easy",IF(F18&lt;=3,"Medium","Hard"))</f>
        <v>Easy</v>
      </c>
      <c r="F18" s="185">
        <f>SUM(F11:F17)</f>
        <v>0</v>
      </c>
      <c r="I18" s="152"/>
      <c r="J18" s="152"/>
      <c r="K18" s="152"/>
      <c r="L18" s="152"/>
      <c r="M18" s="152"/>
      <c r="N18" s="152"/>
      <c r="O18" s="152"/>
      <c r="P18" s="152"/>
      <c r="Q18" s="152"/>
      <c r="R18" s="152"/>
      <c r="S18" s="152"/>
      <c r="T18" s="152"/>
      <c r="U18" s="152"/>
      <c r="V18" s="152"/>
      <c r="W18" s="152"/>
      <c r="X18" s="152"/>
      <c r="Y18" s="152"/>
      <c r="Z18" s="152"/>
      <c r="AA18" s="152"/>
      <c r="AB18" s="152"/>
      <c r="AC18" s="152"/>
      <c r="AD18" s="152"/>
      <c r="AE18" s="152"/>
      <c r="AF18" s="152"/>
      <c r="AG18" s="152"/>
      <c r="AH18" s="152"/>
      <c r="AI18" s="152"/>
      <c r="AJ18" s="152"/>
      <c r="AK18" s="152"/>
      <c r="AL18" s="152"/>
      <c r="AM18" s="152"/>
      <c r="AN18" s="152"/>
      <c r="AO18" s="152"/>
      <c r="AP18" s="152"/>
      <c r="AQ18" s="152"/>
      <c r="AR18" s="152"/>
      <c r="AS18" s="152"/>
    </row>
    <row r="19" spans="1:45" s="62" customFormat="1" ht="28.5" customHeight="1" x14ac:dyDescent="0.25">
      <c r="A19" s="1120" t="s">
        <v>200</v>
      </c>
      <c r="B19" s="1120"/>
      <c r="C19" s="169"/>
      <c r="E19" s="183" t="str">
        <f>IF(C19="No","Easy", "Not-Easy")</f>
        <v>Not-Easy</v>
      </c>
      <c r="F19" s="186"/>
      <c r="I19" s="152"/>
      <c r="J19" s="152"/>
      <c r="K19" s="152"/>
      <c r="L19" s="152"/>
      <c r="M19" s="152"/>
      <c r="N19" s="152"/>
      <c r="O19" s="152"/>
      <c r="P19" s="152"/>
      <c r="Q19" s="152"/>
      <c r="R19" s="152"/>
      <c r="S19" s="152"/>
      <c r="T19" s="152"/>
      <c r="U19" s="152"/>
      <c r="V19" s="152"/>
      <c r="W19" s="152"/>
      <c r="X19" s="152"/>
      <c r="Y19" s="152"/>
      <c r="Z19" s="152"/>
      <c r="AA19" s="152"/>
      <c r="AB19" s="152"/>
      <c r="AC19" s="152"/>
      <c r="AD19" s="152"/>
      <c r="AE19" s="152"/>
      <c r="AF19" s="152"/>
      <c r="AG19" s="152"/>
      <c r="AH19" s="152"/>
      <c r="AI19" s="152"/>
      <c r="AJ19" s="152"/>
      <c r="AK19" s="152"/>
      <c r="AL19" s="152"/>
      <c r="AM19" s="152"/>
      <c r="AN19" s="152"/>
      <c r="AO19" s="152"/>
      <c r="AP19" s="152"/>
      <c r="AQ19" s="152"/>
      <c r="AR19" s="152"/>
      <c r="AS19" s="152"/>
    </row>
    <row r="20" spans="1:45" s="62" customFormat="1" ht="28.5" customHeight="1" x14ac:dyDescent="0.25">
      <c r="A20" s="1120" t="s">
        <v>199</v>
      </c>
      <c r="B20" s="1120"/>
      <c r="C20" s="169"/>
      <c r="E20" s="183" t="str">
        <f>IF(C20="No","Easy", "Not-Easy")</f>
        <v>Not-Easy</v>
      </c>
      <c r="F20" s="186"/>
      <c r="I20" s="152"/>
      <c r="J20" s="152"/>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c r="AK20" s="152"/>
      <c r="AL20" s="152"/>
      <c r="AM20" s="152"/>
      <c r="AN20" s="152"/>
      <c r="AO20" s="152"/>
      <c r="AP20" s="152"/>
      <c r="AQ20" s="152"/>
      <c r="AR20" s="152"/>
      <c r="AS20" s="152"/>
    </row>
    <row r="21" spans="1:45" s="62" customFormat="1" ht="28.5" customHeight="1" x14ac:dyDescent="0.25">
      <c r="A21" s="1120" t="s">
        <v>204</v>
      </c>
      <c r="B21" s="1120"/>
      <c r="C21" s="169"/>
      <c r="E21" s="183" t="str">
        <f>IF(C21="No","Easy", "Not-Easy")</f>
        <v>Not-Easy</v>
      </c>
      <c r="F21" s="186"/>
      <c r="I21" s="152"/>
      <c r="J21" s="152"/>
      <c r="K21" s="152"/>
      <c r="L21" s="152"/>
      <c r="M21" s="152"/>
      <c r="N21" s="152"/>
      <c r="O21" s="152"/>
      <c r="P21" s="152"/>
      <c r="Q21" s="152"/>
      <c r="R21" s="152"/>
      <c r="S21" s="152"/>
      <c r="T21" s="152"/>
      <c r="U21" s="152"/>
      <c r="V21" s="152"/>
      <c r="W21" s="152"/>
      <c r="X21" s="152"/>
      <c r="Y21" s="152"/>
      <c r="Z21" s="152"/>
      <c r="AA21" s="152"/>
      <c r="AB21" s="152"/>
      <c r="AC21" s="152"/>
      <c r="AD21" s="152"/>
      <c r="AE21" s="152"/>
      <c r="AF21" s="152"/>
      <c r="AG21" s="152"/>
      <c r="AH21" s="152"/>
      <c r="AI21" s="152"/>
      <c r="AJ21" s="152"/>
      <c r="AK21" s="152"/>
      <c r="AL21" s="152"/>
      <c r="AM21" s="152"/>
      <c r="AN21" s="152"/>
      <c r="AO21" s="152"/>
      <c r="AP21" s="152"/>
      <c r="AQ21" s="152"/>
      <c r="AR21" s="152"/>
      <c r="AS21" s="152"/>
    </row>
    <row r="22" spans="1:45" s="62" customFormat="1" ht="28.5" customHeight="1" x14ac:dyDescent="0.25">
      <c r="A22" s="1120" t="s">
        <v>298</v>
      </c>
      <c r="B22" s="1120"/>
      <c r="C22" s="171"/>
      <c r="E22" s="183" t="str">
        <f>IF(C22&lt;=1,"Easy",IF(C22&lt;=3,"Medium","Hard"))</f>
        <v>Easy</v>
      </c>
      <c r="F22" s="186"/>
      <c r="I22" s="152"/>
      <c r="J22" s="152"/>
      <c r="K22" s="152"/>
      <c r="L22" s="152"/>
      <c r="M22" s="152"/>
      <c r="N22" s="152"/>
      <c r="O22" s="152"/>
      <c r="P22" s="152"/>
      <c r="Q22" s="152"/>
      <c r="R22" s="152"/>
      <c r="S22" s="152"/>
      <c r="T22" s="152"/>
      <c r="U22" s="152"/>
      <c r="V22" s="152"/>
      <c r="W22" s="152"/>
      <c r="X22" s="152"/>
      <c r="Y22" s="152"/>
      <c r="Z22" s="152"/>
      <c r="AA22" s="152"/>
      <c r="AB22" s="152"/>
      <c r="AC22" s="152"/>
      <c r="AD22" s="152"/>
      <c r="AE22" s="152"/>
      <c r="AF22" s="152"/>
      <c r="AG22" s="152"/>
      <c r="AH22" s="152"/>
      <c r="AI22" s="152"/>
      <c r="AJ22" s="152"/>
      <c r="AK22" s="152"/>
      <c r="AL22" s="152"/>
      <c r="AM22" s="152"/>
      <c r="AN22" s="152"/>
      <c r="AO22" s="152"/>
      <c r="AP22" s="152"/>
      <c r="AQ22" s="152"/>
      <c r="AR22" s="152"/>
      <c r="AS22" s="152"/>
    </row>
    <row r="23" spans="1:45" s="291" customFormat="1" ht="28.5" customHeight="1" x14ac:dyDescent="0.25">
      <c r="A23" s="1120" t="s">
        <v>331</v>
      </c>
      <c r="B23" s="1120"/>
      <c r="C23" s="169"/>
      <c r="E23" s="183" t="str">
        <f>IF(C23="No","Easy", "Not-Easy")</f>
        <v>Not-Easy</v>
      </c>
      <c r="F23" s="186"/>
      <c r="I23" s="152"/>
      <c r="J23" s="152"/>
      <c r="K23" s="152"/>
      <c r="L23" s="152"/>
      <c r="M23" s="152"/>
      <c r="N23" s="152"/>
      <c r="O23" s="152"/>
      <c r="P23" s="152"/>
      <c r="Q23" s="152"/>
      <c r="R23" s="152"/>
      <c r="S23" s="152"/>
      <c r="T23" s="152"/>
      <c r="U23" s="152"/>
      <c r="V23" s="152"/>
      <c r="W23" s="152"/>
      <c r="X23" s="152"/>
      <c r="Y23" s="152"/>
      <c r="Z23" s="152"/>
      <c r="AA23" s="152"/>
      <c r="AB23" s="152"/>
      <c r="AC23" s="152"/>
      <c r="AD23" s="152"/>
      <c r="AE23" s="152"/>
      <c r="AF23" s="152"/>
      <c r="AG23" s="152"/>
      <c r="AH23" s="152"/>
      <c r="AI23" s="152"/>
      <c r="AJ23" s="152"/>
      <c r="AK23" s="152"/>
      <c r="AL23" s="152"/>
      <c r="AM23" s="152"/>
      <c r="AN23" s="152"/>
      <c r="AO23" s="152"/>
      <c r="AP23" s="152"/>
      <c r="AQ23" s="152"/>
      <c r="AR23" s="152"/>
      <c r="AS23" s="152"/>
    </row>
    <row r="24" spans="1:45" s="291" customFormat="1" ht="28.5" customHeight="1" x14ac:dyDescent="0.25">
      <c r="A24" s="1120" t="s">
        <v>332</v>
      </c>
      <c r="B24" s="1120"/>
      <c r="C24" s="169"/>
      <c r="E24" s="183" t="str">
        <f>IF(C24="No","Easy", "Hard")</f>
        <v>Hard</v>
      </c>
      <c r="F24" s="186"/>
      <c r="I24" s="152"/>
      <c r="J24" s="152"/>
      <c r="K24" s="152"/>
      <c r="L24" s="152"/>
      <c r="M24" s="152"/>
      <c r="N24" s="152"/>
      <c r="O24" s="152"/>
      <c r="P24" s="152"/>
      <c r="Q24" s="152"/>
      <c r="R24" s="152"/>
      <c r="S24" s="152"/>
      <c r="T24" s="152"/>
      <c r="U24" s="152"/>
      <c r="V24" s="152"/>
      <c r="W24" s="152"/>
      <c r="X24" s="152"/>
      <c r="Y24" s="152"/>
      <c r="Z24" s="152"/>
      <c r="AA24" s="152"/>
      <c r="AB24" s="152"/>
      <c r="AC24" s="152"/>
      <c r="AD24" s="152"/>
      <c r="AE24" s="152"/>
      <c r="AF24" s="152"/>
      <c r="AG24" s="152"/>
      <c r="AH24" s="152"/>
      <c r="AI24" s="152"/>
      <c r="AJ24" s="152"/>
      <c r="AK24" s="152"/>
      <c r="AL24" s="152"/>
      <c r="AM24" s="152"/>
      <c r="AN24" s="152"/>
      <c r="AO24" s="152"/>
      <c r="AP24" s="152"/>
      <c r="AQ24" s="152"/>
      <c r="AR24" s="152"/>
      <c r="AS24" s="152"/>
    </row>
    <row r="25" spans="1:45" s="62" customFormat="1" ht="28.5" customHeight="1" x14ac:dyDescent="0.25">
      <c r="A25" s="1120" t="s">
        <v>198</v>
      </c>
      <c r="B25" s="1120"/>
      <c r="C25" s="169"/>
      <c r="E25" s="183"/>
      <c r="F25" s="186"/>
      <c r="I25" s="152"/>
      <c r="J25" s="152"/>
      <c r="K25" s="152"/>
      <c r="L25" s="152"/>
      <c r="M25" s="152"/>
      <c r="N25" s="152"/>
      <c r="O25" s="152"/>
      <c r="P25" s="152"/>
      <c r="Q25" s="152"/>
      <c r="R25" s="152"/>
      <c r="S25" s="152"/>
      <c r="T25" s="152"/>
      <c r="U25" s="152"/>
      <c r="V25" s="152"/>
      <c r="W25" s="152"/>
      <c r="X25" s="152"/>
      <c r="Y25" s="152"/>
      <c r="Z25" s="152"/>
      <c r="AA25" s="152"/>
      <c r="AB25" s="152"/>
      <c r="AC25" s="152"/>
      <c r="AD25" s="152"/>
      <c r="AE25" s="152"/>
      <c r="AF25" s="152"/>
      <c r="AG25" s="152"/>
      <c r="AH25" s="152"/>
      <c r="AI25" s="152"/>
      <c r="AJ25" s="152"/>
      <c r="AK25" s="152"/>
      <c r="AL25" s="152"/>
      <c r="AM25" s="152"/>
      <c r="AN25" s="152"/>
      <c r="AO25" s="152"/>
      <c r="AP25" s="152"/>
      <c r="AQ25" s="152"/>
      <c r="AR25" s="152"/>
      <c r="AS25" s="152"/>
    </row>
    <row r="26" spans="1:45" s="291" customFormat="1" ht="141.75" customHeight="1" x14ac:dyDescent="0.25">
      <c r="A26" s="1132" t="s">
        <v>292</v>
      </c>
      <c r="B26" s="1132"/>
      <c r="C26" s="1132"/>
      <c r="E26" s="183"/>
      <c r="F26" s="186"/>
      <c r="I26" s="152"/>
      <c r="J26" s="152"/>
      <c r="K26" s="152"/>
      <c r="L26" s="152"/>
      <c r="M26" s="152"/>
      <c r="N26" s="152"/>
      <c r="O26" s="152"/>
      <c r="P26" s="152"/>
      <c r="Q26" s="152"/>
      <c r="R26" s="152"/>
      <c r="S26" s="152"/>
      <c r="T26" s="152"/>
      <c r="U26" s="152"/>
      <c r="V26" s="152"/>
      <c r="W26" s="152"/>
      <c r="X26" s="152"/>
      <c r="Y26" s="152"/>
      <c r="Z26" s="152"/>
      <c r="AA26" s="152"/>
      <c r="AB26" s="152"/>
      <c r="AC26" s="152"/>
      <c r="AD26" s="152"/>
      <c r="AE26" s="152"/>
      <c r="AF26" s="152"/>
      <c r="AG26" s="152"/>
      <c r="AH26" s="152"/>
      <c r="AI26" s="152"/>
      <c r="AJ26" s="152"/>
      <c r="AK26" s="152"/>
      <c r="AL26" s="152"/>
      <c r="AM26" s="152"/>
      <c r="AN26" s="152"/>
      <c r="AO26" s="152"/>
      <c r="AP26" s="152"/>
      <c r="AQ26" s="152"/>
      <c r="AR26" s="152"/>
      <c r="AS26" s="152"/>
    </row>
    <row r="27" spans="1:45" s="62" customFormat="1" ht="15.6" x14ac:dyDescent="0.3">
      <c r="A27" s="172" t="s">
        <v>207</v>
      </c>
      <c r="B27" s="1130" t="str">
        <f>IF(OR(E18="Hard",E19="Hard",E20="Hard",E21="Hard",E22="Hard",E23="Hard",E24="Hard"),"Hard",IF(AND(E18="Easy",E19="Easy",E20="Easy",E21="Easy",E22="Easy",E23="Easy",E24="Easy"),"Easy",IF(AND(OR(E18="Medium",E18="Easy"),OR(E22="Medium",E22="Easy")),"Medium","Hard")))</f>
        <v>Hard</v>
      </c>
      <c r="C27" s="1130"/>
      <c r="E27" s="183"/>
      <c r="F27" s="186"/>
      <c r="I27" s="152"/>
      <c r="J27" s="152"/>
      <c r="K27" s="152"/>
      <c r="L27" s="152"/>
      <c r="M27" s="152"/>
      <c r="N27" s="152"/>
      <c r="O27" s="152"/>
      <c r="P27" s="152"/>
      <c r="Q27" s="152"/>
      <c r="R27" s="152"/>
      <c r="S27" s="152"/>
      <c r="T27" s="152"/>
      <c r="U27" s="152"/>
      <c r="V27" s="152"/>
      <c r="W27" s="152"/>
      <c r="X27" s="152"/>
      <c r="Y27" s="152"/>
      <c r="Z27" s="152"/>
      <c r="AA27" s="152"/>
      <c r="AB27" s="152"/>
      <c r="AC27" s="152"/>
      <c r="AD27" s="152"/>
      <c r="AE27" s="152"/>
      <c r="AF27" s="152"/>
      <c r="AG27" s="152"/>
      <c r="AH27" s="152"/>
      <c r="AI27" s="152"/>
      <c r="AJ27" s="152"/>
      <c r="AK27" s="152"/>
      <c r="AL27" s="152"/>
      <c r="AM27" s="152"/>
      <c r="AN27" s="152"/>
      <c r="AO27" s="152"/>
      <c r="AP27" s="152"/>
      <c r="AQ27" s="152"/>
      <c r="AR27" s="152"/>
      <c r="AS27" s="152"/>
    </row>
    <row r="28" spans="1:45" s="61" customFormat="1" ht="21" customHeight="1" x14ac:dyDescent="0.25">
      <c r="A28" s="143" t="s">
        <v>151</v>
      </c>
      <c r="B28" s="144"/>
      <c r="C28" s="144"/>
      <c r="D28" s="139"/>
      <c r="E28" s="177"/>
      <c r="F28" s="178"/>
      <c r="G28" s="159"/>
      <c r="H28" s="159"/>
      <c r="I28" s="164"/>
      <c r="J28" s="164"/>
      <c r="K28" s="164"/>
      <c r="L28" s="164"/>
      <c r="M28" s="164"/>
      <c r="N28" s="164"/>
      <c r="S28" s="139"/>
      <c r="T28" s="139"/>
    </row>
    <row r="29" spans="1:45" s="61" customFormat="1" ht="65.25" customHeight="1" x14ac:dyDescent="0.25">
      <c r="A29" s="1128" t="s">
        <v>206</v>
      </c>
      <c r="B29" s="1129"/>
      <c r="C29" s="1129"/>
      <c r="E29" s="179"/>
      <c r="F29" s="180"/>
      <c r="G29" s="164"/>
      <c r="H29" s="164"/>
      <c r="I29" s="164"/>
      <c r="J29" s="164"/>
      <c r="K29" s="164"/>
      <c r="L29" s="164"/>
      <c r="M29" s="164"/>
      <c r="N29" s="164"/>
      <c r="S29" s="139"/>
      <c r="T29" s="139"/>
    </row>
    <row r="30" spans="1:45" s="61" customFormat="1" ht="27" x14ac:dyDescent="0.3">
      <c r="A30" s="155" t="s">
        <v>205</v>
      </c>
      <c r="B30" s="156" t="s">
        <v>16</v>
      </c>
      <c r="C30" s="154" t="s">
        <v>293</v>
      </c>
      <c r="E30" s="179" t="s">
        <v>208</v>
      </c>
      <c r="F30" s="180"/>
      <c r="G30" s="164"/>
      <c r="H30" s="164"/>
      <c r="I30" s="164"/>
      <c r="J30" s="164"/>
      <c r="K30" s="164"/>
      <c r="L30" s="164"/>
      <c r="M30" s="164"/>
      <c r="N30" s="164"/>
      <c r="S30" s="139"/>
      <c r="T30" s="139"/>
    </row>
    <row r="31" spans="1:45" ht="21" customHeight="1" x14ac:dyDescent="0.3">
      <c r="A31" s="157" t="s">
        <v>197</v>
      </c>
      <c r="B31" s="157">
        <v>10</v>
      </c>
      <c r="C31" s="157">
        <v>5</v>
      </c>
      <c r="E31" s="187">
        <f>IF(F31&gt;0,ABS((C31-B31)/B31),0)</f>
        <v>0</v>
      </c>
      <c r="F31" s="188">
        <f>IF(AND(LEN(A31)&gt;0,LEFT(A31,8)&lt;&gt;"Example:"),1,0)</f>
        <v>0</v>
      </c>
    </row>
    <row r="32" spans="1:45" ht="21" customHeight="1" x14ac:dyDescent="0.25">
      <c r="A32" s="170"/>
      <c r="B32" s="170"/>
      <c r="C32" s="170"/>
      <c r="E32" s="187">
        <f>IF(F32&gt;0,ABS((C32-B32)/B32),0)</f>
        <v>0</v>
      </c>
      <c r="F32" s="188">
        <f>IF(AND(LEN(A32)&gt;0,LEFT(A32,8)&lt;&gt;"Example:"),1,0)</f>
        <v>0</v>
      </c>
    </row>
    <row r="33" spans="1:20" ht="21" customHeight="1" x14ac:dyDescent="0.25">
      <c r="A33" s="153"/>
      <c r="B33" s="153"/>
      <c r="C33" s="153"/>
      <c r="E33" s="187">
        <f>IF(F33&gt;0,ABS((C33-B33)/B33),0)</f>
        <v>0</v>
      </c>
      <c r="F33" s="188">
        <f>IF(AND(LEN(A33)&gt;0,LEFT(A33,8)&lt;&gt;"Example:"),1,0)</f>
        <v>0</v>
      </c>
    </row>
    <row r="34" spans="1:20" ht="21" customHeight="1" x14ac:dyDescent="0.25">
      <c r="A34" s="153"/>
      <c r="B34" s="153"/>
      <c r="C34" s="153"/>
      <c r="E34" s="187">
        <f>IF(F34&gt;0,ABS((C34-B34)/B34),0)</f>
        <v>0</v>
      </c>
      <c r="F34" s="188">
        <f>IF(AND(LEN(A34)&gt;0,LEFT(A34,8)&lt;&gt;"Example:"),1,0)</f>
        <v>0</v>
      </c>
    </row>
    <row r="35" spans="1:20" ht="21" customHeight="1" x14ac:dyDescent="0.25">
      <c r="A35" s="153"/>
      <c r="B35" s="153"/>
      <c r="C35" s="153"/>
      <c r="E35" s="187">
        <f>IF(F35&gt;0,ABS((C35-B35)/B35),0)</f>
        <v>0</v>
      </c>
      <c r="F35" s="188">
        <f>IF(AND(LEN(A35)&gt;0,LEFT(A35,8)&lt;&gt;"Example:"),1,0)</f>
        <v>0</v>
      </c>
    </row>
    <row r="36" spans="1:20" s="61" customFormat="1" ht="15.6" x14ac:dyDescent="0.3">
      <c r="A36" s="172" t="s">
        <v>213</v>
      </c>
      <c r="B36" s="1115">
        <f>SUM((E36*0)+(E37*1)+(E38*2))</f>
        <v>0</v>
      </c>
      <c r="C36" s="1115"/>
      <c r="E36" s="179">
        <f>SUMIFS(F$31:F$35,E$31:E$35,"&lt;=0.05")</f>
        <v>0</v>
      </c>
      <c r="F36" s="180" t="s">
        <v>209</v>
      </c>
      <c r="G36" s="164"/>
      <c r="H36" s="164"/>
      <c r="I36" s="164"/>
      <c r="J36" s="164"/>
      <c r="K36" s="164"/>
      <c r="L36" s="164"/>
      <c r="M36" s="164"/>
      <c r="N36" s="164"/>
      <c r="S36" s="139"/>
      <c r="T36" s="139"/>
    </row>
    <row r="37" spans="1:20" s="61" customFormat="1" x14ac:dyDescent="0.25">
      <c r="E37" s="179">
        <f>SUMIFS(F$31:F$35,E31:E35,"&gt;0.05",E$31:E$35,"&lt;=0.10")</f>
        <v>0</v>
      </c>
      <c r="F37" s="180" t="s">
        <v>210</v>
      </c>
      <c r="G37" s="164"/>
      <c r="H37" s="164"/>
      <c r="I37" s="164"/>
      <c r="J37" s="164"/>
      <c r="K37" s="164"/>
      <c r="L37" s="164"/>
      <c r="M37" s="164"/>
      <c r="N37" s="164"/>
      <c r="S37" s="139"/>
      <c r="T37" s="139"/>
    </row>
    <row r="38" spans="1:20" s="61" customFormat="1" ht="15.6" thickBot="1" x14ac:dyDescent="0.3">
      <c r="E38" s="189">
        <f>SUMIFS(F$31:F$35,E31:E35,"&gt;0.1")</f>
        <v>0</v>
      </c>
      <c r="F38" s="190" t="s">
        <v>211</v>
      </c>
      <c r="G38" s="164"/>
      <c r="H38" s="164"/>
      <c r="I38" s="164"/>
      <c r="J38" s="164"/>
      <c r="K38" s="164"/>
      <c r="L38" s="164"/>
      <c r="M38" s="164"/>
      <c r="N38" s="164"/>
      <c r="S38" s="139"/>
      <c r="T38" s="139"/>
    </row>
    <row r="39" spans="1:20" s="61" customFormat="1" x14ac:dyDescent="0.25">
      <c r="F39" s="164"/>
      <c r="G39" s="164"/>
      <c r="H39" s="164"/>
      <c r="I39" s="162"/>
      <c r="J39" s="162"/>
      <c r="K39" s="162"/>
      <c r="L39" s="162"/>
      <c r="M39" s="162"/>
      <c r="N39" s="162"/>
      <c r="O39" s="57"/>
      <c r="P39" s="57"/>
      <c r="Q39" s="57"/>
      <c r="R39" s="57"/>
      <c r="S39" s="57"/>
      <c r="T39" s="57"/>
    </row>
  </sheetData>
  <sheetProtection formatCells="0" insertHyperlinks="0" sort="0" autoFilter="0" pivotTables="0"/>
  <protectedRanges>
    <protectedRange sqref="B6 A12:C17 C19:C25 A26:G26 A31:C35" name="editable"/>
  </protectedRanges>
  <mergeCells count="27">
    <mergeCell ref="B1:C1"/>
    <mergeCell ref="A26:C26"/>
    <mergeCell ref="A22:B22"/>
    <mergeCell ref="A25:B25"/>
    <mergeCell ref="B5:C5"/>
    <mergeCell ref="A5:A7"/>
    <mergeCell ref="B13:C13"/>
    <mergeCell ref="B15:C15"/>
    <mergeCell ref="B16:C16"/>
    <mergeCell ref="A23:B23"/>
    <mergeCell ref="A24:B24"/>
    <mergeCell ref="A3:C3"/>
    <mergeCell ref="B36:C36"/>
    <mergeCell ref="E4:F4"/>
    <mergeCell ref="B10:C10"/>
    <mergeCell ref="A19:B19"/>
    <mergeCell ref="A20:B20"/>
    <mergeCell ref="A21:B21"/>
    <mergeCell ref="B17:C17"/>
    <mergeCell ref="B14:C14"/>
    <mergeCell ref="B7:C7"/>
    <mergeCell ref="B6:C6"/>
    <mergeCell ref="A9:C9"/>
    <mergeCell ref="B11:C11"/>
    <mergeCell ref="B12:C12"/>
    <mergeCell ref="A29:C29"/>
    <mergeCell ref="B27:C27"/>
  </mergeCells>
  <conditionalFormatting sqref="S4:S6">
    <cfRule type="cellIs" dxfId="6" priority="16" stopIfTrue="1" operator="equal">
      <formula>1</formula>
    </cfRule>
  </conditionalFormatting>
  <conditionalFormatting sqref="A5">
    <cfRule type="cellIs" dxfId="5" priority="8" stopIfTrue="1" operator="equal">
      <formula>1</formula>
    </cfRule>
    <cfRule type="cellIs" dxfId="4" priority="15" stopIfTrue="1" operator="equal">
      <formula>2</formula>
    </cfRule>
  </conditionalFormatting>
  <conditionalFormatting sqref="A3">
    <cfRule type="cellIs" dxfId="3" priority="6" stopIfTrue="1" operator="equal">
      <formula>1</formula>
    </cfRule>
    <cfRule type="cellIs" dxfId="2" priority="7" stopIfTrue="1" operator="equal">
      <formula>2</formula>
    </cfRule>
  </conditionalFormatting>
  <conditionalFormatting sqref="A32:C32 C19:C25 A13:C13 B6:C6">
    <cfRule type="notContainsBlanks" dxfId="1" priority="5">
      <formula>LEN(TRIM(A6))&gt;0</formula>
    </cfRule>
    <cfRule type="containsBlanks" dxfId="0" priority="17">
      <formula>LEN(TRIM(A6))=0</formula>
    </cfRule>
  </conditionalFormatting>
  <dataValidations count="1">
    <dataValidation type="whole" allowBlank="1" showInputMessage="1" showErrorMessage="1" sqref="C22">
      <formula1>0</formula1>
      <formula2>1000</formula2>
    </dataValidation>
  </dataValidations>
  <printOptions horizontalCentered="1"/>
  <pageMargins left="0.25" right="0" top="0.5" bottom="0" header="0" footer="0"/>
  <pageSetup scale="45" orientation="portrait" horizontalDpi="720" verticalDpi="720" r:id="rId1"/>
  <headerFooter>
    <oddFooter xml:space="preserve">&amp;L&amp;"Arial,Regular"&amp;8Simpler Business System ® 11.0
© 1996-2010 Simpler Consulting, L.P.  All Rights Reserved.&amp;C&amp;"Arial,Regular"&amp;8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8049" r:id="rId4" name="Check Box 225">
              <controlPr defaultSize="0" autoFill="0" autoLine="0" autoPict="0">
                <anchor moveWithCells="1">
                  <from>
                    <xdr:col>0</xdr:col>
                    <xdr:colOff>121920</xdr:colOff>
                    <xdr:row>25</xdr:row>
                    <xdr:rowOff>1531620</xdr:rowOff>
                  </from>
                  <to>
                    <xdr:col>0</xdr:col>
                    <xdr:colOff>1303020</xdr:colOff>
                    <xdr:row>25</xdr:row>
                    <xdr:rowOff>1684020</xdr:rowOff>
                  </to>
                </anchor>
              </controlPr>
            </control>
          </mc:Choice>
        </mc:AlternateContent>
        <mc:AlternateContent xmlns:mc="http://schemas.openxmlformats.org/markup-compatibility/2006">
          <mc:Choice Requires="x14">
            <control shapeId="78050" r:id="rId5" name="Check Box 226">
              <controlPr defaultSize="0" autoFill="0" autoLine="0" autoPict="0">
                <anchor moveWithCells="1">
                  <from>
                    <xdr:col>0</xdr:col>
                    <xdr:colOff>1630680</xdr:colOff>
                    <xdr:row>25</xdr:row>
                    <xdr:rowOff>1516380</xdr:rowOff>
                  </from>
                  <to>
                    <xdr:col>0</xdr:col>
                    <xdr:colOff>2788920</xdr:colOff>
                    <xdr:row>25</xdr:row>
                    <xdr:rowOff>1706880</xdr:rowOff>
                  </to>
                </anchor>
              </controlPr>
            </control>
          </mc:Choice>
        </mc:AlternateContent>
        <mc:AlternateContent xmlns:mc="http://schemas.openxmlformats.org/markup-compatibility/2006">
          <mc:Choice Requires="x14">
            <control shapeId="78051" r:id="rId6" name="Check Box 227">
              <controlPr defaultSize="0" autoFill="0" autoLine="0" autoPict="0">
                <anchor moveWithCells="1">
                  <from>
                    <xdr:col>0</xdr:col>
                    <xdr:colOff>3124200</xdr:colOff>
                    <xdr:row>25</xdr:row>
                    <xdr:rowOff>1516380</xdr:rowOff>
                  </from>
                  <to>
                    <xdr:col>0</xdr:col>
                    <xdr:colOff>4922520</xdr:colOff>
                    <xdr:row>25</xdr:row>
                    <xdr:rowOff>1684020</xdr:rowOff>
                  </to>
                </anchor>
              </controlPr>
            </control>
          </mc:Choice>
        </mc:AlternateContent>
        <mc:AlternateContent xmlns:mc="http://schemas.openxmlformats.org/markup-compatibility/2006">
          <mc:Choice Requires="x14">
            <control shapeId="78052" r:id="rId7" name="Check Box 228">
              <controlPr defaultSize="0" autoFill="0" autoLine="0" autoPict="0">
                <anchor moveWithCells="1">
                  <from>
                    <xdr:col>1</xdr:col>
                    <xdr:colOff>807720</xdr:colOff>
                    <xdr:row>25</xdr:row>
                    <xdr:rowOff>1546860</xdr:rowOff>
                  </from>
                  <to>
                    <xdr:col>2</xdr:col>
                    <xdr:colOff>1013460</xdr:colOff>
                    <xdr:row>25</xdr:row>
                    <xdr:rowOff>1737360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Config!$K$2:$K$3</xm:f>
          </x14:formula1>
          <xm:sqref>C19:C21 C23:C25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F34"/>
  <sheetViews>
    <sheetView workbookViewId="0">
      <selection activeCell="N5" sqref="N5"/>
    </sheetView>
  </sheetViews>
  <sheetFormatPr defaultRowHeight="14.4" x14ac:dyDescent="0.3"/>
  <sheetData>
    <row r="1" spans="1:6" ht="33.6" x14ac:dyDescent="0.65">
      <c r="A1" s="479" t="s">
        <v>375</v>
      </c>
    </row>
    <row r="2" spans="1:6" s="477" customFormat="1" ht="21" x14ac:dyDescent="0.4">
      <c r="A2" s="1137" t="s">
        <v>377</v>
      </c>
      <c r="B2" s="1137"/>
      <c r="C2" s="1137"/>
      <c r="D2" s="1137"/>
      <c r="E2" s="1137"/>
      <c r="F2" s="1137"/>
    </row>
    <row r="3" spans="1:6" s="387" customFormat="1" x14ac:dyDescent="0.3">
      <c r="A3" s="1138" t="str">
        <f>HYPERLINK("https://iuhealth.sharepoint.com/sites/OfficeofTransformation/Document%20Library%20System%20Files/A3%20Quality%20Standards.xlsx?web=1","Click for Quality Standards")</f>
        <v>Click for Quality Standards</v>
      </c>
      <c r="B3" s="1138"/>
      <c r="C3" s="1138"/>
      <c r="D3" s="1138"/>
      <c r="E3" s="1138"/>
      <c r="F3" s="1138"/>
    </row>
    <row r="5" spans="1:6" ht="25.8" x14ac:dyDescent="0.5">
      <c r="A5" s="478" t="s">
        <v>376</v>
      </c>
    </row>
    <row r="6" spans="1:6" s="387" customFormat="1" ht="25.8" x14ac:dyDescent="0.5">
      <c r="B6" s="483" t="s">
        <v>424</v>
      </c>
    </row>
    <row r="7" spans="1:6" ht="114" customHeight="1" x14ac:dyDescent="0.3"/>
    <row r="8" spans="1:6" s="387" customFormat="1" ht="25.8" x14ac:dyDescent="0.5">
      <c r="A8" s="478" t="s">
        <v>393</v>
      </c>
    </row>
    <row r="9" spans="1:6" s="484" customFormat="1" ht="21" x14ac:dyDescent="0.4">
      <c r="B9" s="484" t="s">
        <v>397</v>
      </c>
    </row>
    <row r="10" spans="1:6" s="484" customFormat="1" ht="21" x14ac:dyDescent="0.4">
      <c r="B10" s="484" t="s">
        <v>394</v>
      </c>
    </row>
    <row r="11" spans="1:6" s="484" customFormat="1" ht="21" x14ac:dyDescent="0.4">
      <c r="B11" s="484" t="s">
        <v>395</v>
      </c>
    </row>
    <row r="12" spans="1:6" s="484" customFormat="1" ht="21" x14ac:dyDescent="0.4">
      <c r="B12" s="484" t="s">
        <v>396</v>
      </c>
    </row>
    <row r="13" spans="1:6" ht="21" x14ac:dyDescent="0.4">
      <c r="B13" s="484" t="s">
        <v>398</v>
      </c>
    </row>
    <row r="20" spans="1:2" ht="162.75" customHeight="1" x14ac:dyDescent="0.3">
      <c r="A20" s="485" t="s">
        <v>399</v>
      </c>
      <c r="B20" s="387"/>
    </row>
    <row r="21" spans="1:2" ht="21" x14ac:dyDescent="0.4">
      <c r="A21" s="484"/>
      <c r="B21" s="484" t="s">
        <v>400</v>
      </c>
    </row>
    <row r="22" spans="1:2" ht="21" x14ac:dyDescent="0.4">
      <c r="A22" s="484"/>
      <c r="B22" s="484" t="s">
        <v>401</v>
      </c>
    </row>
    <row r="23" spans="1:2" ht="21" x14ac:dyDescent="0.4">
      <c r="A23" s="484"/>
      <c r="B23" s="484" t="s">
        <v>403</v>
      </c>
    </row>
    <row r="24" spans="1:2" ht="183.75" customHeight="1" x14ac:dyDescent="0.4">
      <c r="A24" s="484"/>
      <c r="B24" s="484" t="s">
        <v>402</v>
      </c>
    </row>
    <row r="25" spans="1:2" ht="21" x14ac:dyDescent="0.4">
      <c r="A25" s="387"/>
      <c r="B25" s="484"/>
    </row>
    <row r="33" spans="1:2" s="387" customFormat="1" ht="30.75" customHeight="1" x14ac:dyDescent="0.3">
      <c r="A33" s="485" t="s">
        <v>423</v>
      </c>
    </row>
    <row r="34" spans="1:2" s="387" customFormat="1" ht="21" x14ac:dyDescent="0.4">
      <c r="A34" s="484"/>
      <c r="B34" s="484"/>
    </row>
  </sheetData>
  <mergeCells count="2">
    <mergeCell ref="A2:F2"/>
    <mergeCell ref="A3:F3"/>
  </mergeCells>
  <hyperlinks>
    <hyperlink ref="A2:F2" location="'A3'!A1" display="Go to A3 tab (Leave this quick start guide)"/>
    <hyperlink ref="A3:F3" r:id="rId1" display="Quality standards of a good A3"/>
  </hyperlinks>
  <pageMargins left="0.7" right="0.7" top="0.75" bottom="0.75" header="0.3" footer="0.3"/>
  <pageSetup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4.4" x14ac:dyDescent="0.3"/>
  <cols>
    <col min="1" max="1" width="138.6640625" customWidth="1"/>
  </cols>
  <sheetData>
    <row r="1" spans="1:1" x14ac:dyDescent="0.3">
      <c r="A1" s="586" t="str">
        <f>HYPERLINK("https://iuhealth.sharepoint.com/sites/OfficeofTransformation/Document%20Library%20System%20Files/A3%20Quality%20Standards.xlsx?web=1","Click for Quality Standards")</f>
        <v>Click for Quality Standards</v>
      </c>
    </row>
  </sheetData>
  <hyperlinks>
    <hyperlink ref="A1" r:id="rId1" display="Click here for A3 Quality Standard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DR45"/>
  <sheetViews>
    <sheetView showGridLines="0" topLeftCell="A7" zoomScale="85" zoomScaleNormal="85" zoomScalePageLayoutView="85" workbookViewId="0">
      <selection activeCell="AE34" sqref="AE34:AS38"/>
    </sheetView>
  </sheetViews>
  <sheetFormatPr defaultColWidth="3.109375" defaultRowHeight="15" x14ac:dyDescent="0.25"/>
  <cols>
    <col min="1" max="1" width="6.44140625" style="278" customWidth="1"/>
    <col min="2" max="3" width="3.109375" style="278" customWidth="1"/>
    <col min="4" max="4" width="3.33203125" style="278" customWidth="1"/>
    <col min="5" max="14" width="4.109375" style="278" customWidth="1"/>
    <col min="15" max="15" width="8.44140625" style="278" customWidth="1"/>
    <col min="16" max="16" width="7.5546875" style="279" customWidth="1"/>
    <col min="17" max="18" width="4.88671875" style="279" customWidth="1"/>
    <col min="19" max="19" width="3.33203125" style="279" customWidth="1"/>
    <col min="20" max="29" width="4.109375" style="279" customWidth="1"/>
    <col min="30" max="30" width="6.109375" style="279" customWidth="1"/>
    <col min="31" max="31" width="7.44140625" style="279" customWidth="1"/>
    <col min="32" max="33" width="4.88671875" style="279" customWidth="1"/>
    <col min="34" max="34" width="3.33203125" style="279" customWidth="1"/>
    <col min="35" max="44" width="4.109375" style="279" customWidth="1"/>
    <col min="45" max="45" width="5.109375" style="279" customWidth="1"/>
    <col min="46" max="55" width="4.109375" style="279" customWidth="1"/>
    <col min="56" max="56" width="3.6640625" style="279" customWidth="1"/>
    <col min="57" max="57" width="3.109375" style="279"/>
    <col min="58" max="16384" width="3.109375" style="278"/>
  </cols>
  <sheetData>
    <row r="1" spans="1:122" ht="20.100000000000001" customHeight="1" x14ac:dyDescent="0.25">
      <c r="A1" s="272"/>
      <c r="B1" s="272"/>
      <c r="C1" s="272"/>
      <c r="D1" s="272"/>
      <c r="E1" s="272"/>
      <c r="F1" s="273"/>
      <c r="G1" s="273"/>
      <c r="H1" s="273"/>
      <c r="I1" s="273"/>
      <c r="J1" s="273"/>
      <c r="K1" s="273"/>
      <c r="L1" s="273"/>
      <c r="M1" s="273"/>
      <c r="N1" s="273"/>
      <c r="O1" s="273"/>
      <c r="P1" s="273"/>
      <c r="Q1" s="445"/>
      <c r="R1" s="380"/>
      <c r="S1" s="273"/>
      <c r="T1" s="273"/>
      <c r="U1" s="273"/>
      <c r="V1" s="273"/>
      <c r="W1" s="273"/>
      <c r="X1" s="273"/>
      <c r="Y1" s="273"/>
      <c r="Z1" s="273"/>
      <c r="AA1" s="273"/>
      <c r="AB1" s="273"/>
      <c r="AC1" s="273"/>
      <c r="AD1" s="273"/>
      <c r="AE1" s="273"/>
      <c r="AF1" s="445"/>
      <c r="AG1" s="380"/>
      <c r="AH1" s="273"/>
      <c r="AI1" s="273"/>
      <c r="AJ1" s="273"/>
      <c r="AK1" s="273"/>
      <c r="AL1" s="273"/>
      <c r="AM1" s="273"/>
      <c r="AN1" s="273"/>
      <c r="AO1" s="273"/>
      <c r="AP1" s="273"/>
      <c r="AQ1" s="273"/>
      <c r="AR1" s="273"/>
      <c r="AS1" s="273"/>
      <c r="AT1" s="275"/>
      <c r="AU1" s="275"/>
      <c r="AV1" s="275"/>
      <c r="AW1" s="276"/>
      <c r="AX1" s="276"/>
      <c r="AY1" s="276"/>
      <c r="AZ1" s="276"/>
      <c r="BA1" s="276"/>
      <c r="BB1" s="276"/>
      <c r="BC1" s="276"/>
      <c r="BD1" s="276"/>
      <c r="BE1" s="277"/>
      <c r="BF1" s="277"/>
      <c r="BG1" s="277"/>
      <c r="BH1" s="277"/>
      <c r="BI1" s="277"/>
      <c r="BJ1" s="277"/>
      <c r="BK1" s="277"/>
      <c r="BL1" s="277"/>
      <c r="BM1" s="277"/>
      <c r="BN1" s="277"/>
      <c r="BO1" s="277"/>
      <c r="BP1" s="277"/>
      <c r="BQ1" s="277"/>
      <c r="BR1" s="277"/>
      <c r="BS1" s="277"/>
      <c r="BT1" s="277"/>
      <c r="BU1" s="277"/>
      <c r="BV1" s="277"/>
      <c r="BW1" s="277"/>
      <c r="BX1" s="277"/>
      <c r="BY1" s="277"/>
      <c r="BZ1" s="277"/>
      <c r="CA1" s="277"/>
      <c r="CB1" s="277"/>
      <c r="CC1" s="277"/>
      <c r="CD1" s="277"/>
      <c r="CE1" s="277"/>
      <c r="CF1" s="277"/>
      <c r="CG1" s="277"/>
      <c r="CH1" s="277"/>
      <c r="CI1" s="277"/>
      <c r="CJ1" s="277"/>
      <c r="CK1" s="277"/>
      <c r="CL1" s="277"/>
      <c r="CM1" s="277"/>
      <c r="CN1" s="277"/>
      <c r="CO1" s="277"/>
      <c r="CP1" s="277"/>
      <c r="CQ1" s="277"/>
      <c r="CR1" s="277"/>
      <c r="CS1" s="277"/>
      <c r="CT1" s="277"/>
      <c r="CU1" s="277"/>
      <c r="CV1" s="277"/>
      <c r="CW1" s="277"/>
      <c r="CX1" s="277"/>
      <c r="CY1" s="277"/>
      <c r="CZ1" s="277"/>
      <c r="DA1" s="277"/>
      <c r="DB1" s="277"/>
      <c r="DC1" s="277"/>
      <c r="DD1" s="277"/>
      <c r="DE1" s="277"/>
      <c r="DF1" s="277"/>
      <c r="DG1" s="277"/>
      <c r="DH1" s="277"/>
      <c r="DI1" s="277"/>
      <c r="DJ1" s="277"/>
      <c r="DK1" s="277"/>
      <c r="DL1" s="277"/>
      <c r="DM1" s="277"/>
      <c r="DN1" s="277"/>
      <c r="DO1" s="277"/>
      <c r="DP1" s="277"/>
      <c r="DQ1" s="277"/>
      <c r="DR1" s="277"/>
    </row>
    <row r="2" spans="1:122" ht="9.9" customHeight="1" x14ac:dyDescent="0.25">
      <c r="A2" s="273"/>
      <c r="B2" s="445"/>
      <c r="C2" s="380"/>
      <c r="D2" s="273"/>
      <c r="E2" s="273"/>
      <c r="F2" s="273"/>
      <c r="G2" s="274"/>
      <c r="H2" s="273"/>
      <c r="I2" s="273"/>
      <c r="J2" s="273"/>
      <c r="K2" s="273"/>
      <c r="L2" s="273"/>
      <c r="M2" s="273"/>
      <c r="N2" s="273"/>
      <c r="O2" s="273"/>
      <c r="P2" s="273"/>
      <c r="Q2" s="445"/>
      <c r="R2" s="380"/>
      <c r="S2" s="273"/>
      <c r="T2" s="273"/>
      <c r="U2" s="273"/>
      <c r="V2" s="273"/>
      <c r="W2" s="273"/>
      <c r="X2" s="273"/>
      <c r="Y2" s="273"/>
      <c r="Z2" s="273"/>
      <c r="AA2" s="273"/>
      <c r="AB2" s="273"/>
      <c r="AC2" s="273"/>
      <c r="AD2" s="273"/>
      <c r="AE2" s="273"/>
      <c r="AF2" s="445"/>
      <c r="AG2" s="380"/>
      <c r="AH2" s="273"/>
      <c r="AI2" s="273"/>
      <c r="AJ2" s="273"/>
      <c r="AK2" s="273"/>
      <c r="AL2" s="273"/>
      <c r="AM2" s="273"/>
      <c r="AN2" s="273"/>
      <c r="AO2" s="273"/>
      <c r="AP2" s="273"/>
      <c r="AQ2" s="273"/>
      <c r="AR2" s="273"/>
      <c r="AS2" s="273"/>
      <c r="AT2" s="275"/>
      <c r="AU2" s="275"/>
      <c r="AV2" s="275"/>
      <c r="AW2" s="276"/>
      <c r="AX2" s="276"/>
      <c r="AY2" s="276"/>
      <c r="AZ2" s="276"/>
      <c r="BA2" s="276"/>
      <c r="BB2" s="276"/>
      <c r="BC2" s="276"/>
      <c r="BD2" s="276"/>
      <c r="BE2" s="277"/>
      <c r="BF2" s="277"/>
      <c r="BG2" s="277"/>
      <c r="BH2" s="277"/>
      <c r="BI2" s="277"/>
      <c r="BJ2" s="277"/>
      <c r="BK2" s="277"/>
      <c r="BL2" s="277"/>
      <c r="BM2" s="277"/>
      <c r="BN2" s="277"/>
      <c r="BO2" s="277"/>
      <c r="BP2" s="277"/>
      <c r="BQ2" s="277"/>
      <c r="BR2" s="277"/>
      <c r="BS2" s="277"/>
      <c r="BT2" s="277"/>
      <c r="BU2" s="277"/>
      <c r="BV2" s="277"/>
      <c r="BW2" s="277"/>
      <c r="BX2" s="277"/>
      <c r="BY2" s="277"/>
      <c r="BZ2" s="277"/>
      <c r="CA2" s="277"/>
      <c r="CB2" s="277"/>
      <c r="CC2" s="277"/>
      <c r="CD2" s="277"/>
      <c r="CE2" s="277"/>
      <c r="CF2" s="277"/>
      <c r="CG2" s="277"/>
      <c r="CH2" s="277"/>
      <c r="CI2" s="277"/>
      <c r="CJ2" s="277"/>
      <c r="CK2" s="277"/>
      <c r="CL2" s="277"/>
      <c r="CM2" s="277"/>
      <c r="CN2" s="277"/>
      <c r="CO2" s="277"/>
      <c r="CP2" s="277"/>
      <c r="CQ2" s="277"/>
      <c r="CR2" s="277"/>
      <c r="CS2" s="277"/>
      <c r="CT2" s="277"/>
      <c r="CU2" s="277"/>
      <c r="CV2" s="277"/>
      <c r="CW2" s="277"/>
      <c r="CX2" s="277"/>
      <c r="CY2" s="277"/>
      <c r="CZ2" s="277"/>
      <c r="DA2" s="277"/>
      <c r="DB2" s="277"/>
      <c r="DC2" s="277"/>
      <c r="DD2" s="277"/>
      <c r="DE2" s="277"/>
      <c r="DF2" s="277"/>
      <c r="DG2" s="277"/>
      <c r="DH2" s="277"/>
      <c r="DI2" s="277"/>
      <c r="DJ2" s="277"/>
      <c r="DK2" s="277"/>
      <c r="DL2" s="277"/>
      <c r="DM2" s="277"/>
      <c r="DN2" s="277"/>
      <c r="DO2" s="277"/>
      <c r="DP2" s="277"/>
      <c r="DQ2" s="277"/>
      <c r="DR2" s="277"/>
    </row>
    <row r="3" spans="1:122" ht="20.100000000000001" customHeight="1" x14ac:dyDescent="0.4">
      <c r="A3" s="273"/>
      <c r="B3" s="445"/>
      <c r="C3" s="380"/>
      <c r="D3" s="273"/>
      <c r="E3" s="273"/>
      <c r="F3" s="273"/>
      <c r="G3" s="274"/>
      <c r="H3" s="273"/>
      <c r="I3" s="273"/>
      <c r="J3" s="273"/>
      <c r="K3" s="273"/>
      <c r="L3" s="273"/>
      <c r="M3" s="273"/>
      <c r="N3" s="273"/>
      <c r="P3" s="278"/>
      <c r="Q3" s="278"/>
      <c r="R3" s="278"/>
      <c r="S3" s="278"/>
      <c r="AA3" s="310" t="s">
        <v>94</v>
      </c>
      <c r="AJ3" s="308"/>
      <c r="AK3" s="308"/>
      <c r="AL3" s="308"/>
      <c r="AM3" s="308"/>
      <c r="AN3" s="308"/>
      <c r="AO3" s="308"/>
      <c r="AP3" s="308"/>
      <c r="AQ3" s="308"/>
      <c r="AR3" s="308"/>
      <c r="AS3" s="308"/>
      <c r="AT3" s="308"/>
      <c r="AU3" s="308"/>
      <c r="AV3" s="308"/>
      <c r="AW3" s="308"/>
      <c r="AX3" s="308"/>
      <c r="AY3" s="308"/>
      <c r="AZ3" s="308"/>
      <c r="BA3" s="308"/>
      <c r="BB3" s="308"/>
      <c r="BC3" s="308"/>
      <c r="BD3" s="308"/>
      <c r="BE3" s="277"/>
      <c r="BF3" s="277"/>
      <c r="BG3" s="277"/>
      <c r="BH3" s="277"/>
      <c r="BI3" s="277"/>
      <c r="BJ3" s="277"/>
      <c r="BK3" s="277"/>
      <c r="BL3" s="277"/>
      <c r="BM3" s="277"/>
      <c r="BN3" s="277"/>
      <c r="BO3" s="277"/>
      <c r="BP3" s="277"/>
      <c r="BQ3" s="277"/>
      <c r="BR3" s="277"/>
      <c r="BS3" s="277"/>
      <c r="BT3" s="277"/>
      <c r="BU3" s="277"/>
      <c r="BV3" s="277"/>
      <c r="BW3" s="277"/>
      <c r="BX3" s="277"/>
      <c r="BY3" s="277"/>
      <c r="BZ3" s="277"/>
      <c r="CA3" s="277"/>
      <c r="CB3" s="277"/>
      <c r="CC3" s="277"/>
      <c r="CD3" s="277"/>
      <c r="CE3" s="277"/>
      <c r="CF3" s="277"/>
      <c r="CG3" s="277"/>
      <c r="CH3" s="277"/>
      <c r="CI3" s="277"/>
      <c r="CJ3" s="277"/>
      <c r="CK3" s="277"/>
      <c r="CL3" s="277"/>
      <c r="CM3" s="277"/>
      <c r="CN3" s="277"/>
      <c r="CO3" s="277"/>
      <c r="CP3" s="277"/>
      <c r="CQ3" s="277"/>
      <c r="CR3" s="277"/>
      <c r="CS3" s="277"/>
      <c r="CT3" s="277"/>
      <c r="CU3" s="277"/>
      <c r="CV3" s="277"/>
      <c r="CW3" s="277"/>
      <c r="CX3" s="277"/>
      <c r="CY3" s="277"/>
      <c r="CZ3" s="277"/>
      <c r="DA3" s="277"/>
      <c r="DB3" s="277"/>
      <c r="DC3" s="277"/>
      <c r="DD3" s="277"/>
      <c r="DE3" s="277"/>
      <c r="DF3" s="277"/>
      <c r="DG3" s="277"/>
      <c r="DH3" s="277"/>
      <c r="DI3" s="277"/>
      <c r="DJ3" s="277"/>
      <c r="DK3" s="277"/>
      <c r="DL3" s="277"/>
      <c r="DM3" s="277"/>
      <c r="DN3" s="277"/>
      <c r="DO3" s="277"/>
      <c r="DP3" s="277"/>
      <c r="DQ3" s="277"/>
      <c r="DR3" s="277"/>
    </row>
    <row r="4" spans="1:122" ht="27" customHeight="1" thickBot="1" x14ac:dyDescent="0.3">
      <c r="A4" s="273"/>
      <c r="B4" s="445"/>
      <c r="C4" s="380"/>
      <c r="D4" s="273"/>
      <c r="E4" s="273"/>
      <c r="F4" s="273"/>
      <c r="G4" s="274"/>
      <c r="H4" s="273"/>
      <c r="I4" s="273"/>
      <c r="J4" s="273"/>
      <c r="K4" s="273"/>
      <c r="L4" s="273"/>
      <c r="P4" s="278"/>
      <c r="Q4" s="278"/>
      <c r="R4" s="278"/>
      <c r="S4" s="278"/>
      <c r="AP4" s="273"/>
      <c r="AQ4" s="273"/>
      <c r="AR4" s="273"/>
      <c r="AS4" s="273"/>
      <c r="AT4" s="280"/>
      <c r="AU4" s="280"/>
      <c r="AV4" s="280"/>
      <c r="AW4" s="280"/>
      <c r="AX4" s="280"/>
      <c r="AY4" s="280"/>
      <c r="AZ4" s="280"/>
      <c r="BA4" s="280"/>
      <c r="BB4" s="280"/>
      <c r="BC4" s="281"/>
      <c r="BD4" s="280"/>
      <c r="BE4" s="277"/>
      <c r="BF4" s="277"/>
      <c r="BG4" s="277"/>
      <c r="BH4" s="277"/>
      <c r="BI4" s="277"/>
      <c r="BJ4" s="277"/>
      <c r="BK4" s="277"/>
      <c r="BL4" s="277"/>
      <c r="BM4" s="277"/>
      <c r="BN4" s="277"/>
      <c r="BO4" s="277"/>
      <c r="BP4" s="277"/>
      <c r="BQ4" s="277"/>
      <c r="BR4" s="277"/>
      <c r="BS4" s="277"/>
      <c r="BT4" s="277"/>
      <c r="BU4" s="277"/>
      <c r="BV4" s="277"/>
      <c r="BW4" s="277"/>
      <c r="BX4" s="277"/>
      <c r="BY4" s="277"/>
      <c r="BZ4" s="277"/>
      <c r="CA4" s="277"/>
      <c r="CB4" s="277"/>
      <c r="CC4" s="277"/>
      <c r="CD4" s="277"/>
      <c r="CE4" s="277"/>
      <c r="CF4" s="277"/>
      <c r="CG4" s="277"/>
      <c r="CH4" s="277"/>
      <c r="CI4" s="277"/>
      <c r="CJ4" s="277"/>
      <c r="CK4" s="277"/>
      <c r="CL4" s="277"/>
      <c r="CM4" s="277"/>
      <c r="CN4" s="277"/>
      <c r="CO4" s="277"/>
      <c r="CP4" s="277"/>
      <c r="CQ4" s="277"/>
      <c r="CR4" s="277"/>
      <c r="CS4" s="277"/>
      <c r="CT4" s="277"/>
      <c r="CU4" s="277"/>
      <c r="CV4" s="277"/>
      <c r="CW4" s="277"/>
      <c r="CX4" s="277"/>
      <c r="CY4" s="277"/>
      <c r="CZ4" s="277"/>
      <c r="DA4" s="277"/>
      <c r="DB4" s="277"/>
      <c r="DC4" s="277"/>
      <c r="DD4" s="277"/>
      <c r="DE4" s="277"/>
      <c r="DF4" s="277"/>
      <c r="DG4" s="277"/>
      <c r="DH4" s="277"/>
      <c r="DI4" s="277"/>
      <c r="DJ4" s="277"/>
      <c r="DK4" s="277"/>
      <c r="DL4" s="277"/>
      <c r="DM4" s="277"/>
      <c r="DN4" s="277"/>
      <c r="DO4" s="277"/>
      <c r="DP4" s="277"/>
      <c r="DQ4" s="277"/>
      <c r="DR4" s="277"/>
    </row>
    <row r="5" spans="1:122" ht="18" customHeight="1" thickBot="1" x14ac:dyDescent="0.3">
      <c r="A5" s="713" t="s">
        <v>300</v>
      </c>
      <c r="B5" s="714"/>
      <c r="C5" s="714"/>
      <c r="D5" s="714"/>
      <c r="E5" s="714"/>
      <c r="F5" s="715"/>
      <c r="G5" s="715"/>
      <c r="H5" s="715"/>
      <c r="I5" s="715"/>
      <c r="J5" s="715"/>
      <c r="K5" s="715"/>
      <c r="L5" s="715"/>
      <c r="M5" s="715"/>
      <c r="N5" s="715"/>
      <c r="O5" s="716"/>
      <c r="P5" s="273"/>
      <c r="Q5" s="445"/>
      <c r="R5" s="380"/>
      <c r="S5" s="805" t="s">
        <v>2</v>
      </c>
      <c r="T5" s="806"/>
      <c r="U5" s="806"/>
      <c r="V5" s="806"/>
      <c r="W5" s="806"/>
      <c r="X5" s="806"/>
      <c r="Y5" s="806"/>
      <c r="Z5" s="807"/>
      <c r="AB5" s="830" t="s">
        <v>3</v>
      </c>
      <c r="AC5" s="831"/>
      <c r="AD5" s="831"/>
      <c r="AE5" s="831"/>
      <c r="AF5" s="831"/>
      <c r="AG5" s="831"/>
      <c r="AH5" s="831"/>
      <c r="AI5" s="831"/>
      <c r="AJ5" s="831"/>
      <c r="AK5" s="832"/>
      <c r="AM5" s="805" t="s">
        <v>4</v>
      </c>
      <c r="AN5" s="806"/>
      <c r="AO5" s="806"/>
      <c r="AP5" s="806"/>
      <c r="AQ5" s="806"/>
      <c r="AR5" s="806"/>
      <c r="AS5" s="807"/>
      <c r="AT5" s="283"/>
      <c r="AU5" s="280"/>
      <c r="AV5" s="280"/>
      <c r="AW5" s="280"/>
      <c r="AX5" s="280"/>
      <c r="AY5" s="280"/>
      <c r="AZ5" s="280"/>
      <c r="BA5" s="280"/>
      <c r="BB5" s="280"/>
      <c r="BC5" s="281"/>
      <c r="BD5" s="280"/>
      <c r="BE5" s="277"/>
      <c r="BF5" s="277"/>
      <c r="BG5" s="277"/>
      <c r="BH5" s="277"/>
      <c r="BI5" s="277"/>
      <c r="BJ5" s="277"/>
      <c r="BK5" s="277"/>
      <c r="BL5" s="277"/>
      <c r="BM5" s="277"/>
      <c r="BN5" s="277"/>
      <c r="BO5" s="277"/>
      <c r="BP5" s="277"/>
      <c r="BQ5" s="277"/>
      <c r="BR5" s="277"/>
      <c r="BS5" s="277"/>
      <c r="BT5" s="277"/>
      <c r="BU5" s="277"/>
      <c r="BV5" s="277"/>
      <c r="BW5" s="277"/>
      <c r="BX5" s="277"/>
      <c r="BY5" s="277"/>
      <c r="BZ5" s="277"/>
      <c r="CA5" s="277"/>
      <c r="CB5" s="277"/>
      <c r="CC5" s="277"/>
      <c r="CD5" s="277"/>
      <c r="CE5" s="277"/>
      <c r="CF5" s="277"/>
      <c r="CG5" s="277"/>
      <c r="CH5" s="277"/>
      <c r="CI5" s="277"/>
      <c r="CJ5" s="277"/>
      <c r="CK5" s="277"/>
      <c r="CL5" s="277"/>
      <c r="CM5" s="277"/>
      <c r="CN5" s="277"/>
      <c r="CO5" s="277"/>
      <c r="CP5" s="277"/>
      <c r="CQ5" s="277"/>
      <c r="CR5" s="277"/>
      <c r="CS5" s="277"/>
      <c r="CT5" s="277"/>
      <c r="CU5" s="277"/>
      <c r="CV5" s="277"/>
      <c r="CW5" s="277"/>
      <c r="CX5" s="277"/>
      <c r="CY5" s="277"/>
      <c r="CZ5" s="277"/>
      <c r="DA5" s="277"/>
      <c r="DB5" s="277"/>
      <c r="DC5" s="277"/>
      <c r="DD5" s="277"/>
      <c r="DE5" s="277"/>
      <c r="DF5" s="277"/>
      <c r="DG5" s="277"/>
      <c r="DH5" s="277"/>
      <c r="DI5" s="277"/>
      <c r="DJ5" s="277"/>
      <c r="DK5" s="277"/>
      <c r="DL5" s="277"/>
      <c r="DM5" s="277"/>
      <c r="DN5" s="277"/>
      <c r="DO5" s="277"/>
      <c r="DP5" s="277"/>
      <c r="DQ5" s="277"/>
      <c r="DR5" s="277"/>
    </row>
    <row r="6" spans="1:122" ht="16.5" customHeight="1" x14ac:dyDescent="0.25">
      <c r="A6" s="771" t="str">
        <f>'A3'!A1</f>
        <v>RIE A3</v>
      </c>
      <c r="B6" s="772"/>
      <c r="C6" s="772"/>
      <c r="D6" s="772"/>
      <c r="E6" s="772"/>
      <c r="F6" s="772"/>
      <c r="G6" s="772"/>
      <c r="H6" s="772"/>
      <c r="I6" s="772"/>
      <c r="J6" s="772"/>
      <c r="K6" s="772"/>
      <c r="L6" s="772"/>
      <c r="M6" s="772"/>
      <c r="N6" s="772"/>
      <c r="O6" s="773"/>
      <c r="P6" s="380"/>
      <c r="Q6" s="445"/>
      <c r="R6" s="380"/>
      <c r="S6" s="808" t="str">
        <f>'A3'!U3</f>
        <v/>
      </c>
      <c r="T6" s="809"/>
      <c r="U6" s="809"/>
      <c r="V6" s="809"/>
      <c r="W6" s="809"/>
      <c r="X6" s="809"/>
      <c r="Y6" s="809"/>
      <c r="Z6" s="810"/>
      <c r="AB6" s="808" t="str">
        <f>'A3'!AX3</f>
        <v/>
      </c>
      <c r="AC6" s="809"/>
      <c r="AD6" s="809"/>
      <c r="AE6" s="809"/>
      <c r="AF6" s="809"/>
      <c r="AG6" s="809"/>
      <c r="AH6" s="809"/>
      <c r="AI6" s="809"/>
      <c r="AJ6" s="809"/>
      <c r="AK6" s="810"/>
      <c r="AM6" s="808" t="str">
        <f>'A3'!BV3</f>
        <v/>
      </c>
      <c r="AN6" s="809"/>
      <c r="AO6" s="809"/>
      <c r="AP6" s="809"/>
      <c r="AQ6" s="809"/>
      <c r="AR6" s="809"/>
      <c r="AS6" s="810"/>
      <c r="AT6" s="283"/>
      <c r="AU6" s="280"/>
      <c r="AV6" s="280"/>
      <c r="AW6" s="280"/>
      <c r="AX6" s="280"/>
      <c r="AY6" s="280"/>
      <c r="AZ6" s="280"/>
      <c r="BA6" s="280"/>
      <c r="BB6" s="280"/>
      <c r="BC6" s="281"/>
      <c r="BD6" s="280"/>
      <c r="BE6" s="277"/>
      <c r="BF6" s="277"/>
      <c r="BG6" s="277"/>
      <c r="BH6" s="277"/>
      <c r="BI6" s="277"/>
      <c r="BJ6" s="277"/>
      <c r="BK6" s="277"/>
      <c r="BL6" s="277"/>
      <c r="BM6" s="277"/>
      <c r="BN6" s="277"/>
      <c r="BO6" s="277"/>
      <c r="BP6" s="277"/>
      <c r="BQ6" s="277"/>
      <c r="BR6" s="277"/>
      <c r="BS6" s="277"/>
      <c r="BT6" s="277"/>
      <c r="BU6" s="277"/>
      <c r="BV6" s="277"/>
      <c r="BW6" s="277"/>
      <c r="BX6" s="277"/>
      <c r="BY6" s="277"/>
      <c r="BZ6" s="277"/>
      <c r="CA6" s="277"/>
      <c r="CB6" s="277"/>
      <c r="CC6" s="277"/>
      <c r="CD6" s="277"/>
      <c r="CE6" s="277"/>
      <c r="CF6" s="277"/>
      <c r="CG6" s="277"/>
      <c r="CH6" s="277"/>
      <c r="CI6" s="277"/>
      <c r="CJ6" s="277"/>
      <c r="CK6" s="277"/>
      <c r="CL6" s="277"/>
      <c r="CM6" s="277"/>
      <c r="CN6" s="277"/>
      <c r="CO6" s="277"/>
      <c r="CP6" s="277"/>
      <c r="CQ6" s="277"/>
      <c r="CR6" s="277"/>
      <c r="CS6" s="277"/>
      <c r="CT6" s="277"/>
      <c r="CU6" s="277"/>
      <c r="CV6" s="277"/>
      <c r="CW6" s="277"/>
      <c r="CX6" s="277"/>
      <c r="CY6" s="277"/>
      <c r="CZ6" s="277"/>
      <c r="DA6" s="277"/>
      <c r="DB6" s="277"/>
      <c r="DC6" s="277"/>
      <c r="DD6" s="277"/>
      <c r="DE6" s="277"/>
      <c r="DF6" s="277"/>
      <c r="DG6" s="277"/>
      <c r="DH6" s="277"/>
      <c r="DI6" s="277"/>
      <c r="DJ6" s="277"/>
      <c r="DK6" s="277"/>
      <c r="DL6" s="277"/>
      <c r="DM6" s="277"/>
      <c r="DN6" s="277"/>
      <c r="DO6" s="277"/>
      <c r="DP6" s="277"/>
      <c r="DQ6" s="277"/>
      <c r="DR6" s="277"/>
    </row>
    <row r="7" spans="1:122" ht="18" customHeight="1" thickBot="1" x14ac:dyDescent="0.3">
      <c r="A7" s="774"/>
      <c r="B7" s="775"/>
      <c r="C7" s="775"/>
      <c r="D7" s="775"/>
      <c r="E7" s="775"/>
      <c r="F7" s="775"/>
      <c r="G7" s="775"/>
      <c r="H7" s="775"/>
      <c r="I7" s="775"/>
      <c r="J7" s="775"/>
      <c r="K7" s="775"/>
      <c r="L7" s="775"/>
      <c r="M7" s="775"/>
      <c r="N7" s="775"/>
      <c r="O7" s="776"/>
      <c r="P7" s="380"/>
      <c r="Q7" s="445"/>
      <c r="R7" s="380"/>
      <c r="S7" s="811"/>
      <c r="T7" s="812"/>
      <c r="U7" s="812"/>
      <c r="V7" s="812"/>
      <c r="W7" s="812"/>
      <c r="X7" s="812"/>
      <c r="Y7" s="812"/>
      <c r="Z7" s="813"/>
      <c r="AA7" s="273"/>
      <c r="AB7" s="811"/>
      <c r="AC7" s="812"/>
      <c r="AD7" s="812"/>
      <c r="AE7" s="812"/>
      <c r="AF7" s="812"/>
      <c r="AG7" s="812"/>
      <c r="AH7" s="812"/>
      <c r="AI7" s="812"/>
      <c r="AJ7" s="812"/>
      <c r="AK7" s="813"/>
      <c r="AL7" s="99"/>
      <c r="AM7" s="811"/>
      <c r="AN7" s="812"/>
      <c r="AO7" s="812"/>
      <c r="AP7" s="812"/>
      <c r="AQ7" s="812"/>
      <c r="AR7" s="812"/>
      <c r="AS7" s="813"/>
      <c r="AT7" s="280"/>
      <c r="AU7" s="280"/>
      <c r="AV7" s="280"/>
      <c r="AW7" s="280"/>
      <c r="AX7" s="280"/>
      <c r="AY7" s="280"/>
      <c r="AZ7" s="280"/>
      <c r="BA7" s="280"/>
      <c r="BB7" s="280"/>
      <c r="BC7" s="281"/>
      <c r="BD7" s="280"/>
      <c r="BE7" s="277"/>
      <c r="BF7" s="277"/>
      <c r="BG7" s="277"/>
      <c r="BH7" s="277"/>
      <c r="BI7" s="277"/>
      <c r="BJ7" s="277"/>
      <c r="BK7" s="277"/>
      <c r="BL7" s="277"/>
      <c r="BM7" s="277"/>
      <c r="BN7" s="277"/>
      <c r="BO7" s="277"/>
      <c r="BP7" s="277"/>
      <c r="BQ7" s="277"/>
      <c r="BR7" s="277"/>
      <c r="BS7" s="277"/>
      <c r="BT7" s="277"/>
      <c r="BU7" s="277"/>
      <c r="BV7" s="277"/>
      <c r="BW7" s="277"/>
      <c r="BX7" s="277"/>
      <c r="BY7" s="277"/>
      <c r="BZ7" s="277"/>
      <c r="CA7" s="277"/>
      <c r="CB7" s="277"/>
      <c r="CC7" s="277"/>
      <c r="CD7" s="277"/>
      <c r="CE7" s="277"/>
      <c r="CF7" s="277"/>
      <c r="CG7" s="277"/>
      <c r="CH7" s="277"/>
      <c r="CI7" s="277"/>
      <c r="CJ7" s="277"/>
      <c r="CK7" s="277"/>
      <c r="CL7" s="277"/>
      <c r="CM7" s="277"/>
      <c r="CN7" s="277"/>
      <c r="CO7" s="277"/>
      <c r="CP7" s="277"/>
      <c r="CQ7" s="277"/>
      <c r="CR7" s="277"/>
      <c r="CS7" s="277"/>
      <c r="CT7" s="277"/>
      <c r="CU7" s="277"/>
      <c r="CV7" s="277"/>
      <c r="CW7" s="277"/>
      <c r="CX7" s="277"/>
      <c r="CY7" s="277"/>
      <c r="CZ7" s="277"/>
      <c r="DA7" s="277"/>
      <c r="DB7" s="277"/>
      <c r="DC7" s="277"/>
      <c r="DD7" s="277"/>
      <c r="DE7" s="277"/>
      <c r="DF7" s="277"/>
      <c r="DG7" s="277"/>
      <c r="DH7" s="277"/>
      <c r="DI7" s="277"/>
      <c r="DJ7" s="277"/>
      <c r="DK7" s="277"/>
      <c r="DL7" s="277"/>
      <c r="DM7" s="277"/>
      <c r="DN7" s="277"/>
      <c r="DO7" s="277"/>
      <c r="DP7" s="277"/>
      <c r="DQ7" s="277"/>
      <c r="DR7" s="277"/>
    </row>
    <row r="8" spans="1:122" ht="9.9" customHeight="1" thickBot="1" x14ac:dyDescent="0.3">
      <c r="A8" s="273"/>
      <c r="B8" s="445"/>
      <c r="C8" s="380"/>
      <c r="D8" s="273"/>
      <c r="E8" s="273"/>
      <c r="F8" s="273"/>
      <c r="G8" s="273"/>
      <c r="H8" s="273"/>
      <c r="I8" s="273"/>
      <c r="J8" s="273"/>
      <c r="K8" s="273"/>
      <c r="L8" s="273"/>
      <c r="M8" s="273"/>
      <c r="N8" s="273"/>
      <c r="O8" s="273"/>
      <c r="P8" s="273"/>
      <c r="Q8" s="445"/>
      <c r="R8" s="380"/>
      <c r="S8" s="273"/>
      <c r="T8" s="273"/>
      <c r="U8" s="273"/>
      <c r="V8" s="273"/>
      <c r="W8" s="273"/>
      <c r="X8" s="273"/>
      <c r="Y8" s="273"/>
      <c r="Z8" s="273"/>
      <c r="AA8" s="273"/>
      <c r="AB8" s="273"/>
      <c r="AC8" s="273"/>
      <c r="AD8" s="273"/>
      <c r="AE8" s="273"/>
      <c r="AF8" s="445"/>
      <c r="AG8" s="380"/>
      <c r="AH8" s="273"/>
      <c r="AI8" s="273"/>
      <c r="AJ8" s="273"/>
      <c r="AK8" s="273"/>
      <c r="AL8" s="273"/>
      <c r="AM8" s="273"/>
      <c r="AN8" s="273"/>
      <c r="AO8" s="273"/>
      <c r="AP8" s="273"/>
      <c r="AQ8" s="273"/>
      <c r="AR8" s="273"/>
      <c r="AS8" s="273"/>
      <c r="AT8" s="280"/>
      <c r="AU8" s="280"/>
      <c r="AV8" s="280"/>
      <c r="AW8" s="280"/>
      <c r="AX8" s="280"/>
      <c r="AY8" s="280"/>
      <c r="AZ8" s="280"/>
      <c r="BA8" s="280"/>
      <c r="BB8" s="280"/>
      <c r="BC8" s="281"/>
      <c r="BD8" s="280"/>
      <c r="BE8" s="277"/>
      <c r="BF8" s="277"/>
      <c r="BG8" s="277"/>
      <c r="BH8" s="277"/>
      <c r="BI8" s="277"/>
      <c r="BJ8" s="277"/>
      <c r="BK8" s="277"/>
      <c r="BL8" s="277"/>
      <c r="BM8" s="277"/>
      <c r="BN8" s="277"/>
      <c r="BO8" s="277"/>
      <c r="BP8" s="277"/>
      <c r="BQ8" s="277"/>
      <c r="BR8" s="277"/>
      <c r="BS8" s="277"/>
      <c r="BT8" s="277"/>
      <c r="BU8" s="277"/>
      <c r="BV8" s="277"/>
      <c r="BW8" s="277"/>
      <c r="BX8" s="277"/>
      <c r="BY8" s="277"/>
      <c r="BZ8" s="277"/>
      <c r="CA8" s="277"/>
      <c r="CB8" s="277"/>
      <c r="CC8" s="277"/>
      <c r="CD8" s="277"/>
      <c r="CE8" s="277"/>
      <c r="CF8" s="277"/>
      <c r="CG8" s="277"/>
      <c r="CH8" s="277"/>
      <c r="CI8" s="277"/>
      <c r="CJ8" s="277"/>
      <c r="CK8" s="277"/>
      <c r="CL8" s="277"/>
      <c r="CM8" s="277"/>
      <c r="CN8" s="277"/>
      <c r="CO8" s="277"/>
      <c r="CP8" s="277"/>
      <c r="CQ8" s="277"/>
      <c r="CR8" s="277"/>
      <c r="CS8" s="277"/>
      <c r="CT8" s="277"/>
      <c r="CU8" s="277"/>
      <c r="CV8" s="277"/>
      <c r="CW8" s="277"/>
      <c r="CX8" s="277"/>
      <c r="CY8" s="277"/>
      <c r="CZ8" s="277"/>
      <c r="DA8" s="277"/>
      <c r="DB8" s="277"/>
      <c r="DC8" s="277"/>
      <c r="DD8" s="277"/>
      <c r="DE8" s="277"/>
      <c r="DF8" s="277"/>
      <c r="DG8" s="277"/>
      <c r="DH8" s="277"/>
      <c r="DI8" s="277"/>
      <c r="DJ8" s="277"/>
      <c r="DK8" s="277"/>
      <c r="DL8" s="277"/>
      <c r="DM8" s="277"/>
      <c r="DN8" s="277"/>
      <c r="DO8" s="277"/>
      <c r="DP8" s="277"/>
      <c r="DQ8" s="277"/>
      <c r="DR8" s="277"/>
    </row>
    <row r="9" spans="1:122" ht="17.25" customHeight="1" thickBot="1" x14ac:dyDescent="0.35">
      <c r="A9" s="717" t="s">
        <v>163</v>
      </c>
      <c r="B9" s="718"/>
      <c r="C9" s="718"/>
      <c r="D9" s="718"/>
      <c r="E9" s="718"/>
      <c r="F9" s="718"/>
      <c r="G9" s="718"/>
      <c r="H9" s="718"/>
      <c r="I9" s="719"/>
      <c r="J9" s="777" t="str">
        <f>IF(LEN(Border!B7)&gt;0,Border!B7,"")</f>
        <v/>
      </c>
      <c r="K9" s="777"/>
      <c r="L9" s="777"/>
      <c r="M9" s="777"/>
      <c r="N9" s="777"/>
      <c r="O9" s="332" t="s">
        <v>253</v>
      </c>
      <c r="P9" s="778" t="str">
        <f>IF(LEN(Border!D7)&gt;0,Border!D7,"")</f>
        <v/>
      </c>
      <c r="Q9" s="778"/>
      <c r="R9" s="778"/>
      <c r="S9" s="778"/>
      <c r="T9" s="778"/>
      <c r="U9" s="778"/>
      <c r="V9" s="779"/>
      <c r="W9" s="273"/>
      <c r="X9" s="273"/>
      <c r="Y9" s="273"/>
      <c r="Z9" s="273"/>
      <c r="AA9" s="273"/>
      <c r="AB9" s="273"/>
      <c r="AC9" s="273"/>
      <c r="AD9" s="273"/>
      <c r="AE9" s="273"/>
      <c r="AF9" s="445"/>
      <c r="AG9" s="380"/>
      <c r="AH9" s="273"/>
      <c r="AI9" s="273"/>
      <c r="AJ9" s="273"/>
      <c r="AK9" s="814" t="s">
        <v>75</v>
      </c>
      <c r="AL9" s="719"/>
      <c r="AM9" s="719"/>
      <c r="AN9" s="719"/>
      <c r="AO9" s="815">
        <f ca="1">NOW()</f>
        <v>44299.621017476849</v>
      </c>
      <c r="AP9" s="816"/>
      <c r="AQ9" s="816"/>
      <c r="AR9" s="816"/>
      <c r="AS9" s="817"/>
      <c r="AT9" s="276"/>
      <c r="AU9" s="276"/>
      <c r="AV9" s="276"/>
      <c r="AW9" s="276"/>
      <c r="AX9" s="276"/>
      <c r="AY9" s="276"/>
      <c r="AZ9" s="276"/>
      <c r="BA9" s="276"/>
      <c r="BB9" s="276"/>
      <c r="BC9" s="276"/>
      <c r="BD9" s="280"/>
      <c r="BE9" s="277"/>
      <c r="BF9" s="277"/>
      <c r="BG9" s="277"/>
      <c r="BH9" s="277"/>
      <c r="BI9" s="277"/>
      <c r="BJ9" s="277"/>
      <c r="BK9" s="277"/>
      <c r="BL9" s="277"/>
      <c r="BM9" s="277"/>
      <c r="BN9" s="277"/>
      <c r="BO9" s="277"/>
      <c r="BP9" s="277"/>
      <c r="BQ9" s="277"/>
      <c r="BR9" s="277"/>
      <c r="BS9" s="277"/>
      <c r="BT9" s="277"/>
      <c r="BU9" s="277"/>
      <c r="BV9" s="277"/>
      <c r="BW9" s="277"/>
      <c r="BX9" s="277"/>
      <c r="BY9" s="277"/>
      <c r="BZ9" s="277"/>
      <c r="CA9" s="277"/>
      <c r="CB9" s="277"/>
      <c r="CC9" s="277"/>
      <c r="CD9" s="277"/>
      <c r="CE9" s="277"/>
      <c r="CF9" s="277"/>
      <c r="CG9" s="277"/>
      <c r="CH9" s="277"/>
      <c r="CI9" s="277"/>
      <c r="CJ9" s="277"/>
      <c r="CK9" s="277"/>
      <c r="CL9" s="277"/>
      <c r="CM9" s="277"/>
      <c r="CN9" s="277"/>
      <c r="CO9" s="277"/>
      <c r="CP9" s="277"/>
      <c r="CQ9" s="277"/>
      <c r="CR9" s="277"/>
      <c r="CS9" s="277"/>
      <c r="CT9" s="277"/>
      <c r="CU9" s="277"/>
      <c r="CV9" s="277"/>
      <c r="CW9" s="277"/>
      <c r="CX9" s="277"/>
      <c r="CY9" s="277"/>
      <c r="CZ9" s="277"/>
      <c r="DA9" s="277"/>
      <c r="DB9" s="277"/>
      <c r="DC9" s="277"/>
      <c r="DD9" s="277"/>
      <c r="DE9" s="277"/>
      <c r="DF9" s="277"/>
      <c r="DG9" s="277"/>
      <c r="DH9" s="277"/>
      <c r="DI9" s="277"/>
      <c r="DJ9" s="277"/>
      <c r="DK9" s="277"/>
      <c r="DL9" s="277"/>
      <c r="DM9" s="277"/>
      <c r="DN9" s="277"/>
      <c r="DO9" s="277"/>
      <c r="DP9" s="277"/>
      <c r="DQ9" s="277"/>
      <c r="DR9" s="277"/>
    </row>
    <row r="10" spans="1:122" s="288" customFormat="1" ht="14.25" customHeight="1" x14ac:dyDescent="0.25">
      <c r="A10" s="285"/>
      <c r="B10" s="285"/>
      <c r="C10" s="285"/>
      <c r="D10" s="285"/>
      <c r="E10" s="285"/>
      <c r="F10" s="286"/>
      <c r="G10" s="286"/>
      <c r="H10" s="286"/>
      <c r="I10" s="287"/>
      <c r="J10" s="286"/>
      <c r="K10" s="286"/>
      <c r="L10" s="286"/>
      <c r="M10" s="286"/>
      <c r="N10" s="286"/>
      <c r="O10" s="286"/>
      <c r="P10" s="286"/>
      <c r="Q10" s="456"/>
      <c r="R10" s="383"/>
      <c r="S10" s="286"/>
      <c r="AD10" s="286"/>
      <c r="AE10" s="286"/>
      <c r="AF10" s="456"/>
      <c r="AG10" s="383"/>
      <c r="AH10" s="286"/>
    </row>
    <row r="11" spans="1:122" ht="21" customHeight="1" x14ac:dyDescent="0.25">
      <c r="A11" s="801" t="s">
        <v>362</v>
      </c>
      <c r="B11" s="801"/>
      <c r="C11" s="801"/>
      <c r="D11" s="801"/>
      <c r="E11" s="801"/>
      <c r="F11" s="802"/>
      <c r="G11" s="802"/>
      <c r="H11" s="802"/>
      <c r="I11" s="802"/>
      <c r="J11" s="802"/>
      <c r="K11" s="802"/>
      <c r="L11" s="802"/>
      <c r="M11" s="802"/>
      <c r="N11" s="802"/>
      <c r="O11" s="802"/>
      <c r="P11" s="802"/>
      <c r="Q11" s="802"/>
      <c r="R11" s="802"/>
      <c r="S11" s="802"/>
      <c r="T11" s="802"/>
      <c r="U11" s="802"/>
      <c r="V11" s="802"/>
      <c r="W11" s="802"/>
      <c r="X11" s="802"/>
      <c r="Y11" s="802"/>
      <c r="Z11" s="802"/>
      <c r="AA11" s="802"/>
      <c r="AB11" s="802"/>
      <c r="AC11" s="802"/>
      <c r="AD11" s="802"/>
      <c r="AE11" s="802"/>
      <c r="AF11" s="802"/>
      <c r="AG11" s="802"/>
      <c r="AH11" s="802"/>
      <c r="AI11" s="802"/>
      <c r="AJ11" s="802"/>
      <c r="AK11" s="802"/>
      <c r="AL11" s="802"/>
      <c r="AM11" s="802"/>
      <c r="AN11" s="802"/>
      <c r="AO11" s="802"/>
      <c r="AP11" s="802"/>
      <c r="AQ11" s="802"/>
      <c r="AR11" s="802"/>
      <c r="AS11" s="802"/>
      <c r="AT11" s="309"/>
      <c r="AU11" s="309"/>
      <c r="AV11" s="309"/>
      <c r="AW11" s="309"/>
      <c r="AX11" s="309"/>
      <c r="AY11" s="309"/>
      <c r="AZ11" s="309"/>
      <c r="BA11" s="309"/>
      <c r="BB11" s="309"/>
      <c r="BC11" s="309"/>
      <c r="BD11" s="309"/>
      <c r="BE11" s="294"/>
      <c r="BF11" s="294"/>
      <c r="BG11" s="294"/>
      <c r="BH11" s="294"/>
      <c r="BI11" s="294"/>
      <c r="BJ11" s="294"/>
      <c r="BK11" s="294"/>
      <c r="BL11" s="294"/>
      <c r="BM11" s="294"/>
      <c r="BN11" s="294"/>
      <c r="BO11" s="294"/>
      <c r="BP11" s="294"/>
      <c r="BQ11" s="294"/>
      <c r="BR11" s="294"/>
      <c r="BS11" s="294"/>
      <c r="BT11" s="294"/>
      <c r="BU11" s="294"/>
    </row>
    <row r="12" spans="1:122" ht="16.5" customHeight="1" x14ac:dyDescent="0.25">
      <c r="A12" s="791" t="s">
        <v>95</v>
      </c>
      <c r="B12" s="792"/>
      <c r="C12" s="792"/>
      <c r="D12" s="792"/>
      <c r="E12" s="792"/>
      <c r="F12" s="793"/>
      <c r="G12" s="793"/>
      <c r="H12" s="793"/>
      <c r="I12" s="793"/>
      <c r="J12" s="793"/>
      <c r="K12" s="793"/>
      <c r="L12" s="793"/>
      <c r="M12" s="793"/>
      <c r="N12" s="793"/>
      <c r="O12" s="793"/>
      <c r="P12" s="794"/>
      <c r="Q12" s="443"/>
      <c r="R12" s="381"/>
      <c r="S12" s="210"/>
      <c r="T12" s="795" t="e">
        <f>(DATE(YEAR($J$9),MONTH($J$9),DAY($J$9)-31))</f>
        <v>#VALUE!</v>
      </c>
      <c r="U12" s="796"/>
      <c r="V12" s="796"/>
      <c r="W12" s="796"/>
      <c r="X12" s="796"/>
      <c r="Y12" s="796"/>
      <c r="Z12" s="796"/>
      <c r="AA12" s="796"/>
      <c r="AB12" s="796"/>
      <c r="AC12" s="796"/>
      <c r="AD12" s="796"/>
      <c r="AE12" s="797"/>
      <c r="AF12" s="444"/>
      <c r="AG12" s="382"/>
      <c r="AH12" s="211"/>
      <c r="AI12" s="795" t="e">
        <f>(DATE(YEAR($J$9),MONTH($J$9),DAY($J$9)-24))</f>
        <v>#VALUE!</v>
      </c>
      <c r="AJ12" s="796"/>
      <c r="AK12" s="796"/>
      <c r="AL12" s="796"/>
      <c r="AM12" s="796"/>
      <c r="AN12" s="796"/>
      <c r="AO12" s="796"/>
      <c r="AP12" s="796"/>
      <c r="AQ12" s="796"/>
      <c r="AR12" s="796"/>
      <c r="AS12" s="796"/>
      <c r="AT12" s="292"/>
      <c r="AU12" s="293"/>
      <c r="AV12" s="293"/>
      <c r="AW12" s="293"/>
      <c r="AX12" s="293"/>
      <c r="AY12" s="293"/>
      <c r="AZ12" s="293"/>
      <c r="BA12" s="293"/>
      <c r="BB12" s="293"/>
      <c r="BC12" s="293"/>
      <c r="BD12" s="293"/>
      <c r="BE12" s="294"/>
      <c r="BF12" s="294"/>
      <c r="BG12" s="294"/>
      <c r="BH12" s="294"/>
      <c r="BI12" s="294"/>
      <c r="BJ12" s="294"/>
      <c r="BK12" s="294"/>
      <c r="BL12" s="294"/>
      <c r="BM12" s="294"/>
      <c r="BN12" s="294"/>
      <c r="BO12" s="294"/>
      <c r="BP12" s="294"/>
      <c r="BQ12" s="294"/>
      <c r="BR12" s="294"/>
      <c r="BS12" s="294"/>
      <c r="BT12" s="294"/>
      <c r="BU12" s="294"/>
    </row>
    <row r="13" spans="1:122" ht="15.9" customHeight="1" x14ac:dyDescent="0.25">
      <c r="A13" s="727" t="s">
        <v>73</v>
      </c>
      <c r="B13" s="670"/>
      <c r="C13" s="670"/>
      <c r="D13" s="744" t="s">
        <v>231</v>
      </c>
      <c r="E13" s="803" t="s">
        <v>96</v>
      </c>
      <c r="F13" s="677"/>
      <c r="G13" s="677"/>
      <c r="H13" s="677"/>
      <c r="I13" s="677"/>
      <c r="J13" s="677"/>
      <c r="K13" s="677"/>
      <c r="L13" s="677"/>
      <c r="M13" s="677"/>
      <c r="N13" s="677"/>
      <c r="O13" s="678"/>
      <c r="P13" s="786" t="s">
        <v>237</v>
      </c>
      <c r="Q13" s="800"/>
      <c r="R13" s="737" t="s">
        <v>370</v>
      </c>
      <c r="S13" s="784" t="s">
        <v>231</v>
      </c>
      <c r="T13" s="686" t="s">
        <v>233</v>
      </c>
      <c r="U13" s="676"/>
      <c r="V13" s="676"/>
      <c r="W13" s="676"/>
      <c r="X13" s="676"/>
      <c r="Y13" s="676"/>
      <c r="Z13" s="676"/>
      <c r="AA13" s="676"/>
      <c r="AB13" s="676"/>
      <c r="AC13" s="676"/>
      <c r="AD13" s="676"/>
      <c r="AE13" s="748" t="s">
        <v>363</v>
      </c>
      <c r="AF13" s="800"/>
      <c r="AG13" s="798"/>
      <c r="AH13" s="784" t="s">
        <v>231</v>
      </c>
      <c r="AI13" s="686" t="s">
        <v>234</v>
      </c>
      <c r="AJ13" s="686"/>
      <c r="AK13" s="686"/>
      <c r="AL13" s="686"/>
      <c r="AM13" s="686"/>
      <c r="AN13" s="686"/>
      <c r="AO13" s="686"/>
      <c r="AP13" s="686"/>
      <c r="AQ13" s="686"/>
      <c r="AR13" s="686"/>
      <c r="AS13" s="687"/>
      <c r="AT13" s="288"/>
      <c r="AU13" s="286"/>
      <c r="AV13" s="286"/>
      <c r="AW13" s="287"/>
      <c r="AX13" s="286"/>
      <c r="AY13" s="286"/>
      <c r="AZ13" s="286"/>
      <c r="BA13" s="286"/>
      <c r="BB13" s="286"/>
      <c r="BC13" s="286"/>
      <c r="BD13" s="294"/>
      <c r="BE13" s="294"/>
      <c r="BF13" s="294"/>
      <c r="BG13" s="294"/>
      <c r="BH13" s="294"/>
      <c r="BI13" s="294"/>
      <c r="BJ13" s="294"/>
      <c r="BK13" s="294"/>
      <c r="BL13" s="294"/>
      <c r="BM13" s="294"/>
      <c r="BN13" s="294"/>
      <c r="BO13" s="294"/>
      <c r="BP13" s="294"/>
      <c r="BQ13" s="294"/>
      <c r="BR13" s="294"/>
      <c r="BS13" s="294"/>
      <c r="BT13" s="294"/>
    </row>
    <row r="14" spans="1:122" ht="25.5" customHeight="1" x14ac:dyDescent="0.25">
      <c r="A14" s="730"/>
      <c r="B14" s="658"/>
      <c r="C14" s="658"/>
      <c r="D14" s="745"/>
      <c r="E14" s="804"/>
      <c r="F14" s="677"/>
      <c r="G14" s="677"/>
      <c r="H14" s="677"/>
      <c r="I14" s="677"/>
      <c r="J14" s="677"/>
      <c r="K14" s="677"/>
      <c r="L14" s="677"/>
      <c r="M14" s="677"/>
      <c r="N14" s="677"/>
      <c r="O14" s="678"/>
      <c r="P14" s="749"/>
      <c r="Q14" s="669"/>
      <c r="R14" s="738"/>
      <c r="S14" s="745"/>
      <c r="T14" s="676"/>
      <c r="U14" s="676"/>
      <c r="V14" s="676"/>
      <c r="W14" s="676"/>
      <c r="X14" s="676"/>
      <c r="Y14" s="676"/>
      <c r="Z14" s="676"/>
      <c r="AA14" s="676"/>
      <c r="AB14" s="676"/>
      <c r="AC14" s="676"/>
      <c r="AD14" s="676"/>
      <c r="AE14" s="749"/>
      <c r="AF14" s="669"/>
      <c r="AG14" s="799"/>
      <c r="AH14" s="745"/>
      <c r="AI14" s="686"/>
      <c r="AJ14" s="686"/>
      <c r="AK14" s="686"/>
      <c r="AL14" s="686"/>
      <c r="AM14" s="686"/>
      <c r="AN14" s="686"/>
      <c r="AO14" s="686"/>
      <c r="AP14" s="686"/>
      <c r="AQ14" s="686"/>
      <c r="AR14" s="686"/>
      <c r="AS14" s="687"/>
      <c r="AT14" s="288"/>
      <c r="AU14" s="286"/>
      <c r="AV14" s="286"/>
      <c r="AW14" s="287"/>
      <c r="AX14" s="286"/>
      <c r="AY14" s="286"/>
      <c r="AZ14" s="286"/>
      <c r="BA14" s="286"/>
      <c r="BB14" s="286"/>
      <c r="BC14" s="286"/>
      <c r="BD14" s="288"/>
      <c r="BE14" s="288"/>
      <c r="BF14" s="286"/>
      <c r="BG14" s="294"/>
      <c r="BH14" s="294"/>
      <c r="BI14" s="294"/>
      <c r="BJ14" s="294"/>
      <c r="BK14" s="294"/>
      <c r="BL14" s="294"/>
      <c r="BM14" s="294"/>
      <c r="BN14" s="294"/>
      <c r="BO14" s="294"/>
      <c r="BP14" s="294"/>
      <c r="BQ14" s="294"/>
      <c r="BR14" s="294"/>
      <c r="BS14" s="294"/>
      <c r="BT14" s="294"/>
    </row>
    <row r="15" spans="1:122" ht="15.9" customHeight="1" x14ac:dyDescent="0.25">
      <c r="A15" s="659" t="s">
        <v>73</v>
      </c>
      <c r="B15" s="657"/>
      <c r="C15" s="657"/>
      <c r="D15" s="744" t="s">
        <v>231</v>
      </c>
      <c r="E15" s="785" t="s">
        <v>97</v>
      </c>
      <c r="F15" s="677"/>
      <c r="G15" s="677"/>
      <c r="H15" s="677"/>
      <c r="I15" s="677"/>
      <c r="J15" s="677"/>
      <c r="K15" s="677"/>
      <c r="L15" s="677"/>
      <c r="M15" s="677"/>
      <c r="N15" s="677"/>
      <c r="O15" s="678"/>
      <c r="P15" s="748" t="s">
        <v>77</v>
      </c>
      <c r="Q15" s="661"/>
      <c r="R15" s="739" t="s">
        <v>370</v>
      </c>
      <c r="S15" s="784" t="s">
        <v>231</v>
      </c>
      <c r="T15" s="663" t="s">
        <v>235</v>
      </c>
      <c r="U15" s="676"/>
      <c r="V15" s="676"/>
      <c r="W15" s="676"/>
      <c r="X15" s="676"/>
      <c r="Y15" s="676"/>
      <c r="Z15" s="676"/>
      <c r="AA15" s="676"/>
      <c r="AB15" s="676"/>
      <c r="AC15" s="676"/>
      <c r="AD15" s="676"/>
      <c r="AE15" s="748" t="s">
        <v>363</v>
      </c>
      <c r="AF15" s="800"/>
      <c r="AG15" s="800"/>
      <c r="AH15" s="784" t="s">
        <v>231</v>
      </c>
      <c r="AI15" s="783" t="s">
        <v>236</v>
      </c>
      <c r="AJ15" s="686"/>
      <c r="AK15" s="686"/>
      <c r="AL15" s="686"/>
      <c r="AM15" s="686"/>
      <c r="AN15" s="686"/>
      <c r="AO15" s="686"/>
      <c r="AP15" s="686"/>
      <c r="AQ15" s="686"/>
      <c r="AR15" s="686"/>
      <c r="AS15" s="687"/>
      <c r="AT15" s="288"/>
      <c r="AU15" s="286"/>
      <c r="AV15" s="286"/>
      <c r="AW15" s="287"/>
      <c r="AX15" s="286"/>
      <c r="AY15" s="286"/>
      <c r="AZ15" s="286"/>
      <c r="BA15" s="286"/>
      <c r="BB15" s="286"/>
      <c r="BC15" s="286"/>
      <c r="BD15" s="288"/>
      <c r="BE15" s="288"/>
      <c r="BF15" s="286"/>
      <c r="BG15" s="294"/>
      <c r="BH15" s="294"/>
      <c r="BI15" s="294"/>
      <c r="BJ15" s="294"/>
      <c r="BK15" s="294"/>
      <c r="BL15" s="294"/>
      <c r="BM15" s="294"/>
      <c r="BN15" s="294"/>
      <c r="BO15" s="294"/>
      <c r="BP15" s="294"/>
      <c r="BQ15" s="294"/>
      <c r="BR15" s="294"/>
      <c r="BS15" s="294"/>
      <c r="BT15" s="294"/>
    </row>
    <row r="16" spans="1:122" ht="20.25" customHeight="1" x14ac:dyDescent="0.25">
      <c r="A16" s="730"/>
      <c r="B16" s="658"/>
      <c r="C16" s="658"/>
      <c r="D16" s="745"/>
      <c r="E16" s="677"/>
      <c r="F16" s="677"/>
      <c r="G16" s="677"/>
      <c r="H16" s="677"/>
      <c r="I16" s="677"/>
      <c r="J16" s="677"/>
      <c r="K16" s="677"/>
      <c r="L16" s="677"/>
      <c r="M16" s="677"/>
      <c r="N16" s="677"/>
      <c r="O16" s="678"/>
      <c r="P16" s="749"/>
      <c r="Q16" s="662"/>
      <c r="R16" s="738"/>
      <c r="S16" s="745"/>
      <c r="T16" s="676"/>
      <c r="U16" s="676"/>
      <c r="V16" s="676"/>
      <c r="W16" s="676"/>
      <c r="X16" s="676"/>
      <c r="Y16" s="676"/>
      <c r="Z16" s="676"/>
      <c r="AA16" s="676"/>
      <c r="AB16" s="676"/>
      <c r="AC16" s="676"/>
      <c r="AD16" s="676"/>
      <c r="AE16" s="749"/>
      <c r="AF16" s="669"/>
      <c r="AG16" s="669"/>
      <c r="AH16" s="745"/>
      <c r="AI16" s="686"/>
      <c r="AJ16" s="686"/>
      <c r="AK16" s="686"/>
      <c r="AL16" s="686"/>
      <c r="AM16" s="686"/>
      <c r="AN16" s="686"/>
      <c r="AO16" s="686"/>
      <c r="AP16" s="686"/>
      <c r="AQ16" s="686"/>
      <c r="AR16" s="686"/>
      <c r="AS16" s="687"/>
      <c r="AT16" s="288"/>
      <c r="AU16" s="286"/>
      <c r="AV16" s="286"/>
      <c r="AW16" s="287"/>
      <c r="AX16" s="286"/>
      <c r="AY16" s="286"/>
      <c r="AZ16" s="286"/>
      <c r="BA16" s="286"/>
      <c r="BB16" s="286"/>
      <c r="BC16" s="286"/>
      <c r="BD16" s="294"/>
      <c r="BE16" s="294"/>
      <c r="BF16" s="294"/>
      <c r="BG16" s="294"/>
      <c r="BH16" s="294"/>
      <c r="BI16" s="294"/>
      <c r="BJ16" s="294"/>
      <c r="BK16" s="294"/>
      <c r="BL16" s="294"/>
      <c r="BM16" s="294"/>
      <c r="BN16" s="294"/>
      <c r="BO16" s="294"/>
      <c r="BP16" s="294"/>
      <c r="BQ16" s="294"/>
      <c r="BR16" s="294"/>
      <c r="BS16" s="294"/>
      <c r="BT16" s="294"/>
    </row>
    <row r="17" spans="1:121" ht="15.9" customHeight="1" x14ac:dyDescent="0.25">
      <c r="A17" s="787" t="s">
        <v>237</v>
      </c>
      <c r="B17" s="780"/>
      <c r="C17" s="780"/>
      <c r="D17" s="744" t="s">
        <v>231</v>
      </c>
      <c r="E17" s="767" t="s">
        <v>98</v>
      </c>
      <c r="F17" s="677"/>
      <c r="G17" s="677"/>
      <c r="H17" s="677"/>
      <c r="I17" s="677"/>
      <c r="J17" s="677"/>
      <c r="K17" s="677"/>
      <c r="L17" s="677"/>
      <c r="M17" s="677"/>
      <c r="N17" s="677"/>
      <c r="O17" s="678"/>
      <c r="P17" s="789" t="s">
        <v>237</v>
      </c>
      <c r="Q17" s="661"/>
      <c r="R17" s="739" t="s">
        <v>370</v>
      </c>
      <c r="S17" s="784" t="s">
        <v>231</v>
      </c>
      <c r="T17" s="663" t="s">
        <v>238</v>
      </c>
      <c r="U17" s="676"/>
      <c r="V17" s="676"/>
      <c r="W17" s="676"/>
      <c r="X17" s="676"/>
      <c r="Y17" s="676"/>
      <c r="Z17" s="676"/>
      <c r="AA17" s="676"/>
      <c r="AB17" s="676"/>
      <c r="AC17" s="676"/>
      <c r="AD17" s="676"/>
      <c r="AE17" s="659" t="s">
        <v>239</v>
      </c>
      <c r="AF17" s="657"/>
      <c r="AG17" s="657"/>
      <c r="AH17" s="784" t="s">
        <v>231</v>
      </c>
      <c r="AI17" s="783" t="s">
        <v>240</v>
      </c>
      <c r="AJ17" s="686"/>
      <c r="AK17" s="686"/>
      <c r="AL17" s="686"/>
      <c r="AM17" s="686"/>
      <c r="AN17" s="686"/>
      <c r="AO17" s="686"/>
      <c r="AP17" s="686"/>
      <c r="AQ17" s="686"/>
      <c r="AR17" s="686"/>
      <c r="AS17" s="687"/>
      <c r="AT17" s="288"/>
      <c r="AU17" s="286"/>
      <c r="AV17" s="286"/>
      <c r="AW17" s="287"/>
      <c r="AX17" s="286"/>
      <c r="AY17" s="286"/>
      <c r="AZ17" s="286"/>
      <c r="BA17" s="286"/>
      <c r="BB17" s="286"/>
      <c r="BC17" s="286"/>
      <c r="BD17" s="294"/>
      <c r="BE17" s="294"/>
      <c r="BF17" s="294"/>
      <c r="BG17" s="294"/>
      <c r="BH17" s="294"/>
      <c r="BI17" s="294"/>
      <c r="BJ17" s="294"/>
      <c r="BK17" s="294"/>
      <c r="BL17" s="294"/>
      <c r="BM17" s="294"/>
      <c r="BN17" s="294"/>
      <c r="BO17" s="294"/>
      <c r="BP17" s="294"/>
      <c r="BQ17" s="294"/>
      <c r="BR17" s="294"/>
      <c r="BS17" s="294"/>
      <c r="BT17" s="294"/>
    </row>
    <row r="18" spans="1:121" ht="20.25" customHeight="1" x14ac:dyDescent="0.25">
      <c r="A18" s="788"/>
      <c r="B18" s="781"/>
      <c r="C18" s="781"/>
      <c r="D18" s="745"/>
      <c r="E18" s="677"/>
      <c r="F18" s="677"/>
      <c r="G18" s="677"/>
      <c r="H18" s="677"/>
      <c r="I18" s="677"/>
      <c r="J18" s="677"/>
      <c r="K18" s="677"/>
      <c r="L18" s="677"/>
      <c r="M18" s="677"/>
      <c r="N18" s="677"/>
      <c r="O18" s="678"/>
      <c r="P18" s="790"/>
      <c r="Q18" s="662"/>
      <c r="R18" s="738"/>
      <c r="S18" s="745"/>
      <c r="T18" s="676"/>
      <c r="U18" s="676"/>
      <c r="V18" s="676"/>
      <c r="W18" s="676"/>
      <c r="X18" s="676"/>
      <c r="Y18" s="676"/>
      <c r="Z18" s="676"/>
      <c r="AA18" s="676"/>
      <c r="AB18" s="676"/>
      <c r="AC18" s="676"/>
      <c r="AD18" s="676"/>
      <c r="AE18" s="660"/>
      <c r="AF18" s="658"/>
      <c r="AG18" s="658"/>
      <c r="AH18" s="745"/>
      <c r="AI18" s="686"/>
      <c r="AJ18" s="686"/>
      <c r="AK18" s="686"/>
      <c r="AL18" s="686"/>
      <c r="AM18" s="686"/>
      <c r="AN18" s="686"/>
      <c r="AO18" s="686"/>
      <c r="AP18" s="686"/>
      <c r="AQ18" s="686"/>
      <c r="AR18" s="686"/>
      <c r="AS18" s="687"/>
      <c r="AT18" s="288"/>
      <c r="AU18" s="286"/>
      <c r="AV18" s="286"/>
      <c r="AW18" s="287"/>
      <c r="AX18" s="286"/>
      <c r="AY18" s="286"/>
      <c r="AZ18" s="286"/>
      <c r="BA18" s="286"/>
      <c r="BB18" s="286"/>
      <c r="BC18" s="286"/>
      <c r="BD18" s="294"/>
      <c r="BE18" s="294"/>
      <c r="BF18" s="294"/>
      <c r="BG18" s="294"/>
      <c r="BH18" s="294"/>
      <c r="BI18" s="294"/>
      <c r="BJ18" s="294"/>
      <c r="BK18" s="294"/>
      <c r="BL18" s="294"/>
      <c r="BM18" s="294"/>
      <c r="BN18" s="294"/>
      <c r="BO18" s="294"/>
      <c r="BP18" s="294"/>
      <c r="BQ18" s="294"/>
      <c r="BR18" s="294"/>
      <c r="BS18" s="294"/>
      <c r="BT18" s="294"/>
    </row>
    <row r="19" spans="1:121" ht="15.9" customHeight="1" x14ac:dyDescent="0.25">
      <c r="A19" s="731" t="s">
        <v>73</v>
      </c>
      <c r="B19" s="840"/>
      <c r="C19" s="697" t="s">
        <v>370</v>
      </c>
      <c r="D19" s="784" t="s">
        <v>231</v>
      </c>
      <c r="E19" s="663" t="s">
        <v>99</v>
      </c>
      <c r="F19" s="676"/>
      <c r="G19" s="676"/>
      <c r="H19" s="676"/>
      <c r="I19" s="676"/>
      <c r="J19" s="676"/>
      <c r="K19" s="676"/>
      <c r="L19" s="676"/>
      <c r="M19" s="676"/>
      <c r="N19" s="676"/>
      <c r="O19" s="665"/>
      <c r="P19" s="673" t="s">
        <v>239</v>
      </c>
      <c r="Q19" s="834"/>
      <c r="R19" s="834"/>
      <c r="S19" s="826" t="s">
        <v>231</v>
      </c>
      <c r="T19" s="694" t="s">
        <v>241</v>
      </c>
      <c r="U19" s="695"/>
      <c r="V19" s="695"/>
      <c r="W19" s="695"/>
      <c r="X19" s="695"/>
      <c r="Y19" s="695"/>
      <c r="Z19" s="695"/>
      <c r="AA19" s="695"/>
      <c r="AB19" s="695"/>
      <c r="AC19" s="695"/>
      <c r="AD19" s="696"/>
      <c r="AE19" s="659" t="s">
        <v>365</v>
      </c>
      <c r="AF19" s="657"/>
      <c r="AG19" s="657"/>
      <c r="AH19" s="784" t="s">
        <v>231</v>
      </c>
      <c r="AI19" s="686" t="s">
        <v>366</v>
      </c>
      <c r="AJ19" s="686"/>
      <c r="AK19" s="686"/>
      <c r="AL19" s="686"/>
      <c r="AM19" s="686"/>
      <c r="AN19" s="686"/>
      <c r="AO19" s="686"/>
      <c r="AP19" s="686"/>
      <c r="AQ19" s="686"/>
      <c r="AR19" s="686"/>
      <c r="AS19" s="687"/>
      <c r="AT19" s="288"/>
      <c r="AU19" s="286"/>
      <c r="AV19" s="286"/>
      <c r="AW19" s="287"/>
      <c r="AX19" s="286"/>
      <c r="AY19" s="286"/>
      <c r="AZ19" s="286"/>
      <c r="BA19" s="286"/>
      <c r="BB19" s="286"/>
      <c r="BC19" s="286"/>
      <c r="BD19" s="294"/>
      <c r="BE19" s="294"/>
      <c r="BF19" s="294"/>
      <c r="BG19" s="294"/>
      <c r="BH19" s="294"/>
      <c r="BI19" s="294"/>
      <c r="BJ19" s="294"/>
      <c r="BK19" s="294"/>
      <c r="BL19" s="294"/>
      <c r="BM19" s="294"/>
      <c r="BN19" s="294"/>
      <c r="BO19" s="294"/>
      <c r="BP19" s="294"/>
      <c r="BQ19" s="294"/>
      <c r="BR19" s="294"/>
      <c r="BS19" s="294"/>
      <c r="BT19" s="294"/>
    </row>
    <row r="20" spans="1:121" ht="15.9" customHeight="1" x14ac:dyDescent="0.25">
      <c r="A20" s="732"/>
      <c r="B20" s="841"/>
      <c r="C20" s="782"/>
      <c r="D20" s="744"/>
      <c r="E20" s="676"/>
      <c r="F20" s="676"/>
      <c r="G20" s="676"/>
      <c r="H20" s="676"/>
      <c r="I20" s="676"/>
      <c r="J20" s="676"/>
      <c r="K20" s="676"/>
      <c r="L20" s="676"/>
      <c r="M20" s="676"/>
      <c r="N20" s="676"/>
      <c r="O20" s="665"/>
      <c r="P20" s="674"/>
      <c r="Q20" s="835"/>
      <c r="R20" s="835"/>
      <c r="S20" s="827"/>
      <c r="T20" s="671"/>
      <c r="U20" s="686" t="s">
        <v>242</v>
      </c>
      <c r="V20" s="686"/>
      <c r="W20" s="686"/>
      <c r="X20" s="686"/>
      <c r="Y20" s="686"/>
      <c r="Z20" s="686"/>
      <c r="AA20" s="686"/>
      <c r="AB20" s="686"/>
      <c r="AC20" s="686"/>
      <c r="AD20" s="687"/>
      <c r="AE20" s="730"/>
      <c r="AF20" s="658"/>
      <c r="AG20" s="658"/>
      <c r="AH20" s="745"/>
      <c r="AI20" s="686"/>
      <c r="AJ20" s="686"/>
      <c r="AK20" s="686"/>
      <c r="AL20" s="686"/>
      <c r="AM20" s="686"/>
      <c r="AN20" s="686"/>
      <c r="AO20" s="686"/>
      <c r="AP20" s="686"/>
      <c r="AQ20" s="686"/>
      <c r="AR20" s="686"/>
      <c r="AS20" s="687"/>
      <c r="AT20" s="288"/>
      <c r="AU20" s="286"/>
      <c r="AV20" s="286"/>
      <c r="AW20" s="287"/>
      <c r="AX20" s="286"/>
      <c r="AY20" s="286"/>
      <c r="AZ20" s="286"/>
      <c r="BA20" s="286"/>
      <c r="BB20" s="286"/>
      <c r="BC20" s="286"/>
      <c r="BD20" s="286"/>
      <c r="BE20" s="286"/>
      <c r="BF20" s="286"/>
      <c r="BG20" s="286"/>
      <c r="BH20" s="294"/>
      <c r="BI20" s="294"/>
      <c r="BJ20" s="294"/>
      <c r="BK20" s="294"/>
      <c r="BL20" s="294"/>
      <c r="BM20" s="294"/>
      <c r="BN20" s="294"/>
      <c r="BO20" s="294"/>
      <c r="BP20" s="294"/>
      <c r="BQ20" s="294"/>
      <c r="BR20" s="294"/>
      <c r="BS20" s="294"/>
      <c r="BT20" s="294"/>
    </row>
    <row r="21" spans="1:121" ht="15.9" customHeight="1" x14ac:dyDescent="0.25">
      <c r="A21" s="733"/>
      <c r="B21" s="841"/>
      <c r="C21" s="782"/>
      <c r="D21" s="744"/>
      <c r="E21" s="677"/>
      <c r="F21" s="677"/>
      <c r="G21" s="677"/>
      <c r="H21" s="677"/>
      <c r="I21" s="677"/>
      <c r="J21" s="677"/>
      <c r="K21" s="677"/>
      <c r="L21" s="677"/>
      <c r="M21" s="677"/>
      <c r="N21" s="677"/>
      <c r="O21" s="678"/>
      <c r="P21" s="675"/>
      <c r="Q21" s="836"/>
      <c r="R21" s="836"/>
      <c r="S21" s="828"/>
      <c r="T21" s="671"/>
      <c r="U21" s="663" t="s">
        <v>243</v>
      </c>
      <c r="V21" s="663"/>
      <c r="W21" s="663"/>
      <c r="X21" s="663"/>
      <c r="Y21" s="663"/>
      <c r="Z21" s="663"/>
      <c r="AA21" s="664"/>
      <c r="AB21" s="664"/>
      <c r="AC21" s="664"/>
      <c r="AD21" s="665"/>
      <c r="AE21" s="824" t="s">
        <v>100</v>
      </c>
      <c r="AF21" s="822"/>
      <c r="AG21" s="822"/>
      <c r="AH21" s="784" t="s">
        <v>231</v>
      </c>
      <c r="AI21" s="783" t="s">
        <v>244</v>
      </c>
      <c r="AJ21" s="686"/>
      <c r="AK21" s="686"/>
      <c r="AL21" s="686"/>
      <c r="AM21" s="686"/>
      <c r="AN21" s="686"/>
      <c r="AO21" s="686"/>
      <c r="AP21" s="686"/>
      <c r="AQ21" s="686"/>
      <c r="AR21" s="686"/>
      <c r="AS21" s="687"/>
      <c r="AT21" s="288"/>
      <c r="AU21" s="286"/>
      <c r="AV21" s="286"/>
      <c r="AW21" s="287"/>
      <c r="AX21" s="286"/>
      <c r="AY21" s="286"/>
      <c r="AZ21" s="286"/>
      <c r="BA21" s="286"/>
      <c r="BB21" s="286"/>
      <c r="BC21" s="286"/>
      <c r="BD21" s="286"/>
      <c r="BE21" s="286"/>
      <c r="BF21" s="286"/>
      <c r="BG21" s="286"/>
      <c r="BH21" s="294"/>
      <c r="BI21" s="294"/>
      <c r="BJ21" s="294"/>
      <c r="BK21" s="294"/>
      <c r="BL21" s="294"/>
      <c r="BM21" s="294"/>
      <c r="BN21" s="294"/>
      <c r="BO21" s="294"/>
      <c r="BP21" s="294"/>
      <c r="BQ21" s="294"/>
      <c r="BR21" s="294"/>
      <c r="BS21" s="294"/>
      <c r="BT21" s="294"/>
    </row>
    <row r="22" spans="1:121" ht="15.9" customHeight="1" x14ac:dyDescent="0.25">
      <c r="A22" s="659" t="s">
        <v>73</v>
      </c>
      <c r="B22" s="668"/>
      <c r="C22" s="739" t="s">
        <v>370</v>
      </c>
      <c r="D22" s="842" t="s">
        <v>231</v>
      </c>
      <c r="E22" s="746" t="s">
        <v>245</v>
      </c>
      <c r="F22" s="746"/>
      <c r="G22" s="746"/>
      <c r="H22" s="746"/>
      <c r="I22" s="746"/>
      <c r="J22" s="746"/>
      <c r="K22" s="746"/>
      <c r="L22" s="746"/>
      <c r="M22" s="746"/>
      <c r="N22" s="746"/>
      <c r="O22" s="747"/>
      <c r="P22" s="748" t="s">
        <v>363</v>
      </c>
      <c r="Q22" s="668"/>
      <c r="R22" s="739" t="s">
        <v>370</v>
      </c>
      <c r="S22" s="784" t="s">
        <v>231</v>
      </c>
      <c r="T22" s="819" t="s">
        <v>349</v>
      </c>
      <c r="U22" s="663"/>
      <c r="V22" s="663"/>
      <c r="W22" s="663"/>
      <c r="X22" s="663"/>
      <c r="Y22" s="663"/>
      <c r="Z22" s="663"/>
      <c r="AA22" s="663"/>
      <c r="AB22" s="663"/>
      <c r="AC22" s="663"/>
      <c r="AD22" s="820"/>
      <c r="AE22" s="825"/>
      <c r="AF22" s="823"/>
      <c r="AG22" s="823"/>
      <c r="AH22" s="745"/>
      <c r="AI22" s="686"/>
      <c r="AJ22" s="686"/>
      <c r="AK22" s="686"/>
      <c r="AL22" s="686"/>
      <c r="AM22" s="686"/>
      <c r="AN22" s="686"/>
      <c r="AO22" s="686"/>
      <c r="AP22" s="686"/>
      <c r="AQ22" s="686"/>
      <c r="AR22" s="686"/>
      <c r="AS22" s="687"/>
      <c r="AT22" s="288"/>
      <c r="AU22" s="286"/>
      <c r="AV22" s="286"/>
      <c r="AW22" s="287"/>
      <c r="AX22" s="286"/>
      <c r="AY22" s="286"/>
      <c r="AZ22" s="286"/>
      <c r="BA22" s="286"/>
      <c r="BB22" s="286"/>
      <c r="BC22" s="286"/>
      <c r="BD22" s="294"/>
      <c r="BE22" s="294"/>
      <c r="BF22" s="294"/>
      <c r="BG22" s="294"/>
      <c r="BH22" s="294"/>
      <c r="BI22" s="294"/>
      <c r="BJ22" s="294"/>
      <c r="BK22" s="294"/>
      <c r="BL22" s="294"/>
      <c r="BM22" s="294"/>
      <c r="BN22" s="294"/>
      <c r="BO22" s="294"/>
      <c r="BP22" s="294"/>
      <c r="BQ22" s="294"/>
      <c r="BR22" s="294"/>
      <c r="BS22" s="294"/>
      <c r="BT22" s="294"/>
    </row>
    <row r="23" spans="1:121" ht="19.5" customHeight="1" x14ac:dyDescent="0.25">
      <c r="A23" s="727"/>
      <c r="B23" s="800"/>
      <c r="C23" s="737"/>
      <c r="D23" s="842"/>
      <c r="E23" s="671"/>
      <c r="F23" s="684" t="s">
        <v>246</v>
      </c>
      <c r="G23" s="684"/>
      <c r="H23" s="684"/>
      <c r="I23" s="684"/>
      <c r="J23" s="684"/>
      <c r="K23" s="684"/>
      <c r="L23" s="684"/>
      <c r="M23" s="684"/>
      <c r="N23" s="684"/>
      <c r="O23" s="685"/>
      <c r="P23" s="749"/>
      <c r="Q23" s="669"/>
      <c r="R23" s="738"/>
      <c r="S23" s="745"/>
      <c r="T23" s="663"/>
      <c r="U23" s="663"/>
      <c r="V23" s="663"/>
      <c r="W23" s="663"/>
      <c r="X23" s="663"/>
      <c r="Y23" s="663"/>
      <c r="Z23" s="663"/>
      <c r="AA23" s="663"/>
      <c r="AB23" s="663"/>
      <c r="AC23" s="663"/>
      <c r="AD23" s="820"/>
      <c r="AE23" s="659" t="s">
        <v>247</v>
      </c>
      <c r="AF23" s="657"/>
      <c r="AG23" s="657"/>
      <c r="AH23" s="784" t="s">
        <v>231</v>
      </c>
      <c r="AI23" s="686" t="s">
        <v>248</v>
      </c>
      <c r="AJ23" s="821"/>
      <c r="AK23" s="821"/>
      <c r="AL23" s="821"/>
      <c r="AM23" s="821"/>
      <c r="AN23" s="821"/>
      <c r="AO23" s="821"/>
      <c r="AP23" s="821"/>
      <c r="AQ23" s="821"/>
      <c r="AR23" s="821"/>
      <c r="AS23" s="722"/>
      <c r="AT23" s="288"/>
      <c r="AU23" s="286"/>
      <c r="AV23" s="286"/>
      <c r="AW23" s="287"/>
      <c r="AX23" s="286"/>
      <c r="AY23" s="286"/>
      <c r="AZ23" s="286"/>
      <c r="BA23" s="286"/>
      <c r="BB23" s="286"/>
      <c r="BC23" s="286"/>
      <c r="BD23" s="294"/>
      <c r="BE23" s="294"/>
      <c r="BF23" s="294"/>
      <c r="BG23" s="294"/>
      <c r="BH23" s="294"/>
      <c r="BI23" s="294"/>
      <c r="BJ23" s="294"/>
      <c r="BK23" s="294"/>
      <c r="BL23" s="294"/>
      <c r="BM23" s="294"/>
      <c r="BN23" s="294"/>
      <c r="BO23" s="294"/>
      <c r="BP23" s="294"/>
      <c r="BQ23" s="294"/>
      <c r="BR23" s="294"/>
      <c r="BS23" s="294"/>
      <c r="BT23" s="294"/>
    </row>
    <row r="24" spans="1:121" ht="24" customHeight="1" x14ac:dyDescent="0.25">
      <c r="A24" s="728"/>
      <c r="B24" s="800"/>
      <c r="C24" s="737"/>
      <c r="D24" s="842"/>
      <c r="E24" s="671"/>
      <c r="F24" s="679" t="s">
        <v>249</v>
      </c>
      <c r="G24" s="680"/>
      <c r="H24" s="680"/>
      <c r="I24" s="680"/>
      <c r="J24" s="680"/>
      <c r="K24" s="680"/>
      <c r="L24" s="680"/>
      <c r="M24" s="680"/>
      <c r="N24" s="680"/>
      <c r="O24" s="681"/>
      <c r="P24" s="311" t="s">
        <v>364</v>
      </c>
      <c r="Q24" s="465"/>
      <c r="R24" s="465"/>
      <c r="S24" s="268" t="s">
        <v>231</v>
      </c>
      <c r="T24" s="686" t="s">
        <v>250</v>
      </c>
      <c r="U24" s="686"/>
      <c r="V24" s="686"/>
      <c r="W24" s="686"/>
      <c r="X24" s="686"/>
      <c r="Y24" s="686"/>
      <c r="Z24" s="686"/>
      <c r="AA24" s="686"/>
      <c r="AB24" s="686"/>
      <c r="AC24" s="686"/>
      <c r="AD24" s="687"/>
      <c r="AE24" s="660"/>
      <c r="AF24" s="658"/>
      <c r="AG24" s="658"/>
      <c r="AH24" s="745"/>
      <c r="AI24" s="721"/>
      <c r="AJ24" s="821"/>
      <c r="AK24" s="821"/>
      <c r="AL24" s="821"/>
      <c r="AM24" s="821"/>
      <c r="AN24" s="821"/>
      <c r="AO24" s="821"/>
      <c r="AP24" s="821"/>
      <c r="AQ24" s="821"/>
      <c r="AR24" s="821"/>
      <c r="AS24" s="722"/>
      <c r="AT24" s="288"/>
      <c r="AU24" s="286"/>
      <c r="AV24" s="286"/>
      <c r="AW24" s="287"/>
      <c r="AX24" s="286"/>
      <c r="AY24" s="286"/>
      <c r="AZ24" s="286"/>
      <c r="BA24" s="286"/>
      <c r="BB24" s="286"/>
      <c r="BC24" s="286"/>
      <c r="BD24" s="294"/>
      <c r="BE24" s="294"/>
      <c r="BF24" s="294"/>
      <c r="BG24" s="294"/>
      <c r="BH24" s="294"/>
      <c r="BI24" s="294"/>
      <c r="BJ24" s="294"/>
      <c r="BK24" s="294"/>
      <c r="BL24" s="294"/>
      <c r="BM24" s="294"/>
      <c r="BN24" s="294"/>
      <c r="BO24" s="294"/>
      <c r="BP24" s="294"/>
      <c r="BQ24" s="294"/>
      <c r="BR24" s="294"/>
      <c r="BS24" s="294"/>
      <c r="BT24" s="294"/>
    </row>
    <row r="25" spans="1:121" ht="37.5" customHeight="1" x14ac:dyDescent="0.25">
      <c r="A25" s="729"/>
      <c r="B25" s="800"/>
      <c r="C25" s="737"/>
      <c r="D25" s="842"/>
      <c r="E25" s="672"/>
      <c r="F25" s="682"/>
      <c r="G25" s="682"/>
      <c r="H25" s="682"/>
      <c r="I25" s="682"/>
      <c r="J25" s="682"/>
      <c r="K25" s="682"/>
      <c r="L25" s="682"/>
      <c r="M25" s="682"/>
      <c r="N25" s="682"/>
      <c r="O25" s="683"/>
      <c r="P25" s="312" t="s">
        <v>275</v>
      </c>
      <c r="Q25" s="466"/>
      <c r="R25" s="476" t="s">
        <v>370</v>
      </c>
      <c r="S25" s="328" t="s">
        <v>231</v>
      </c>
      <c r="T25" s="691" t="s">
        <v>251</v>
      </c>
      <c r="U25" s="691"/>
      <c r="V25" s="691"/>
      <c r="W25" s="691"/>
      <c r="X25" s="691"/>
      <c r="Y25" s="691"/>
      <c r="Z25" s="691"/>
      <c r="AA25" s="691"/>
      <c r="AB25" s="691"/>
      <c r="AC25" s="691"/>
      <c r="AD25" s="692"/>
      <c r="AE25" s="313" t="s">
        <v>239</v>
      </c>
      <c r="AF25" s="447"/>
      <c r="AG25" s="467"/>
      <c r="AH25" s="323" t="s">
        <v>231</v>
      </c>
      <c r="AI25" s="818" t="s">
        <v>252</v>
      </c>
      <c r="AJ25" s="725"/>
      <c r="AK25" s="725"/>
      <c r="AL25" s="725"/>
      <c r="AM25" s="725"/>
      <c r="AN25" s="725"/>
      <c r="AO25" s="725"/>
      <c r="AP25" s="725"/>
      <c r="AQ25" s="725"/>
      <c r="AR25" s="725"/>
      <c r="AS25" s="726"/>
      <c r="AT25" s="286"/>
      <c r="AU25" s="286"/>
      <c r="AV25" s="286"/>
      <c r="AW25" s="287"/>
      <c r="AX25" s="286"/>
      <c r="AY25" s="286"/>
      <c r="AZ25" s="286"/>
      <c r="BA25" s="286"/>
      <c r="BB25" s="286"/>
      <c r="BC25" s="286"/>
      <c r="BD25" s="278"/>
      <c r="BE25" s="278"/>
    </row>
    <row r="26" spans="1:121" ht="16.5" customHeight="1" x14ac:dyDescent="0.25">
      <c r="A26" s="760" t="e">
        <f>(DATE(YEAR($J$9),MONTH($J$9),DAY($J$9)-17))</f>
        <v>#VALUE!</v>
      </c>
      <c r="B26" s="761"/>
      <c r="C26" s="761"/>
      <c r="D26" s="761"/>
      <c r="E26" s="762"/>
      <c r="F26" s="762"/>
      <c r="G26" s="762"/>
      <c r="H26" s="762"/>
      <c r="I26" s="762"/>
      <c r="J26" s="762"/>
      <c r="K26" s="762"/>
      <c r="L26" s="762"/>
      <c r="M26" s="762"/>
      <c r="N26" s="762"/>
      <c r="O26" s="762"/>
      <c r="P26" s="763"/>
      <c r="Q26" s="446"/>
      <c r="R26" s="379"/>
      <c r="S26" s="318"/>
      <c r="T26" s="760" t="e">
        <f>(DATE(YEAR($J$9),MONTH($J$9),DAY($J$9)-10))</f>
        <v>#VALUE!</v>
      </c>
      <c r="U26" s="762"/>
      <c r="V26" s="762"/>
      <c r="W26" s="762"/>
      <c r="X26" s="762"/>
      <c r="Y26" s="762"/>
      <c r="Z26" s="762"/>
      <c r="AA26" s="762"/>
      <c r="AB26" s="762"/>
      <c r="AC26" s="762"/>
      <c r="AD26" s="762"/>
      <c r="AE26" s="763"/>
      <c r="AF26" s="471"/>
      <c r="AG26" s="468"/>
      <c r="AH26" s="318"/>
      <c r="AI26" s="760" t="e">
        <f>(DATE(YEAR($J$9),MONTH($J$9),DAY($J$9)-3))</f>
        <v>#VALUE!</v>
      </c>
      <c r="AJ26" s="762"/>
      <c r="AK26" s="762"/>
      <c r="AL26" s="762"/>
      <c r="AM26" s="762"/>
      <c r="AN26" s="762"/>
      <c r="AO26" s="762"/>
      <c r="AP26" s="762"/>
      <c r="AQ26" s="762"/>
      <c r="AR26" s="762"/>
      <c r="AS26" s="762"/>
      <c r="AT26" s="273"/>
      <c r="AU26" s="286"/>
      <c r="AV26" s="286"/>
      <c r="AW26" s="286"/>
      <c r="AX26" s="287"/>
      <c r="AY26" s="286"/>
      <c r="AZ26" s="286"/>
      <c r="BA26" s="286"/>
      <c r="BB26" s="286"/>
      <c r="BC26" s="286"/>
      <c r="BD26" s="286"/>
      <c r="BE26" s="278"/>
    </row>
    <row r="27" spans="1:121" ht="25.5" customHeight="1" x14ac:dyDescent="0.25">
      <c r="A27" s="734" t="s">
        <v>363</v>
      </c>
      <c r="B27" s="668"/>
      <c r="C27" s="739" t="s">
        <v>370</v>
      </c>
      <c r="D27" s="766" t="s">
        <v>231</v>
      </c>
      <c r="E27" s="768" t="s">
        <v>254</v>
      </c>
      <c r="F27" s="721"/>
      <c r="G27" s="721"/>
      <c r="H27" s="721"/>
      <c r="I27" s="721"/>
      <c r="J27" s="721"/>
      <c r="K27" s="721"/>
      <c r="L27" s="721"/>
      <c r="M27" s="721"/>
      <c r="N27" s="721"/>
      <c r="O27" s="722"/>
      <c r="P27" s="297" t="s">
        <v>364</v>
      </c>
      <c r="Q27" s="462"/>
      <c r="R27" s="462"/>
      <c r="S27" s="325" t="s">
        <v>231</v>
      </c>
      <c r="T27" s="767" t="s">
        <v>255</v>
      </c>
      <c r="U27" s="676"/>
      <c r="V27" s="676"/>
      <c r="W27" s="676"/>
      <c r="X27" s="676"/>
      <c r="Y27" s="676"/>
      <c r="Z27" s="676"/>
      <c r="AA27" s="676"/>
      <c r="AB27" s="676"/>
      <c r="AC27" s="676"/>
      <c r="AD27" s="676"/>
      <c r="AE27" s="317" t="s">
        <v>239</v>
      </c>
      <c r="AF27" s="317"/>
      <c r="AG27" s="469"/>
      <c r="AH27" s="323" t="s">
        <v>231</v>
      </c>
      <c r="AI27" s="384" t="s">
        <v>256</v>
      </c>
      <c r="AJ27" s="314"/>
      <c r="AK27" s="314"/>
      <c r="AL27" s="314"/>
      <c r="AM27" s="314"/>
      <c r="AN27" s="314"/>
      <c r="AO27" s="314"/>
      <c r="AP27" s="314"/>
      <c r="AQ27" s="314"/>
      <c r="AR27" s="314"/>
      <c r="AS27" s="315"/>
      <c r="AT27" s="286"/>
      <c r="AU27" s="286"/>
      <c r="AV27" s="286"/>
      <c r="AW27" s="287"/>
      <c r="AX27" s="286"/>
      <c r="AY27" s="286"/>
      <c r="AZ27" s="286"/>
      <c r="BA27" s="286"/>
      <c r="BB27" s="286"/>
      <c r="BC27" s="286"/>
      <c r="BD27" s="278"/>
      <c r="BE27" s="278"/>
    </row>
    <row r="28" spans="1:121" ht="15.9" customHeight="1" x14ac:dyDescent="0.25">
      <c r="A28" s="735"/>
      <c r="B28" s="800"/>
      <c r="C28" s="737"/>
      <c r="D28" s="766"/>
      <c r="E28" s="693"/>
      <c r="F28" s="686" t="s">
        <v>101</v>
      </c>
      <c r="G28" s="686"/>
      <c r="H28" s="686"/>
      <c r="I28" s="686"/>
      <c r="J28" s="686"/>
      <c r="K28" s="686"/>
      <c r="L28" s="686"/>
      <c r="M28" s="686"/>
      <c r="N28" s="686"/>
      <c r="O28" s="687"/>
      <c r="P28" s="703" t="s">
        <v>275</v>
      </c>
      <c r="Q28" s="657"/>
      <c r="R28" s="657"/>
      <c r="S28" s="766" t="s">
        <v>231</v>
      </c>
      <c r="T28" s="686" t="s">
        <v>257</v>
      </c>
      <c r="U28" s="721"/>
      <c r="V28" s="721"/>
      <c r="W28" s="721"/>
      <c r="X28" s="721"/>
      <c r="Y28" s="721"/>
      <c r="Z28" s="721"/>
      <c r="AA28" s="721"/>
      <c r="AB28" s="721"/>
      <c r="AC28" s="721"/>
      <c r="AD28" s="722"/>
      <c r="AE28" s="322" t="s">
        <v>239</v>
      </c>
      <c r="AF28" s="322"/>
      <c r="AG28" s="470"/>
      <c r="AH28" s="324" t="s">
        <v>231</v>
      </c>
      <c r="AI28" s="723" t="s">
        <v>258</v>
      </c>
      <c r="AJ28" s="721"/>
      <c r="AK28" s="721"/>
      <c r="AL28" s="721"/>
      <c r="AM28" s="721"/>
      <c r="AN28" s="721"/>
      <c r="AO28" s="721"/>
      <c r="AP28" s="721"/>
      <c r="AQ28" s="721"/>
      <c r="AR28" s="721"/>
      <c r="AS28" s="722"/>
      <c r="AT28" s="298"/>
      <c r="AU28" s="286"/>
      <c r="AV28" s="286"/>
      <c r="AW28" s="287"/>
      <c r="AX28" s="286"/>
      <c r="AY28" s="286"/>
      <c r="AZ28" s="286"/>
      <c r="BA28" s="286"/>
      <c r="BB28" s="286"/>
      <c r="BC28" s="286"/>
      <c r="BD28" s="278"/>
      <c r="BE28" s="278"/>
    </row>
    <row r="29" spans="1:121" ht="15.9" customHeight="1" x14ac:dyDescent="0.25">
      <c r="A29" s="735"/>
      <c r="B29" s="800"/>
      <c r="C29" s="737"/>
      <c r="D29" s="766"/>
      <c r="E29" s="693"/>
      <c r="F29" s="691" t="s">
        <v>102</v>
      </c>
      <c r="G29" s="691"/>
      <c r="H29" s="691"/>
      <c r="I29" s="691"/>
      <c r="J29" s="691"/>
      <c r="K29" s="691"/>
      <c r="L29" s="691"/>
      <c r="M29" s="691"/>
      <c r="N29" s="691"/>
      <c r="O29" s="692"/>
      <c r="P29" s="704"/>
      <c r="Q29" s="670"/>
      <c r="R29" s="670"/>
      <c r="S29" s="766"/>
      <c r="T29" s="833"/>
      <c r="U29" s="691" t="s">
        <v>103</v>
      </c>
      <c r="V29" s="691"/>
      <c r="W29" s="691"/>
      <c r="X29" s="691"/>
      <c r="Y29" s="691"/>
      <c r="Z29" s="691"/>
      <c r="AA29" s="691"/>
      <c r="AB29" s="691"/>
      <c r="AC29" s="691"/>
      <c r="AD29" s="692"/>
      <c r="AE29" s="322" t="s">
        <v>84</v>
      </c>
      <c r="AF29" s="322"/>
      <c r="AG29" s="470"/>
      <c r="AH29" s="324" t="s">
        <v>231</v>
      </c>
      <c r="AI29" s="723" t="s">
        <v>259</v>
      </c>
      <c r="AJ29" s="721"/>
      <c r="AK29" s="721"/>
      <c r="AL29" s="721"/>
      <c r="AM29" s="721"/>
      <c r="AN29" s="721"/>
      <c r="AO29" s="721"/>
      <c r="AP29" s="721"/>
      <c r="AQ29" s="721"/>
      <c r="AR29" s="721"/>
      <c r="AS29" s="722"/>
      <c r="AT29" s="286"/>
      <c r="AU29" s="286"/>
      <c r="AV29" s="286"/>
      <c r="AW29" s="287"/>
      <c r="AX29" s="286"/>
      <c r="AY29" s="286"/>
      <c r="AZ29" s="286"/>
      <c r="BA29" s="286"/>
      <c r="BB29" s="286"/>
      <c r="BC29" s="286"/>
      <c r="BD29" s="278"/>
      <c r="BE29" s="278"/>
    </row>
    <row r="30" spans="1:121" ht="15.9" customHeight="1" x14ac:dyDescent="0.25">
      <c r="A30" s="736"/>
      <c r="B30" s="669"/>
      <c r="C30" s="738"/>
      <c r="D30" s="766"/>
      <c r="E30" s="693"/>
      <c r="F30" s="691" t="s">
        <v>104</v>
      </c>
      <c r="G30" s="691"/>
      <c r="H30" s="691"/>
      <c r="I30" s="691"/>
      <c r="J30" s="691"/>
      <c r="K30" s="691"/>
      <c r="L30" s="691"/>
      <c r="M30" s="691"/>
      <c r="N30" s="691"/>
      <c r="O30" s="692"/>
      <c r="P30" s="704"/>
      <c r="Q30" s="670"/>
      <c r="R30" s="670"/>
      <c r="S30" s="766"/>
      <c r="T30" s="833"/>
      <c r="U30" s="691" t="s">
        <v>105</v>
      </c>
      <c r="V30" s="691"/>
      <c r="W30" s="691"/>
      <c r="X30" s="691"/>
      <c r="Y30" s="691"/>
      <c r="Z30" s="691"/>
      <c r="AA30" s="691"/>
      <c r="AB30" s="691"/>
      <c r="AC30" s="691"/>
      <c r="AD30" s="692"/>
      <c r="AE30" s="706" t="s">
        <v>260</v>
      </c>
      <c r="AF30" s="666"/>
      <c r="AG30" s="666"/>
      <c r="AH30" s="769" t="s">
        <v>231</v>
      </c>
      <c r="AI30" s="767" t="s">
        <v>261</v>
      </c>
      <c r="AJ30" s="770"/>
      <c r="AK30" s="770"/>
      <c r="AL30" s="770"/>
      <c r="AM30" s="770"/>
      <c r="AN30" s="770"/>
      <c r="AO30" s="770"/>
      <c r="AP30" s="770"/>
      <c r="AQ30" s="770"/>
      <c r="AR30" s="770"/>
      <c r="AS30" s="678"/>
      <c r="AT30" s="286"/>
      <c r="AU30" s="288"/>
      <c r="AV30" s="288"/>
      <c r="AW30" s="288"/>
      <c r="AX30" s="288"/>
      <c r="AY30" s="288"/>
      <c r="AZ30" s="288"/>
      <c r="BA30" s="288"/>
      <c r="BB30" s="288"/>
      <c r="BC30" s="288"/>
    </row>
    <row r="31" spans="1:121" s="279" customFormat="1" ht="15.9" customHeight="1" x14ac:dyDescent="0.25">
      <c r="A31" s="750" t="s">
        <v>100</v>
      </c>
      <c r="B31" s="740"/>
      <c r="C31" s="740"/>
      <c r="D31" s="755" t="s">
        <v>231</v>
      </c>
      <c r="E31" s="688" t="s">
        <v>262</v>
      </c>
      <c r="F31" s="689"/>
      <c r="G31" s="689"/>
      <c r="H31" s="689"/>
      <c r="I31" s="689"/>
      <c r="J31" s="689"/>
      <c r="K31" s="689"/>
      <c r="L31" s="689"/>
      <c r="M31" s="689"/>
      <c r="N31" s="689"/>
      <c r="O31" s="690"/>
      <c r="P31" s="705"/>
      <c r="Q31" s="658"/>
      <c r="R31" s="658"/>
      <c r="S31" s="766"/>
      <c r="T31" s="833"/>
      <c r="U31" s="691" t="s">
        <v>369</v>
      </c>
      <c r="V31" s="691"/>
      <c r="W31" s="691"/>
      <c r="X31" s="691"/>
      <c r="Y31" s="691"/>
      <c r="Z31" s="691"/>
      <c r="AA31" s="691"/>
      <c r="AB31" s="691"/>
      <c r="AC31" s="691"/>
      <c r="AD31" s="692"/>
      <c r="AE31" s="707"/>
      <c r="AF31" s="667"/>
      <c r="AG31" s="667"/>
      <c r="AH31" s="769"/>
      <c r="AI31" s="677"/>
      <c r="AJ31" s="770"/>
      <c r="AK31" s="770"/>
      <c r="AL31" s="770"/>
      <c r="AM31" s="770"/>
      <c r="AN31" s="770"/>
      <c r="AO31" s="770"/>
      <c r="AP31" s="770"/>
      <c r="AQ31" s="770"/>
      <c r="AR31" s="770"/>
      <c r="AS31" s="678"/>
      <c r="AT31" s="286"/>
      <c r="AU31" s="288"/>
      <c r="AV31" s="288"/>
      <c r="AW31" s="288"/>
      <c r="AX31" s="288"/>
      <c r="AY31" s="288"/>
      <c r="AZ31" s="288"/>
      <c r="BA31" s="288"/>
      <c r="BB31" s="288"/>
      <c r="BC31" s="288"/>
      <c r="BF31" s="278"/>
      <c r="BG31" s="278"/>
      <c r="BH31" s="278"/>
      <c r="BI31" s="278"/>
      <c r="BJ31" s="278"/>
      <c r="BK31" s="278"/>
      <c r="BL31" s="278"/>
      <c r="BM31" s="278"/>
      <c r="BN31" s="278"/>
      <c r="BO31" s="278"/>
      <c r="BP31" s="278"/>
      <c r="BQ31" s="278"/>
      <c r="BR31" s="278"/>
      <c r="BS31" s="278"/>
      <c r="BT31" s="278"/>
      <c r="BU31" s="278"/>
      <c r="BV31" s="278"/>
      <c r="BW31" s="278"/>
      <c r="BX31" s="278"/>
      <c r="BY31" s="278"/>
      <c r="BZ31" s="278"/>
      <c r="CA31" s="278"/>
      <c r="CB31" s="278"/>
      <c r="CC31" s="278"/>
      <c r="CD31" s="278"/>
      <c r="CE31" s="278"/>
      <c r="CF31" s="278"/>
      <c r="CG31" s="278"/>
      <c r="CH31" s="278"/>
      <c r="CI31" s="278"/>
      <c r="CJ31" s="278"/>
      <c r="CK31" s="278"/>
      <c r="CL31" s="278"/>
      <c r="CM31" s="278"/>
      <c r="CN31" s="278"/>
      <c r="CO31" s="278"/>
      <c r="CP31" s="278"/>
      <c r="CQ31" s="278"/>
      <c r="CR31" s="278"/>
      <c r="CS31" s="278"/>
      <c r="CT31" s="278"/>
      <c r="CU31" s="278"/>
      <c r="CV31" s="278"/>
      <c r="CW31" s="278"/>
      <c r="CX31" s="278"/>
      <c r="CY31" s="278"/>
      <c r="CZ31" s="278"/>
      <c r="DA31" s="278"/>
      <c r="DB31" s="278"/>
      <c r="DC31" s="278"/>
      <c r="DD31" s="278"/>
      <c r="DE31" s="278"/>
      <c r="DF31" s="278"/>
      <c r="DG31" s="278"/>
      <c r="DH31" s="278"/>
      <c r="DI31" s="278"/>
      <c r="DJ31" s="278"/>
      <c r="DK31" s="278"/>
      <c r="DL31" s="278"/>
      <c r="DM31" s="278"/>
      <c r="DN31" s="278"/>
      <c r="DO31" s="278"/>
      <c r="DP31" s="278"/>
      <c r="DQ31" s="278"/>
    </row>
    <row r="32" spans="1:121" s="279" customFormat="1" ht="15.9" customHeight="1" x14ac:dyDescent="0.25">
      <c r="A32" s="736"/>
      <c r="B32" s="741"/>
      <c r="C32" s="741"/>
      <c r="D32" s="755"/>
      <c r="E32" s="837" t="s">
        <v>351</v>
      </c>
      <c r="F32" s="838"/>
      <c r="G32" s="838"/>
      <c r="H32" s="838"/>
      <c r="I32" s="838"/>
      <c r="J32" s="838"/>
      <c r="K32" s="838"/>
      <c r="L32" s="838"/>
      <c r="M32" s="838"/>
      <c r="N32" s="838"/>
      <c r="O32" s="839"/>
      <c r="P32" s="708" t="s">
        <v>239</v>
      </c>
      <c r="Q32" s="699"/>
      <c r="R32" s="699"/>
      <c r="S32" s="829" t="s">
        <v>231</v>
      </c>
      <c r="T32" s="691" t="s">
        <v>263</v>
      </c>
      <c r="U32" s="764"/>
      <c r="V32" s="764"/>
      <c r="W32" s="764"/>
      <c r="X32" s="764"/>
      <c r="Y32" s="764"/>
      <c r="Z32" s="764"/>
      <c r="AA32" s="764"/>
      <c r="AB32" s="764"/>
      <c r="AC32" s="764"/>
      <c r="AD32" s="765"/>
      <c r="AE32" s="710" t="s">
        <v>239</v>
      </c>
      <c r="AF32" s="701"/>
      <c r="AG32" s="697" t="s">
        <v>370</v>
      </c>
      <c r="AH32" s="755" t="s">
        <v>231</v>
      </c>
      <c r="AI32" s="695" t="s">
        <v>264</v>
      </c>
      <c r="AJ32" s="695"/>
      <c r="AK32" s="695"/>
      <c r="AL32" s="695"/>
      <c r="AM32" s="695"/>
      <c r="AN32" s="695"/>
      <c r="AO32" s="695"/>
      <c r="AP32" s="695"/>
      <c r="AQ32" s="695"/>
      <c r="AR32" s="695"/>
      <c r="AS32" s="696"/>
      <c r="AT32" s="286"/>
      <c r="AU32" s="288"/>
      <c r="AV32" s="288"/>
      <c r="AW32" s="288"/>
      <c r="AX32" s="288"/>
      <c r="AY32" s="288"/>
      <c r="AZ32" s="288"/>
      <c r="BA32" s="288"/>
      <c r="BB32" s="288"/>
      <c r="BC32" s="288"/>
      <c r="BF32" s="278"/>
      <c r="BG32" s="278"/>
      <c r="BH32" s="278"/>
      <c r="BI32" s="278"/>
      <c r="BJ32" s="278"/>
      <c r="BK32" s="278"/>
      <c r="BL32" s="278"/>
      <c r="BM32" s="278"/>
      <c r="BN32" s="278"/>
      <c r="BO32" s="278"/>
      <c r="BP32" s="278"/>
      <c r="BQ32" s="278"/>
      <c r="BR32" s="278"/>
      <c r="BS32" s="278"/>
      <c r="BT32" s="278"/>
      <c r="BU32" s="278"/>
      <c r="BV32" s="278"/>
      <c r="BW32" s="278"/>
      <c r="BX32" s="278"/>
      <c r="BY32" s="278"/>
      <c r="BZ32" s="278"/>
      <c r="CA32" s="278"/>
      <c r="CB32" s="278"/>
      <c r="CC32" s="278"/>
      <c r="CD32" s="278"/>
      <c r="CE32" s="278"/>
      <c r="CF32" s="278"/>
      <c r="CG32" s="278"/>
      <c r="CH32" s="278"/>
      <c r="CI32" s="278"/>
      <c r="CJ32" s="278"/>
      <c r="CK32" s="278"/>
      <c r="CL32" s="278"/>
      <c r="CM32" s="278"/>
      <c r="CN32" s="278"/>
      <c r="CO32" s="278"/>
      <c r="CP32" s="278"/>
      <c r="CQ32" s="278"/>
      <c r="CR32" s="278"/>
      <c r="CS32" s="278"/>
      <c r="CT32" s="278"/>
      <c r="CU32" s="278"/>
      <c r="CV32" s="278"/>
      <c r="CW32" s="278"/>
      <c r="CX32" s="278"/>
      <c r="CY32" s="278"/>
      <c r="CZ32" s="278"/>
      <c r="DA32" s="278"/>
      <c r="DB32" s="278"/>
      <c r="DC32" s="278"/>
      <c r="DD32" s="278"/>
      <c r="DE32" s="278"/>
      <c r="DF32" s="278"/>
      <c r="DG32" s="278"/>
      <c r="DH32" s="278"/>
      <c r="DI32" s="278"/>
      <c r="DJ32" s="278"/>
      <c r="DK32" s="278"/>
      <c r="DL32" s="278"/>
      <c r="DM32" s="278"/>
      <c r="DN32" s="278"/>
      <c r="DO32" s="278"/>
      <c r="DP32" s="278"/>
      <c r="DQ32" s="278"/>
    </row>
    <row r="33" spans="1:121" s="279" customFormat="1" ht="18" customHeight="1" x14ac:dyDescent="0.25">
      <c r="A33" s="750" t="s">
        <v>367</v>
      </c>
      <c r="B33" s="740"/>
      <c r="C33" s="740"/>
      <c r="D33" s="755" t="s">
        <v>231</v>
      </c>
      <c r="E33" s="691" t="s">
        <v>265</v>
      </c>
      <c r="F33" s="691"/>
      <c r="G33" s="691"/>
      <c r="H33" s="691"/>
      <c r="I33" s="691"/>
      <c r="J33" s="691"/>
      <c r="K33" s="691"/>
      <c r="L33" s="691"/>
      <c r="M33" s="691"/>
      <c r="N33" s="691"/>
      <c r="O33" s="692"/>
      <c r="P33" s="709"/>
      <c r="Q33" s="700"/>
      <c r="R33" s="700"/>
      <c r="S33" s="829"/>
      <c r="T33" s="764"/>
      <c r="U33" s="764"/>
      <c r="V33" s="764"/>
      <c r="W33" s="764"/>
      <c r="X33" s="764"/>
      <c r="Y33" s="764"/>
      <c r="Z33" s="764"/>
      <c r="AA33" s="764"/>
      <c r="AB33" s="764"/>
      <c r="AC33" s="764"/>
      <c r="AD33" s="765"/>
      <c r="AE33" s="710"/>
      <c r="AF33" s="702"/>
      <c r="AG33" s="698"/>
      <c r="AH33" s="755"/>
      <c r="AI33" s="695"/>
      <c r="AJ33" s="695"/>
      <c r="AK33" s="695"/>
      <c r="AL33" s="695"/>
      <c r="AM33" s="695"/>
      <c r="AN33" s="695"/>
      <c r="AO33" s="695"/>
      <c r="AP33" s="695"/>
      <c r="AQ33" s="695"/>
      <c r="AR33" s="695"/>
      <c r="AS33" s="696"/>
      <c r="AT33" s="286"/>
      <c r="AU33" s="288"/>
      <c r="AV33" s="288"/>
      <c r="AW33" s="288"/>
      <c r="AX33" s="288"/>
      <c r="AY33" s="288"/>
      <c r="AZ33" s="288"/>
      <c r="BA33" s="288"/>
      <c r="BB33" s="288"/>
      <c r="BC33" s="288"/>
      <c r="BF33" s="278"/>
      <c r="BG33" s="278"/>
      <c r="BH33" s="278"/>
      <c r="BI33" s="278"/>
      <c r="BJ33" s="278"/>
      <c r="BK33" s="278"/>
      <c r="BL33" s="278"/>
      <c r="BM33" s="278"/>
      <c r="BN33" s="278"/>
      <c r="BO33" s="278"/>
      <c r="BP33" s="278"/>
      <c r="BQ33" s="278"/>
      <c r="BR33" s="278"/>
      <c r="BS33" s="278"/>
      <c r="BT33" s="278"/>
      <c r="BU33" s="278"/>
      <c r="BV33" s="278"/>
      <c r="BW33" s="278"/>
      <c r="BX33" s="278"/>
      <c r="BY33" s="278"/>
      <c r="BZ33" s="278"/>
      <c r="CA33" s="278"/>
      <c r="CB33" s="278"/>
      <c r="CC33" s="278"/>
      <c r="CD33" s="278"/>
      <c r="CE33" s="278"/>
      <c r="CF33" s="278"/>
      <c r="CG33" s="278"/>
      <c r="CH33" s="278"/>
      <c r="CI33" s="278"/>
      <c r="CJ33" s="278"/>
      <c r="CK33" s="278"/>
      <c r="CL33" s="278"/>
      <c r="CM33" s="278"/>
      <c r="CN33" s="278"/>
      <c r="CO33" s="278"/>
      <c r="CP33" s="278"/>
      <c r="CQ33" s="278"/>
      <c r="CR33" s="278"/>
      <c r="CS33" s="278"/>
      <c r="CT33" s="278"/>
      <c r="CU33" s="278"/>
      <c r="CV33" s="278"/>
      <c r="CW33" s="278"/>
      <c r="CX33" s="278"/>
      <c r="CY33" s="278"/>
      <c r="CZ33" s="278"/>
      <c r="DA33" s="278"/>
      <c r="DB33" s="278"/>
      <c r="DC33" s="278"/>
      <c r="DD33" s="278"/>
      <c r="DE33" s="278"/>
      <c r="DF33" s="278"/>
      <c r="DG33" s="278"/>
      <c r="DH33" s="278"/>
      <c r="DI33" s="278"/>
      <c r="DJ33" s="278"/>
      <c r="DK33" s="278"/>
      <c r="DL33" s="278"/>
      <c r="DM33" s="278"/>
      <c r="DN33" s="278"/>
      <c r="DO33" s="278"/>
      <c r="DP33" s="278"/>
      <c r="DQ33" s="278"/>
    </row>
    <row r="34" spans="1:121" s="279" customFormat="1" ht="20.25" customHeight="1" x14ac:dyDescent="0.25">
      <c r="A34" s="751"/>
      <c r="B34" s="741"/>
      <c r="C34" s="741"/>
      <c r="D34" s="755"/>
      <c r="E34" s="691"/>
      <c r="F34" s="691"/>
      <c r="G34" s="691"/>
      <c r="H34" s="691"/>
      <c r="I34" s="691"/>
      <c r="J34" s="691"/>
      <c r="K34" s="691"/>
      <c r="L34" s="691"/>
      <c r="M34" s="691"/>
      <c r="N34" s="691"/>
      <c r="O34" s="692"/>
      <c r="P34" s="752" t="s">
        <v>239</v>
      </c>
      <c r="Q34" s="742"/>
      <c r="R34" s="742"/>
      <c r="S34" s="769" t="s">
        <v>231</v>
      </c>
      <c r="T34" s="754" t="s">
        <v>368</v>
      </c>
      <c r="U34" s="754"/>
      <c r="V34" s="754"/>
      <c r="W34" s="754"/>
      <c r="X34" s="754"/>
      <c r="Y34" s="754"/>
      <c r="Z34" s="754"/>
      <c r="AA34" s="754"/>
      <c r="AB34" s="754"/>
      <c r="AC34" s="754"/>
      <c r="AD34" s="754"/>
      <c r="AE34" s="756"/>
      <c r="AF34" s="756"/>
      <c r="AG34" s="756"/>
      <c r="AH34" s="756"/>
      <c r="AI34" s="756"/>
      <c r="AJ34" s="756"/>
      <c r="AK34" s="756"/>
      <c r="AL34" s="756"/>
      <c r="AM34" s="756"/>
      <c r="AN34" s="756"/>
      <c r="AO34" s="756"/>
      <c r="AP34" s="756"/>
      <c r="AQ34" s="756"/>
      <c r="AR34" s="756"/>
      <c r="AS34" s="757"/>
      <c r="AT34" s="286"/>
      <c r="AU34" s="288"/>
      <c r="AV34" s="288"/>
      <c r="AW34" s="288"/>
      <c r="AX34" s="288"/>
      <c r="AY34" s="288"/>
      <c r="AZ34" s="288"/>
      <c r="BA34" s="288"/>
      <c r="BB34" s="288"/>
      <c r="BC34" s="288"/>
      <c r="BF34" s="278"/>
      <c r="BG34" s="278"/>
      <c r="BH34" s="278"/>
      <c r="BI34" s="278"/>
      <c r="BJ34" s="278"/>
      <c r="BK34" s="278"/>
      <c r="BL34" s="278"/>
      <c r="BM34" s="278"/>
      <c r="BN34" s="278"/>
      <c r="BO34" s="278"/>
      <c r="BP34" s="278"/>
      <c r="BQ34" s="278"/>
      <c r="BR34" s="278"/>
      <c r="BS34" s="278"/>
      <c r="BT34" s="278"/>
      <c r="BU34" s="278"/>
      <c r="BV34" s="278"/>
      <c r="BW34" s="278"/>
      <c r="BX34" s="278"/>
      <c r="BY34" s="278"/>
      <c r="BZ34" s="278"/>
      <c r="CA34" s="278"/>
      <c r="CB34" s="278"/>
      <c r="CC34" s="278"/>
      <c r="CD34" s="278"/>
      <c r="CE34" s="278"/>
      <c r="CF34" s="278"/>
      <c r="CG34" s="278"/>
      <c r="CH34" s="278"/>
      <c r="CI34" s="278"/>
      <c r="CJ34" s="278"/>
      <c r="CK34" s="278"/>
      <c r="CL34" s="278"/>
      <c r="CM34" s="278"/>
      <c r="CN34" s="278"/>
      <c r="CO34" s="278"/>
      <c r="CP34" s="278"/>
      <c r="CQ34" s="278"/>
      <c r="CR34" s="278"/>
      <c r="CS34" s="278"/>
      <c r="CT34" s="278"/>
      <c r="CU34" s="278"/>
      <c r="CV34" s="278"/>
      <c r="CW34" s="278"/>
      <c r="CX34" s="278"/>
      <c r="CY34" s="278"/>
      <c r="CZ34" s="278"/>
      <c r="DA34" s="278"/>
      <c r="DB34" s="278"/>
      <c r="DC34" s="278"/>
      <c r="DD34" s="278"/>
      <c r="DE34" s="278"/>
      <c r="DF34" s="278"/>
      <c r="DG34" s="278"/>
      <c r="DH34" s="278"/>
      <c r="DI34" s="278"/>
      <c r="DJ34" s="278"/>
      <c r="DK34" s="278"/>
      <c r="DL34" s="278"/>
      <c r="DM34" s="278"/>
      <c r="DN34" s="278"/>
      <c r="DO34" s="278"/>
      <c r="DP34" s="278"/>
      <c r="DQ34" s="278"/>
    </row>
    <row r="35" spans="1:121" s="279" customFormat="1" ht="25.5" customHeight="1" x14ac:dyDescent="0.25">
      <c r="A35" s="319" t="s">
        <v>84</v>
      </c>
      <c r="B35" s="458"/>
      <c r="C35" s="458"/>
      <c r="D35" s="327" t="s">
        <v>231</v>
      </c>
      <c r="E35" s="686" t="s">
        <v>266</v>
      </c>
      <c r="F35" s="721"/>
      <c r="G35" s="721"/>
      <c r="H35" s="721"/>
      <c r="I35" s="721"/>
      <c r="J35" s="721"/>
      <c r="K35" s="721"/>
      <c r="L35" s="721"/>
      <c r="M35" s="721"/>
      <c r="N35" s="721"/>
      <c r="O35" s="722"/>
      <c r="P35" s="753"/>
      <c r="Q35" s="743"/>
      <c r="R35" s="743"/>
      <c r="S35" s="769"/>
      <c r="T35" s="754"/>
      <c r="U35" s="754"/>
      <c r="V35" s="754"/>
      <c r="W35" s="754"/>
      <c r="X35" s="754"/>
      <c r="Y35" s="754"/>
      <c r="Z35" s="754"/>
      <c r="AA35" s="754"/>
      <c r="AB35" s="754"/>
      <c r="AC35" s="754"/>
      <c r="AD35" s="754"/>
      <c r="AE35" s="756"/>
      <c r="AF35" s="756"/>
      <c r="AG35" s="756"/>
      <c r="AH35" s="756"/>
      <c r="AI35" s="756"/>
      <c r="AJ35" s="756"/>
      <c r="AK35" s="756"/>
      <c r="AL35" s="756"/>
      <c r="AM35" s="756"/>
      <c r="AN35" s="756"/>
      <c r="AO35" s="756"/>
      <c r="AP35" s="756"/>
      <c r="AQ35" s="756"/>
      <c r="AR35" s="756"/>
      <c r="AS35" s="757"/>
      <c r="AT35" s="286"/>
      <c r="AU35" s="288"/>
      <c r="AV35" s="288"/>
      <c r="AW35" s="288"/>
      <c r="AX35" s="288"/>
      <c r="AY35" s="288"/>
      <c r="AZ35" s="288"/>
      <c r="BA35" s="288"/>
      <c r="BB35" s="288"/>
      <c r="BC35" s="288"/>
      <c r="BF35" s="278"/>
      <c r="BG35" s="278"/>
      <c r="BH35" s="278"/>
      <c r="BI35" s="278"/>
      <c r="BJ35" s="278"/>
      <c r="BK35" s="278"/>
      <c r="BL35" s="278"/>
      <c r="BM35" s="278"/>
      <c r="BN35" s="278"/>
      <c r="BO35" s="278"/>
      <c r="BP35" s="278"/>
      <c r="BQ35" s="278"/>
      <c r="BR35" s="278"/>
      <c r="BS35" s="278"/>
      <c r="BT35" s="278"/>
      <c r="BU35" s="278"/>
      <c r="BV35" s="278"/>
      <c r="BW35" s="278"/>
      <c r="BX35" s="278"/>
      <c r="BY35" s="278"/>
      <c r="BZ35" s="278"/>
      <c r="CA35" s="278"/>
      <c r="CB35" s="278"/>
      <c r="CC35" s="278"/>
      <c r="CD35" s="278"/>
      <c r="CE35" s="278"/>
      <c r="CF35" s="278"/>
      <c r="CG35" s="278"/>
      <c r="CH35" s="278"/>
      <c r="CI35" s="278"/>
      <c r="CJ35" s="278"/>
      <c r="CK35" s="278"/>
      <c r="CL35" s="278"/>
      <c r="CM35" s="278"/>
      <c r="CN35" s="278"/>
      <c r="CO35" s="278"/>
      <c r="CP35" s="278"/>
      <c r="CQ35" s="278"/>
      <c r="CR35" s="278"/>
      <c r="CS35" s="278"/>
      <c r="CT35" s="278"/>
      <c r="CU35" s="278"/>
      <c r="CV35" s="278"/>
      <c r="CW35" s="278"/>
      <c r="CX35" s="278"/>
      <c r="CY35" s="278"/>
      <c r="CZ35" s="278"/>
      <c r="DA35" s="278"/>
      <c r="DB35" s="278"/>
      <c r="DC35" s="278"/>
      <c r="DD35" s="278"/>
      <c r="DE35" s="278"/>
      <c r="DF35" s="278"/>
      <c r="DG35" s="278"/>
      <c r="DH35" s="278"/>
      <c r="DI35" s="278"/>
      <c r="DJ35" s="278"/>
      <c r="DK35" s="278"/>
      <c r="DL35" s="278"/>
      <c r="DM35" s="278"/>
      <c r="DN35" s="278"/>
      <c r="DO35" s="278"/>
      <c r="DP35" s="278"/>
      <c r="DQ35" s="278"/>
    </row>
    <row r="36" spans="1:121" s="279" customFormat="1" ht="27" customHeight="1" x14ac:dyDescent="0.25">
      <c r="A36" s="320" t="s">
        <v>239</v>
      </c>
      <c r="B36" s="459"/>
      <c r="C36" s="459"/>
      <c r="D36" s="325" t="s">
        <v>231</v>
      </c>
      <c r="E36" s="686" t="s">
        <v>267</v>
      </c>
      <c r="F36" s="721"/>
      <c r="G36" s="721"/>
      <c r="H36" s="721"/>
      <c r="I36" s="721"/>
      <c r="J36" s="721"/>
      <c r="K36" s="721"/>
      <c r="L36" s="721"/>
      <c r="M36" s="721"/>
      <c r="N36" s="721"/>
      <c r="O36" s="722"/>
      <c r="P36" s="270" t="s">
        <v>260</v>
      </c>
      <c r="Q36" s="463"/>
      <c r="R36" s="463"/>
      <c r="S36" s="326" t="s">
        <v>231</v>
      </c>
      <c r="T36" s="720" t="s">
        <v>268</v>
      </c>
      <c r="U36" s="721"/>
      <c r="V36" s="721"/>
      <c r="W36" s="721"/>
      <c r="X36" s="721"/>
      <c r="Y36" s="721"/>
      <c r="Z36" s="721"/>
      <c r="AA36" s="721"/>
      <c r="AB36" s="721"/>
      <c r="AC36" s="721"/>
      <c r="AD36" s="721"/>
      <c r="AE36" s="756"/>
      <c r="AF36" s="756"/>
      <c r="AG36" s="756"/>
      <c r="AH36" s="756"/>
      <c r="AI36" s="756"/>
      <c r="AJ36" s="756"/>
      <c r="AK36" s="756"/>
      <c r="AL36" s="756"/>
      <c r="AM36" s="756"/>
      <c r="AN36" s="756"/>
      <c r="AO36" s="756"/>
      <c r="AP36" s="756"/>
      <c r="AQ36" s="756"/>
      <c r="AR36" s="756"/>
      <c r="AS36" s="757"/>
      <c r="AT36" s="286"/>
      <c r="AU36" s="288"/>
      <c r="AV36" s="288"/>
      <c r="AW36" s="288"/>
      <c r="AX36" s="288"/>
      <c r="AY36" s="288"/>
      <c r="AZ36" s="288"/>
      <c r="BA36" s="288"/>
      <c r="BB36" s="288"/>
      <c r="BC36" s="288"/>
      <c r="BF36" s="278"/>
      <c r="BG36" s="278"/>
      <c r="BH36" s="278"/>
      <c r="BI36" s="278"/>
      <c r="BJ36" s="278"/>
      <c r="BK36" s="278"/>
      <c r="BL36" s="278"/>
      <c r="BM36" s="278"/>
      <c r="BN36" s="278"/>
      <c r="BO36" s="278"/>
      <c r="BP36" s="278"/>
      <c r="BQ36" s="278"/>
      <c r="BR36" s="278"/>
      <c r="BS36" s="278"/>
      <c r="BT36" s="278"/>
      <c r="BU36" s="278"/>
      <c r="BV36" s="278"/>
      <c r="BW36" s="278"/>
      <c r="BX36" s="278"/>
      <c r="BY36" s="278"/>
      <c r="BZ36" s="278"/>
      <c r="CA36" s="278"/>
      <c r="CB36" s="278"/>
      <c r="CC36" s="278"/>
      <c r="CD36" s="278"/>
      <c r="CE36" s="278"/>
      <c r="CF36" s="278"/>
      <c r="CG36" s="278"/>
      <c r="CH36" s="278"/>
      <c r="CI36" s="278"/>
      <c r="CJ36" s="278"/>
      <c r="CK36" s="278"/>
      <c r="CL36" s="278"/>
      <c r="CM36" s="278"/>
      <c r="CN36" s="278"/>
      <c r="CO36" s="278"/>
      <c r="CP36" s="278"/>
      <c r="CQ36" s="278"/>
      <c r="CR36" s="278"/>
      <c r="CS36" s="278"/>
      <c r="CT36" s="278"/>
      <c r="CU36" s="278"/>
      <c r="CV36" s="278"/>
      <c r="CW36" s="278"/>
      <c r="CX36" s="278"/>
      <c r="CY36" s="278"/>
      <c r="CZ36" s="278"/>
      <c r="DA36" s="278"/>
      <c r="DB36" s="278"/>
      <c r="DC36" s="278"/>
      <c r="DD36" s="278"/>
      <c r="DE36" s="278"/>
      <c r="DF36" s="278"/>
      <c r="DG36" s="278"/>
      <c r="DH36" s="278"/>
      <c r="DI36" s="278"/>
      <c r="DJ36" s="278"/>
      <c r="DK36" s="278"/>
      <c r="DL36" s="278"/>
      <c r="DM36" s="278"/>
      <c r="DN36" s="278"/>
      <c r="DO36" s="278"/>
      <c r="DP36" s="278"/>
      <c r="DQ36" s="278"/>
    </row>
    <row r="37" spans="1:121" s="279" customFormat="1" ht="25.5" customHeight="1" x14ac:dyDescent="0.25">
      <c r="A37" s="316" t="s">
        <v>260</v>
      </c>
      <c r="B37" s="460"/>
      <c r="C37" s="460"/>
      <c r="D37" s="325" t="s">
        <v>231</v>
      </c>
      <c r="E37" s="686" t="s">
        <v>269</v>
      </c>
      <c r="F37" s="721"/>
      <c r="G37" s="721"/>
      <c r="H37" s="721"/>
      <c r="I37" s="721"/>
      <c r="J37" s="721"/>
      <c r="K37" s="721"/>
      <c r="L37" s="721"/>
      <c r="M37" s="721"/>
      <c r="N37" s="721"/>
      <c r="O37" s="722"/>
      <c r="P37" s="269" t="s">
        <v>84</v>
      </c>
      <c r="Q37" s="464"/>
      <c r="R37" s="464"/>
      <c r="S37" s="326" t="s">
        <v>231</v>
      </c>
      <c r="T37" s="723" t="s">
        <v>270</v>
      </c>
      <c r="U37" s="721"/>
      <c r="V37" s="721"/>
      <c r="W37" s="721"/>
      <c r="X37" s="721"/>
      <c r="Y37" s="721"/>
      <c r="Z37" s="721"/>
      <c r="AA37" s="721"/>
      <c r="AB37" s="721"/>
      <c r="AC37" s="721"/>
      <c r="AD37" s="721"/>
      <c r="AE37" s="756"/>
      <c r="AF37" s="756"/>
      <c r="AG37" s="756"/>
      <c r="AH37" s="756"/>
      <c r="AI37" s="756"/>
      <c r="AJ37" s="756"/>
      <c r="AK37" s="756"/>
      <c r="AL37" s="756"/>
      <c r="AM37" s="756"/>
      <c r="AN37" s="756"/>
      <c r="AO37" s="756"/>
      <c r="AP37" s="756"/>
      <c r="AQ37" s="756"/>
      <c r="AR37" s="756"/>
      <c r="AS37" s="757"/>
      <c r="BF37" s="278"/>
      <c r="BG37" s="278"/>
      <c r="BH37" s="278"/>
      <c r="BI37" s="278"/>
      <c r="BJ37" s="278"/>
      <c r="BK37" s="278"/>
      <c r="BL37" s="278"/>
      <c r="BM37" s="278"/>
      <c r="BN37" s="278"/>
      <c r="BO37" s="278"/>
      <c r="BP37" s="278"/>
      <c r="BQ37" s="278"/>
      <c r="BR37" s="278"/>
      <c r="BS37" s="278"/>
      <c r="BT37" s="278"/>
      <c r="BU37" s="278"/>
      <c r="BV37" s="278"/>
      <c r="BW37" s="278"/>
      <c r="BX37" s="278"/>
      <c r="BY37" s="278"/>
      <c r="BZ37" s="278"/>
      <c r="CA37" s="278"/>
      <c r="CB37" s="278"/>
      <c r="CC37" s="278"/>
      <c r="CD37" s="278"/>
      <c r="CE37" s="278"/>
      <c r="CF37" s="278"/>
      <c r="CG37" s="278"/>
      <c r="CH37" s="278"/>
      <c r="CI37" s="278"/>
      <c r="CJ37" s="278"/>
      <c r="CK37" s="278"/>
      <c r="CL37" s="278"/>
      <c r="CM37" s="278"/>
      <c r="CN37" s="278"/>
      <c r="CO37" s="278"/>
      <c r="CP37" s="278"/>
      <c r="CQ37" s="278"/>
      <c r="CR37" s="278"/>
      <c r="CS37" s="278"/>
      <c r="CT37" s="278"/>
      <c r="CU37" s="278"/>
      <c r="CV37" s="278"/>
      <c r="CW37" s="278"/>
      <c r="CX37" s="278"/>
      <c r="CY37" s="278"/>
      <c r="CZ37" s="278"/>
      <c r="DA37" s="278"/>
      <c r="DB37" s="278"/>
      <c r="DC37" s="278"/>
      <c r="DD37" s="278"/>
      <c r="DE37" s="278"/>
      <c r="DF37" s="278"/>
      <c r="DG37" s="278"/>
      <c r="DH37" s="278"/>
      <c r="DI37" s="278"/>
      <c r="DJ37" s="278"/>
      <c r="DK37" s="278"/>
      <c r="DL37" s="278"/>
      <c r="DM37" s="278"/>
      <c r="DN37" s="278"/>
      <c r="DO37" s="278"/>
      <c r="DP37" s="278"/>
      <c r="DQ37" s="278"/>
    </row>
    <row r="38" spans="1:121" s="279" customFormat="1" ht="24" customHeight="1" x14ac:dyDescent="0.25">
      <c r="A38" s="321" t="s">
        <v>84</v>
      </c>
      <c r="B38" s="461"/>
      <c r="C38" s="461"/>
      <c r="D38" s="328" t="s">
        <v>231</v>
      </c>
      <c r="E38" s="724" t="s">
        <v>271</v>
      </c>
      <c r="F38" s="725"/>
      <c r="G38" s="725"/>
      <c r="H38" s="725"/>
      <c r="I38" s="725"/>
      <c r="J38" s="725"/>
      <c r="K38" s="725"/>
      <c r="L38" s="725"/>
      <c r="M38" s="725"/>
      <c r="N38" s="725"/>
      <c r="O38" s="726"/>
      <c r="P38" s="269" t="s">
        <v>239</v>
      </c>
      <c r="Q38" s="464"/>
      <c r="R38" s="464"/>
      <c r="S38" s="326" t="s">
        <v>231</v>
      </c>
      <c r="T38" s="724" t="s">
        <v>272</v>
      </c>
      <c r="U38" s="725"/>
      <c r="V38" s="725"/>
      <c r="W38" s="725"/>
      <c r="X38" s="725"/>
      <c r="Y38" s="725"/>
      <c r="Z38" s="725"/>
      <c r="AA38" s="725"/>
      <c r="AB38" s="725"/>
      <c r="AC38" s="725"/>
      <c r="AD38" s="725"/>
      <c r="AE38" s="758"/>
      <c r="AF38" s="758"/>
      <c r="AG38" s="758"/>
      <c r="AH38" s="758"/>
      <c r="AI38" s="758"/>
      <c r="AJ38" s="758"/>
      <c r="AK38" s="758"/>
      <c r="AL38" s="758"/>
      <c r="AM38" s="758"/>
      <c r="AN38" s="758"/>
      <c r="AO38" s="758"/>
      <c r="AP38" s="758"/>
      <c r="AQ38" s="758"/>
      <c r="AR38" s="758"/>
      <c r="AS38" s="759"/>
      <c r="BF38" s="278"/>
      <c r="BG38" s="278"/>
      <c r="BH38" s="278"/>
      <c r="BI38" s="278"/>
      <c r="BJ38" s="278"/>
      <c r="BK38" s="278"/>
      <c r="BL38" s="278"/>
      <c r="BM38" s="278"/>
      <c r="BN38" s="278"/>
      <c r="BO38" s="278"/>
      <c r="BP38" s="278"/>
      <c r="BQ38" s="278"/>
      <c r="BR38" s="278"/>
      <c r="BS38" s="278"/>
      <c r="BT38" s="278"/>
      <c r="BU38" s="278"/>
      <c r="BV38" s="278"/>
      <c r="BW38" s="278"/>
      <c r="BX38" s="278"/>
      <c r="BY38" s="278"/>
      <c r="BZ38" s="278"/>
      <c r="CA38" s="278"/>
      <c r="CB38" s="278"/>
      <c r="CC38" s="278"/>
      <c r="CD38" s="278"/>
      <c r="CE38" s="278"/>
      <c r="CF38" s="278"/>
      <c r="CG38" s="278"/>
      <c r="CH38" s="278"/>
      <c r="CI38" s="278"/>
      <c r="CJ38" s="278"/>
      <c r="CK38" s="278"/>
      <c r="CL38" s="278"/>
      <c r="CM38" s="278"/>
      <c r="CN38" s="278"/>
      <c r="CO38" s="278"/>
      <c r="CP38" s="278"/>
      <c r="CQ38" s="278"/>
      <c r="CR38" s="278"/>
      <c r="CS38" s="278"/>
      <c r="CT38" s="278"/>
      <c r="CU38" s="278"/>
      <c r="CV38" s="278"/>
      <c r="CW38" s="278"/>
      <c r="CX38" s="278"/>
      <c r="CY38" s="278"/>
      <c r="CZ38" s="278"/>
      <c r="DA38" s="278"/>
      <c r="DB38" s="278"/>
      <c r="DC38" s="278"/>
      <c r="DD38" s="278"/>
      <c r="DE38" s="278"/>
      <c r="DF38" s="278"/>
      <c r="DG38" s="278"/>
      <c r="DH38" s="278"/>
      <c r="DI38" s="278"/>
      <c r="DJ38" s="278"/>
      <c r="DK38" s="278"/>
      <c r="DL38" s="278"/>
      <c r="DM38" s="278"/>
      <c r="DN38" s="278"/>
      <c r="DO38" s="278"/>
      <c r="DP38" s="278"/>
      <c r="DQ38" s="278"/>
    </row>
    <row r="39" spans="1:121" s="288" customFormat="1" ht="14.25" customHeight="1" x14ac:dyDescent="0.25">
      <c r="A39" s="285"/>
      <c r="B39" s="285"/>
      <c r="C39" s="285"/>
      <c r="D39" s="285"/>
      <c r="E39" s="286"/>
      <c r="F39" s="286"/>
      <c r="G39" s="286"/>
      <c r="H39" s="287"/>
      <c r="I39" s="286"/>
      <c r="J39" s="286"/>
      <c r="K39" s="286"/>
      <c r="L39" s="286"/>
      <c r="M39" s="286"/>
      <c r="N39" s="286"/>
      <c r="O39" s="286"/>
      <c r="AC39" s="286"/>
      <c r="AD39" s="286"/>
    </row>
    <row r="40" spans="1:121" s="288" customFormat="1" ht="14.25" customHeight="1" x14ac:dyDescent="0.25">
      <c r="A40" s="296"/>
      <c r="B40" s="296"/>
      <c r="C40" s="296"/>
      <c r="D40" s="296"/>
      <c r="E40" s="286"/>
      <c r="F40" s="286"/>
      <c r="G40" s="286"/>
      <c r="H40" s="287"/>
      <c r="I40" s="286"/>
      <c r="J40" s="286"/>
      <c r="K40" s="286"/>
      <c r="L40" s="286"/>
      <c r="M40" s="286"/>
      <c r="N40" s="286"/>
      <c r="O40" s="286"/>
      <c r="AC40" s="286"/>
      <c r="AD40" s="286"/>
    </row>
    <row r="41" spans="1:121" s="288" customFormat="1" x14ac:dyDescent="0.25">
      <c r="A41" s="296"/>
      <c r="B41" s="296"/>
      <c r="C41" s="296"/>
      <c r="D41" s="296"/>
      <c r="E41" s="286"/>
      <c r="F41" s="307"/>
      <c r="G41" s="286"/>
      <c r="H41" s="287"/>
      <c r="I41" s="286"/>
      <c r="J41" s="286"/>
      <c r="K41" s="286"/>
      <c r="L41" s="286"/>
      <c r="M41" s="286"/>
      <c r="N41" s="286"/>
      <c r="O41" s="286"/>
      <c r="T41" s="711"/>
      <c r="U41" s="712"/>
      <c r="V41" s="712"/>
      <c r="W41" s="712"/>
      <c r="X41" s="712"/>
      <c r="Y41" s="712"/>
      <c r="Z41" s="712"/>
      <c r="AA41" s="712"/>
      <c r="AB41" s="712"/>
      <c r="AC41" s="712"/>
      <c r="AD41" s="712"/>
    </row>
    <row r="42" spans="1:121" s="288" customFormat="1" x14ac:dyDescent="0.25">
      <c r="AC42" s="286"/>
      <c r="AD42" s="286"/>
    </row>
    <row r="43" spans="1:121" s="288" customFormat="1" x14ac:dyDescent="0.25">
      <c r="AC43" s="286"/>
      <c r="AD43" s="286"/>
    </row>
    <row r="44" spans="1:121" s="288" customFormat="1" x14ac:dyDescent="0.25">
      <c r="AC44" s="286"/>
      <c r="AD44" s="286"/>
    </row>
    <row r="45" spans="1:121" s="288" customFormat="1" x14ac:dyDescent="0.25">
      <c r="P45" s="279"/>
      <c r="Q45" s="279"/>
      <c r="R45" s="279"/>
      <c r="S45" s="279"/>
      <c r="T45" s="279"/>
      <c r="U45" s="279"/>
      <c r="V45" s="279"/>
      <c r="W45" s="279"/>
      <c r="X45" s="279"/>
      <c r="Y45" s="279"/>
      <c r="Z45" s="279"/>
      <c r="AA45" s="279"/>
      <c r="AB45" s="279"/>
      <c r="AC45" s="279"/>
      <c r="AD45" s="279"/>
    </row>
  </sheetData>
  <protectedRanges>
    <protectedRange sqref="D13:D25 S13:S25 AH13:AH25 AH27:AH33 S27:S38 D27:D38" name="DropDowns"/>
  </protectedRanges>
  <mergeCells count="170">
    <mergeCell ref="E32:O32"/>
    <mergeCell ref="B15:B16"/>
    <mergeCell ref="B17:B18"/>
    <mergeCell ref="B19:B21"/>
    <mergeCell ref="B22:B25"/>
    <mergeCell ref="B27:B30"/>
    <mergeCell ref="B31:B32"/>
    <mergeCell ref="D19:D21"/>
    <mergeCell ref="D22:D25"/>
    <mergeCell ref="C22:C25"/>
    <mergeCell ref="D15:D16"/>
    <mergeCell ref="D17:D18"/>
    <mergeCell ref="Q34:Q35"/>
    <mergeCell ref="S5:Z5"/>
    <mergeCell ref="S34:S35"/>
    <mergeCell ref="S32:S33"/>
    <mergeCell ref="S28:S31"/>
    <mergeCell ref="U31:AD31"/>
    <mergeCell ref="T28:AD28"/>
    <mergeCell ref="U30:AD30"/>
    <mergeCell ref="T17:AD18"/>
    <mergeCell ref="AB5:AK5"/>
    <mergeCell ref="AI15:AS16"/>
    <mergeCell ref="AI19:AS20"/>
    <mergeCell ref="AI32:AS33"/>
    <mergeCell ref="R32:R33"/>
    <mergeCell ref="AG30:AG31"/>
    <mergeCell ref="T20:T21"/>
    <mergeCell ref="T29:T31"/>
    <mergeCell ref="U20:AD20"/>
    <mergeCell ref="R19:R21"/>
    <mergeCell ref="Q17:Q18"/>
    <mergeCell ref="Q19:Q21"/>
    <mergeCell ref="AE23:AE24"/>
    <mergeCell ref="AH15:AH16"/>
    <mergeCell ref="AH23:AH24"/>
    <mergeCell ref="AM5:AS5"/>
    <mergeCell ref="S6:Z7"/>
    <mergeCell ref="AB6:AK7"/>
    <mergeCell ref="AM6:AS7"/>
    <mergeCell ref="AK9:AN9"/>
    <mergeCell ref="AO9:AS9"/>
    <mergeCell ref="AH19:AH20"/>
    <mergeCell ref="AH21:AH22"/>
    <mergeCell ref="AI25:AS25"/>
    <mergeCell ref="T22:AD23"/>
    <mergeCell ref="AI23:AS24"/>
    <mergeCell ref="T24:AD24"/>
    <mergeCell ref="T25:AD25"/>
    <mergeCell ref="AG21:AG22"/>
    <mergeCell ref="AG23:AG24"/>
    <mergeCell ref="AE21:AE22"/>
    <mergeCell ref="AF21:AF22"/>
    <mergeCell ref="AF23:AF24"/>
    <mergeCell ref="S22:S23"/>
    <mergeCell ref="S19:S21"/>
    <mergeCell ref="AG15:AG16"/>
    <mergeCell ref="AG17:AG18"/>
    <mergeCell ref="AE15:AE16"/>
    <mergeCell ref="AF15:AF16"/>
    <mergeCell ref="C13:C14"/>
    <mergeCell ref="A12:P12"/>
    <mergeCell ref="T12:AE12"/>
    <mergeCell ref="AI12:AS12"/>
    <mergeCell ref="AG13:AG14"/>
    <mergeCell ref="B13:B14"/>
    <mergeCell ref="AF13:AF14"/>
    <mergeCell ref="A11:AS11"/>
    <mergeCell ref="Q13:Q14"/>
    <mergeCell ref="S13:S14"/>
    <mergeCell ref="E13:O14"/>
    <mergeCell ref="A6:O7"/>
    <mergeCell ref="J9:N9"/>
    <mergeCell ref="P9:V9"/>
    <mergeCell ref="C15:C16"/>
    <mergeCell ref="C17:C18"/>
    <mergeCell ref="C19:C21"/>
    <mergeCell ref="AI17:AS18"/>
    <mergeCell ref="S17:S18"/>
    <mergeCell ref="AI13:AS14"/>
    <mergeCell ref="A15:A16"/>
    <mergeCell ref="E15:O16"/>
    <mergeCell ref="P15:P16"/>
    <mergeCell ref="T15:AD16"/>
    <mergeCell ref="AE13:AE14"/>
    <mergeCell ref="AH17:AH18"/>
    <mergeCell ref="AE19:AE20"/>
    <mergeCell ref="P13:P14"/>
    <mergeCell ref="T13:AD14"/>
    <mergeCell ref="AH13:AH14"/>
    <mergeCell ref="S15:S16"/>
    <mergeCell ref="A17:A18"/>
    <mergeCell ref="E17:O18"/>
    <mergeCell ref="P17:P18"/>
    <mergeCell ref="AI21:AS22"/>
    <mergeCell ref="A33:A34"/>
    <mergeCell ref="E33:O34"/>
    <mergeCell ref="P34:P35"/>
    <mergeCell ref="T34:AD35"/>
    <mergeCell ref="E35:O35"/>
    <mergeCell ref="AH32:AH33"/>
    <mergeCell ref="AE34:AS38"/>
    <mergeCell ref="A26:P26"/>
    <mergeCell ref="T26:AE26"/>
    <mergeCell ref="AI26:AS26"/>
    <mergeCell ref="F29:O29"/>
    <mergeCell ref="U29:AD29"/>
    <mergeCell ref="AI29:AS29"/>
    <mergeCell ref="T32:AD33"/>
    <mergeCell ref="D27:D30"/>
    <mergeCell ref="D31:D32"/>
    <mergeCell ref="AI28:AS28"/>
    <mergeCell ref="T27:AD27"/>
    <mergeCell ref="A31:A32"/>
    <mergeCell ref="E27:O27"/>
    <mergeCell ref="AH30:AH31"/>
    <mergeCell ref="AI30:AS31"/>
    <mergeCell ref="B33:B34"/>
    <mergeCell ref="D33:D34"/>
    <mergeCell ref="T41:AD41"/>
    <mergeCell ref="A5:O5"/>
    <mergeCell ref="A9:I9"/>
    <mergeCell ref="T36:AD36"/>
    <mergeCell ref="E37:O37"/>
    <mergeCell ref="T37:AD37"/>
    <mergeCell ref="E38:O38"/>
    <mergeCell ref="T38:AD38"/>
    <mergeCell ref="A22:A25"/>
    <mergeCell ref="A13:A14"/>
    <mergeCell ref="A19:A21"/>
    <mergeCell ref="E36:O36"/>
    <mergeCell ref="A27:A30"/>
    <mergeCell ref="R13:R14"/>
    <mergeCell ref="R15:R16"/>
    <mergeCell ref="R17:R18"/>
    <mergeCell ref="R22:R23"/>
    <mergeCell ref="C27:C30"/>
    <mergeCell ref="C31:C32"/>
    <mergeCell ref="C33:C34"/>
    <mergeCell ref="R34:R35"/>
    <mergeCell ref="D13:D14"/>
    <mergeCell ref="E22:O22"/>
    <mergeCell ref="P22:P23"/>
    <mergeCell ref="AG19:AG20"/>
    <mergeCell ref="T19:AD19"/>
    <mergeCell ref="AF19:AF20"/>
    <mergeCell ref="AG32:AG33"/>
    <mergeCell ref="R28:R31"/>
    <mergeCell ref="Q32:Q33"/>
    <mergeCell ref="AF32:AF33"/>
    <mergeCell ref="P28:P31"/>
    <mergeCell ref="AE30:AE31"/>
    <mergeCell ref="P32:P33"/>
    <mergeCell ref="AE32:AE33"/>
    <mergeCell ref="AF17:AF18"/>
    <mergeCell ref="AE17:AE18"/>
    <mergeCell ref="Q15:Q16"/>
    <mergeCell ref="U21:AD21"/>
    <mergeCell ref="AF30:AF31"/>
    <mergeCell ref="Q22:Q23"/>
    <mergeCell ref="Q28:Q31"/>
    <mergeCell ref="E23:E25"/>
    <mergeCell ref="P19:P21"/>
    <mergeCell ref="E19:O21"/>
    <mergeCell ref="F24:O25"/>
    <mergeCell ref="F23:O23"/>
    <mergeCell ref="F28:O28"/>
    <mergeCell ref="E31:O31"/>
    <mergeCell ref="F30:O30"/>
    <mergeCell ref="E28:E30"/>
  </mergeCells>
  <conditionalFormatting sqref="P9 J9:N9 S6 AB6 AM6 R9:V9">
    <cfRule type="containsBlanks" dxfId="44" priority="4">
      <formula>LEN(TRIM(J6))=0</formula>
    </cfRule>
  </conditionalFormatting>
  <conditionalFormatting sqref="A6:A7 C6:O7">
    <cfRule type="containsBlanks" dxfId="43" priority="3">
      <formula>LEN(TRIM(A6))=0</formula>
    </cfRule>
  </conditionalFormatting>
  <conditionalFormatting sqref="B6:B7">
    <cfRule type="containsBlanks" dxfId="42" priority="2">
      <formula>LEN(TRIM(B6))=0</formula>
    </cfRule>
  </conditionalFormatting>
  <conditionalFormatting sqref="Q9">
    <cfRule type="containsBlanks" dxfId="41" priority="1">
      <formula>LEN(TRIM(Q9))=0</formula>
    </cfRule>
  </conditionalFormatting>
  <dataValidations xWindow="219" yWindow="336" count="5">
    <dataValidation allowBlank="1" showInputMessage="1" showErrorMessage="1" promptTitle="ATTENTION" prompt="!!!!!!!!!!!!!!!!!!!!!!!!!!!!!!!!!!!!!!!!!_x000a_THESE WILL AUTO COMPLETE BASED UPON THE EVENT DATE.  DO NOT CHANGE TEXT_x000a_!!!!!!!!!!!!!!!!!!!!!!!!!!!!!!!!!!!!!!!!" sqref="AH26:AS26 A12:AS12 A26:AF26"/>
    <dataValidation allowBlank="1" showInputMessage="1" showErrorMessage="1" promptTitle="! ATTNETION - ATTENTION !" prompt="!!!!!!!!!!!!!!!!!!!!!!!!!!!!!!!!!!!!!!!!!!!!_x000a_ATTENTION - DO NOT UPDATE VALUES HERE - INSTEAD UPDATE IN THE &quot;Border&quot; TAB_x000a_!!!!!!!!!!!!!!!!!!!!!!!!!!!!!!!!!!!!!!!!!!!" sqref="AL7:AL8 A8:O8 S8:V8 AK8 AM8:AS8 P5:R8"/>
    <dataValidation allowBlank="1" showErrorMessage="1" promptTitle="! ATTNETION - ATTENTION !" prompt="!!!!!!!!!!!!!!!!!!!!!!!!!!!!!!!!!!!!!!!!!!!!_x000a_ATTENTION - DO NOT UPDATE VALUES HERE - INSTEAD UPDATE IN THE &quot;Border&quot; TAB_x000a_!!!!!!!!!!!!!!!!!!!!!!!!!!!!!!!!!!!!!!!!!!!" sqref="W8:Z9 AA7:AA9 AB8:AJ9"/>
    <dataValidation allowBlank="1" showInputMessage="1" showErrorMessage="1" promptTitle="! ATTENTION - ATTENTION !" prompt="!!!!!!!!!!!!!!!!!!!!!!!!!!!!!!!!!!!!!!!!!!!!_x000a_ATTENTION - DO NOT UPDATE VALUES HERE - INSTEAD UPDATE IN THE &quot;Border&quot; TAB_x000a_!!!!!!!!!!!!!!!!!!!!!!!!!!!!!!!!!!!!!!!!!!!" sqref="S5:Z5 AB5:AK7 AM5:AS7 AK9:AS9 A9:O9 A5:O7"/>
    <dataValidation allowBlank="1" showInputMessage="1" showErrorMessage="1" promptTitle="! ATTENTION - ATTENTION !" prompt="!!!!!!!!!!!!!!!!!!!!!!!!!!!!!!!!!!!!!!!!!!!!_x000a_ATTENTION - DO NOT UPDATE VALUES HERE - INSTEAD UPDATE IN THE &quot;Team&quot; TAB_x000a_!!!!!!!!!!!!!!!!!!!!!!!!!!!!!!!!!!!!!!!!!!!" sqref="S6:Z7"/>
  </dataValidations>
  <hyperlinks>
    <hyperlink ref="C19:C21" r:id="rId1" display="Tech KPS"/>
    <hyperlink ref="C22:C25" r:id="rId2" display="Tech KPS"/>
    <hyperlink ref="R15:R16" r:id="rId3" display="Tech KPS"/>
    <hyperlink ref="R13:R14" r:id="rId4" display="Tech KPS"/>
    <hyperlink ref="R22:R23" r:id="rId5" display="Tech KPS"/>
    <hyperlink ref="C27:C30" r:id="rId6" display="Tech KPS"/>
    <hyperlink ref="R17:R18" r:id="rId7" display="Tech KPS"/>
    <hyperlink ref="AG32:AG33" r:id="rId8" display="Tech KPS"/>
    <hyperlink ref="R25" r:id="rId9"/>
  </hyperlinks>
  <printOptions horizontalCentered="1"/>
  <pageMargins left="0.25" right="0" top="0.25" bottom="0" header="0" footer="0"/>
  <pageSetup scale="66" orientation="landscape" horizontalDpi="720" verticalDpi="720" r:id="rId10"/>
  <headerFooter>
    <oddFooter xml:space="preserve">&amp;LSimpler Business System® 11.0
© 1996-2010 Simpler Consulting, L.P.  All Rights Reserved.&amp;C
</oddFooter>
  </headerFooter>
  <drawing r:id="rId11"/>
  <extLst>
    <ext xmlns:x14="http://schemas.microsoft.com/office/spreadsheetml/2009/9/main" uri="{78C0D931-6437-407d-A8EE-F0AAD7539E65}">
      <x14:conditionalFormattings>
        <x14:conditionalFormatting xmlns:xm="http://schemas.microsoft.com/office/excel/2006/main">
          <x14:cfRule type="cellIs" priority="248" operator="equal" id="{B5A2245B-BDD1-48F8-ADF6-134A35A6ACBD}">
            <xm:f>Config!$M$3</xm:f>
            <x14:dxf>
              <font>
                <color rgb="FF00B050"/>
              </font>
              <fill>
                <patternFill>
                  <bgColor rgb="FF00B050"/>
                </patternFill>
              </fill>
            </x14:dxf>
          </x14:cfRule>
          <xm:sqref>S13:S25 AH13:AH25 AH27:AH33 S27:S38 D27:D38 D13:D25</xm:sqref>
        </x14:conditionalFormatting>
        <x14:conditionalFormatting xmlns:xm="http://schemas.microsoft.com/office/excel/2006/main">
          <x14:cfRule type="cellIs" priority="293" operator="equal" id="{C74EF0BF-870B-43B8-8B13-773922E76289}">
            <xm:f>Config!$M$4</xm:f>
            <x14:dxf>
              <font>
                <color theme="1"/>
              </font>
              <fill>
                <patternFill>
                  <fgColor auto="1"/>
                  <bgColor theme="1"/>
                </patternFill>
              </fill>
            </x14:dxf>
          </x14:cfRule>
          <xm:sqref>D13:D25 S13:S25 AH13:AH25 AH27:AH33 S27:S38 D27:D38</xm:sqref>
        </x14:conditionalFormatting>
      </x14:conditionalFormattings>
    </ext>
    <ext xmlns:x14="http://schemas.microsoft.com/office/spreadsheetml/2009/9/main" uri="{CCE6A557-97BC-4b89-ADB6-D9C93CAAB3DF}">
      <x14:dataValidations xmlns:xm="http://schemas.microsoft.com/office/excel/2006/main" xWindow="219" yWindow="336" count="1">
        <x14:dataValidation type="list" showInputMessage="1" showErrorMessage="1">
          <x14:formula1>
            <xm:f>Config!$M$2:$M$4</xm:f>
          </x14:formula1>
          <xm:sqref>AH27:AH33 S27:S38 D27:D38 AH13:AH25 S13:S25 D13:D25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499984740745262"/>
  </sheetPr>
  <dimension ref="A1:S43"/>
  <sheetViews>
    <sheetView zoomScaleNormal="100" workbookViewId="0">
      <selection activeCell="A2" sqref="A2"/>
    </sheetView>
  </sheetViews>
  <sheetFormatPr defaultColWidth="8.88671875" defaultRowHeight="14.4" x14ac:dyDescent="0.3"/>
  <cols>
    <col min="1" max="1" width="30.88671875" style="192" customWidth="1"/>
    <col min="2" max="2" width="22.33203125" style="192" customWidth="1"/>
    <col min="3" max="3" width="16.88671875" style="192" bestFit="1" customWidth="1"/>
    <col min="4" max="4" width="26.44140625" style="192" customWidth="1"/>
    <col min="5" max="5" width="11.88671875" style="192" customWidth="1"/>
    <col min="6" max="6" width="13.6640625" style="192" customWidth="1"/>
    <col min="7" max="16384" width="8.88671875" style="192"/>
  </cols>
  <sheetData>
    <row r="1" spans="1:19" s="191" customFormat="1" ht="27.75" customHeight="1" x14ac:dyDescent="0.3">
      <c r="A1" s="843" t="str">
        <f>CONCATENATE("Border - ",'A3'!A1)</f>
        <v>Border - RIE A3</v>
      </c>
      <c r="B1" s="843"/>
      <c r="C1" s="844"/>
      <c r="D1" s="844"/>
      <c r="E1" s="844"/>
      <c r="F1" s="844"/>
      <c r="G1" s="844"/>
      <c r="H1" s="844"/>
      <c r="I1" s="844"/>
      <c r="J1" s="844"/>
      <c r="K1" s="844"/>
      <c r="L1" s="844"/>
      <c r="M1" s="844"/>
      <c r="N1" s="844"/>
      <c r="O1" s="844"/>
      <c r="P1" s="844"/>
      <c r="Q1" s="844"/>
      <c r="R1" s="844"/>
      <c r="S1" s="844"/>
    </row>
    <row r="2" spans="1:19" s="194" customFormat="1" ht="29.25" customHeight="1" x14ac:dyDescent="0.3">
      <c r="A2" s="195" t="s">
        <v>214</v>
      </c>
      <c r="B2" s="845"/>
      <c r="C2" s="845"/>
      <c r="D2" s="845"/>
    </row>
    <row r="3" spans="1:19" s="194" customFormat="1" ht="29.25" customHeight="1" x14ac:dyDescent="0.3">
      <c r="A3" s="195" t="s">
        <v>218</v>
      </c>
      <c r="B3" s="847"/>
      <c r="C3" s="847"/>
      <c r="D3" s="847"/>
    </row>
    <row r="4" spans="1:19" s="194" customFormat="1" ht="29.25" customHeight="1" x14ac:dyDescent="0.3">
      <c r="A4" s="362" t="s">
        <v>328</v>
      </c>
      <c r="B4" s="533"/>
      <c r="C4" s="364" t="s">
        <v>329</v>
      </c>
      <c r="D4" s="534"/>
      <c r="E4" s="196" t="s">
        <v>1</v>
      </c>
      <c r="F4" s="361"/>
    </row>
    <row r="5" spans="1:19" s="194" customFormat="1" ht="29.25" customHeight="1" x14ac:dyDescent="0.3">
      <c r="A5" s="195" t="s">
        <v>302</v>
      </c>
      <c r="B5" s="849"/>
      <c r="C5" s="850"/>
      <c r="D5" s="851"/>
    </row>
    <row r="6" spans="1:19" s="194" customFormat="1" ht="29.25" customHeight="1" x14ac:dyDescent="0.3">
      <c r="A6" s="362" t="s">
        <v>303</v>
      </c>
      <c r="B6" s="845"/>
      <c r="C6" s="845"/>
      <c r="D6" s="845"/>
      <c r="E6" s="350" t="s">
        <v>297</v>
      </c>
      <c r="F6" s="351"/>
    </row>
    <row r="7" spans="1:19" s="194" customFormat="1" ht="29.25" customHeight="1" x14ac:dyDescent="0.3">
      <c r="A7" s="195" t="s">
        <v>163</v>
      </c>
      <c r="B7" s="375"/>
      <c r="C7" s="197" t="s">
        <v>215</v>
      </c>
      <c r="D7" s="375"/>
      <c r="F7" s="855"/>
      <c r="G7" s="855"/>
      <c r="H7" s="855"/>
      <c r="I7" s="855"/>
      <c r="J7" s="855"/>
      <c r="K7" s="855"/>
      <c r="L7" s="855"/>
      <c r="M7" s="855"/>
      <c r="N7" s="855"/>
      <c r="O7" s="855"/>
      <c r="P7" s="855"/>
    </row>
    <row r="8" spans="1:19" ht="18.75" customHeight="1" thickBot="1" x14ac:dyDescent="0.35">
      <c r="B8" s="848" t="str">
        <f>IF(4&lt;(D7-B7),"Note: The report out is MORE THAN 4 days after the event start date",IF((D7-B7)&lt;0,"The start date CANNOT be AFTER the report out date",""))</f>
        <v/>
      </c>
      <c r="C8" s="848"/>
      <c r="D8" s="848"/>
    </row>
    <row r="9" spans="1:19" ht="29.25" customHeight="1" x14ac:dyDescent="0.35">
      <c r="A9" s="852" t="s">
        <v>336</v>
      </c>
      <c r="B9" s="852"/>
      <c r="C9" s="853" t="str">
        <f>IF(AND(LEN(B2)&gt;0,LEN(B5)&gt;0,LEN(B4)&gt;0,LEN(D4)&gt;0),CONCATENATE("RIE ",VSANum,".",TEXT(RIENum,"0#"), " ",IF(LEN(B2)&gt;30,CONCATENATE(LEFT(B2,30)),B2),".xlsx"),"N/A")</f>
        <v>N/A</v>
      </c>
      <c r="D9" s="854"/>
      <c r="E9" s="860" t="s">
        <v>435</v>
      </c>
      <c r="F9" s="861"/>
      <c r="G9" s="861"/>
      <c r="H9" s="862"/>
      <c r="I9" s="502" t="s">
        <v>425</v>
      </c>
      <c r="J9" s="503"/>
      <c r="K9" s="503"/>
      <c r="L9" s="503"/>
      <c r="M9" s="503"/>
      <c r="N9" s="503"/>
      <c r="O9" s="503"/>
      <c r="P9" s="503"/>
      <c r="Q9" s="503"/>
      <c r="R9" s="503"/>
      <c r="S9" s="504"/>
    </row>
    <row r="10" spans="1:19" ht="15" customHeight="1" x14ac:dyDescent="0.3">
      <c r="A10" s="193" t="s">
        <v>183</v>
      </c>
      <c r="B10" s="846" t="s">
        <v>327</v>
      </c>
      <c r="C10" s="846"/>
      <c r="D10" s="846"/>
      <c r="E10" s="365"/>
      <c r="I10" s="856" t="s">
        <v>426</v>
      </c>
      <c r="J10" s="857"/>
      <c r="K10" s="857"/>
      <c r="L10" s="857"/>
      <c r="M10" s="505"/>
      <c r="N10" s="505"/>
      <c r="O10" s="505"/>
      <c r="P10" s="505"/>
      <c r="Q10" s="505"/>
      <c r="R10" s="505"/>
      <c r="S10" s="506"/>
    </row>
    <row r="11" spans="1:19" ht="15" customHeight="1" x14ac:dyDescent="0.3">
      <c r="A11" s="193" t="s">
        <v>184</v>
      </c>
      <c r="B11" s="846"/>
      <c r="C11" s="846"/>
      <c r="D11" s="846"/>
      <c r="I11" s="507"/>
      <c r="J11" s="505"/>
      <c r="K11" s="508"/>
      <c r="L11" s="505"/>
      <c r="M11" s="505"/>
      <c r="N11" s="505"/>
      <c r="O11" s="505"/>
      <c r="P11" s="505"/>
      <c r="Q11" s="505"/>
      <c r="R11" s="505"/>
      <c r="S11" s="506"/>
    </row>
    <row r="12" spans="1:19" ht="15" customHeight="1" x14ac:dyDescent="0.3">
      <c r="A12" s="193" t="s">
        <v>185</v>
      </c>
      <c r="B12" s="846"/>
      <c r="C12" s="846"/>
      <c r="D12" s="846"/>
      <c r="I12" s="858" t="s">
        <v>427</v>
      </c>
      <c r="J12" s="859"/>
      <c r="K12" s="859"/>
      <c r="L12" s="859"/>
      <c r="M12" s="505"/>
      <c r="N12" s="505"/>
      <c r="O12" s="505"/>
      <c r="P12" s="505"/>
      <c r="Q12" s="505"/>
      <c r="R12" s="505"/>
      <c r="S12" s="506"/>
    </row>
    <row r="13" spans="1:19" ht="15" customHeight="1" x14ac:dyDescent="0.3">
      <c r="A13" s="193" t="s">
        <v>186</v>
      </c>
      <c r="B13" s="846"/>
      <c r="C13" s="846"/>
      <c r="D13" s="846"/>
      <c r="I13" s="858"/>
      <c r="J13" s="859"/>
      <c r="K13" s="859"/>
      <c r="L13" s="859"/>
      <c r="M13" s="505"/>
      <c r="N13" s="505"/>
      <c r="O13" s="505"/>
      <c r="P13" s="505"/>
      <c r="Q13" s="505"/>
      <c r="R13" s="505"/>
      <c r="S13" s="506"/>
    </row>
    <row r="14" spans="1:19" ht="15" customHeight="1" x14ac:dyDescent="0.3">
      <c r="A14" s="193" t="s">
        <v>217</v>
      </c>
      <c r="B14" s="846"/>
      <c r="C14" s="846"/>
      <c r="D14" s="846"/>
      <c r="I14" s="858"/>
      <c r="J14" s="859"/>
      <c r="K14" s="859"/>
      <c r="L14" s="859"/>
      <c r="M14" s="505"/>
      <c r="N14" s="505"/>
      <c r="O14" s="505"/>
      <c r="P14" s="505"/>
      <c r="Q14" s="505"/>
      <c r="R14" s="505"/>
      <c r="S14" s="506"/>
    </row>
    <row r="15" spans="1:19" x14ac:dyDescent="0.3">
      <c r="I15" s="507"/>
      <c r="J15" s="505"/>
      <c r="K15" s="505"/>
      <c r="L15" s="505"/>
      <c r="M15" s="505"/>
      <c r="N15" s="505"/>
      <c r="O15" s="505"/>
      <c r="P15" s="505"/>
      <c r="Q15" s="505"/>
      <c r="R15" s="505"/>
      <c r="S15" s="506"/>
    </row>
    <row r="16" spans="1:19" x14ac:dyDescent="0.3">
      <c r="I16" s="509" t="s">
        <v>428</v>
      </c>
      <c r="J16" s="510"/>
      <c r="K16" s="510"/>
      <c r="L16" s="510"/>
      <c r="M16" s="505"/>
      <c r="N16" s="505"/>
      <c r="O16" s="505"/>
      <c r="P16" s="505"/>
      <c r="Q16" s="505"/>
      <c r="R16" s="505"/>
      <c r="S16" s="506"/>
    </row>
    <row r="17" spans="9:19" x14ac:dyDescent="0.3">
      <c r="I17" s="507"/>
      <c r="J17" s="505"/>
      <c r="K17" s="505"/>
      <c r="L17" s="505"/>
      <c r="M17" s="505"/>
      <c r="N17" s="505"/>
      <c r="O17" s="505"/>
      <c r="P17" s="505"/>
      <c r="Q17" s="505"/>
      <c r="R17" s="505"/>
      <c r="S17" s="506"/>
    </row>
    <row r="18" spans="9:19" ht="15" customHeight="1" x14ac:dyDescent="0.3">
      <c r="I18" s="507"/>
      <c r="J18" s="505"/>
      <c r="K18" s="505"/>
      <c r="L18" s="505"/>
      <c r="M18" s="505"/>
      <c r="N18" s="505"/>
      <c r="O18" s="505"/>
      <c r="P18" s="505"/>
      <c r="Q18" s="505"/>
      <c r="R18" s="505"/>
      <c r="S18" s="506"/>
    </row>
    <row r="19" spans="9:19" ht="19.5" customHeight="1" x14ac:dyDescent="0.3">
      <c r="I19" s="858" t="s">
        <v>429</v>
      </c>
      <c r="J19" s="859"/>
      <c r="K19" s="859"/>
      <c r="L19" s="859"/>
      <c r="M19" s="505"/>
      <c r="N19" s="505"/>
      <c r="O19" s="505"/>
      <c r="P19" s="505"/>
      <c r="Q19" s="505"/>
      <c r="R19" s="505"/>
      <c r="S19" s="506"/>
    </row>
    <row r="20" spans="9:19" x14ac:dyDescent="0.3">
      <c r="I20" s="858"/>
      <c r="J20" s="859"/>
      <c r="K20" s="859"/>
      <c r="L20" s="859"/>
      <c r="M20" s="505"/>
      <c r="N20" s="505"/>
      <c r="O20" s="505"/>
      <c r="P20" s="505"/>
      <c r="Q20" s="505"/>
      <c r="R20" s="505"/>
      <c r="S20" s="506"/>
    </row>
    <row r="21" spans="9:19" ht="15" customHeight="1" x14ac:dyDescent="0.3">
      <c r="I21" s="507"/>
      <c r="J21" s="505"/>
      <c r="K21" s="505"/>
      <c r="L21" s="505"/>
      <c r="M21" s="505"/>
      <c r="N21" s="505"/>
      <c r="O21" s="505"/>
      <c r="P21" s="505"/>
      <c r="Q21" s="505"/>
      <c r="R21" s="505"/>
      <c r="S21" s="506"/>
    </row>
    <row r="22" spans="9:19" ht="15.75" customHeight="1" x14ac:dyDescent="0.3">
      <c r="I22" s="858" t="s">
        <v>430</v>
      </c>
      <c r="J22" s="859"/>
      <c r="K22" s="859"/>
      <c r="L22" s="859"/>
      <c r="M22" s="505"/>
      <c r="N22" s="505"/>
      <c r="O22" s="505"/>
      <c r="P22" s="505"/>
      <c r="Q22" s="505"/>
      <c r="R22" s="505"/>
      <c r="S22" s="506"/>
    </row>
    <row r="23" spans="9:19" x14ac:dyDescent="0.3">
      <c r="I23" s="858"/>
      <c r="J23" s="859"/>
      <c r="K23" s="859"/>
      <c r="L23" s="859"/>
      <c r="M23" s="505"/>
      <c r="N23" s="505"/>
      <c r="O23" s="505"/>
      <c r="P23" s="505"/>
      <c r="Q23" s="505"/>
      <c r="R23" s="505"/>
      <c r="S23" s="506"/>
    </row>
    <row r="24" spans="9:19" x14ac:dyDescent="0.3">
      <c r="I24" s="507"/>
      <c r="J24" s="505"/>
      <c r="K24" s="505"/>
      <c r="L24" s="505"/>
      <c r="M24" s="505"/>
      <c r="N24" s="505"/>
      <c r="O24" s="505"/>
      <c r="P24" s="505"/>
      <c r="Q24" s="505"/>
      <c r="R24" s="505"/>
      <c r="S24" s="506"/>
    </row>
    <row r="25" spans="9:19" x14ac:dyDescent="0.3">
      <c r="I25" s="507"/>
      <c r="J25" s="505"/>
      <c r="K25" s="505"/>
      <c r="L25" s="505"/>
      <c r="M25" s="505"/>
      <c r="N25" s="505"/>
      <c r="O25" s="505"/>
      <c r="P25" s="505"/>
      <c r="Q25" s="505"/>
      <c r="R25" s="505"/>
      <c r="S25" s="506"/>
    </row>
    <row r="26" spans="9:19" ht="15" customHeight="1" x14ac:dyDescent="0.3">
      <c r="I26" s="507"/>
      <c r="J26" s="505"/>
      <c r="K26" s="505"/>
      <c r="L26" s="505"/>
      <c r="M26" s="505"/>
      <c r="N26" s="505"/>
      <c r="O26" s="505"/>
      <c r="P26" s="505"/>
      <c r="Q26" s="505"/>
      <c r="R26" s="505"/>
      <c r="S26" s="506"/>
    </row>
    <row r="27" spans="9:19" ht="15" customHeight="1" x14ac:dyDescent="0.3">
      <c r="I27" s="858" t="s">
        <v>431</v>
      </c>
      <c r="J27" s="859"/>
      <c r="K27" s="859"/>
      <c r="L27" s="859"/>
      <c r="M27" s="505"/>
      <c r="N27" s="505"/>
      <c r="O27" s="505"/>
      <c r="P27" s="505"/>
      <c r="Q27" s="505"/>
      <c r="R27" s="505"/>
      <c r="S27" s="506"/>
    </row>
    <row r="28" spans="9:19" x14ac:dyDescent="0.3">
      <c r="I28" s="858"/>
      <c r="J28" s="859"/>
      <c r="K28" s="859"/>
      <c r="L28" s="859"/>
      <c r="M28" s="505"/>
      <c r="N28" s="505"/>
      <c r="O28" s="505"/>
      <c r="P28" s="505"/>
      <c r="Q28" s="505"/>
      <c r="R28" s="505"/>
      <c r="S28" s="506"/>
    </row>
    <row r="29" spans="9:19" x14ac:dyDescent="0.3">
      <c r="I29" s="507"/>
      <c r="J29" s="505"/>
      <c r="K29" s="505"/>
      <c r="L29" s="505"/>
      <c r="M29" s="505"/>
      <c r="N29" s="505"/>
      <c r="O29" s="505"/>
      <c r="P29" s="505"/>
      <c r="Q29" s="505"/>
      <c r="R29" s="505"/>
      <c r="S29" s="506"/>
    </row>
    <row r="30" spans="9:19" x14ac:dyDescent="0.3">
      <c r="I30" s="507"/>
      <c r="J30" s="505"/>
      <c r="K30" s="505"/>
      <c r="L30" s="505"/>
      <c r="M30" s="505"/>
      <c r="N30" s="505"/>
      <c r="O30" s="505"/>
      <c r="P30" s="505"/>
      <c r="Q30" s="505"/>
      <c r="R30" s="505"/>
      <c r="S30" s="506"/>
    </row>
    <row r="31" spans="9:19" ht="15" customHeight="1" x14ac:dyDescent="0.3">
      <c r="I31" s="511" t="s">
        <v>432</v>
      </c>
      <c r="J31" s="512"/>
      <c r="K31" s="512"/>
      <c r="L31" s="512"/>
      <c r="M31" s="505"/>
      <c r="N31" s="505"/>
      <c r="O31" s="505"/>
      <c r="P31" s="505"/>
      <c r="Q31" s="505"/>
      <c r="R31" s="505"/>
      <c r="S31" s="506"/>
    </row>
    <row r="32" spans="9:19" x14ac:dyDescent="0.3">
      <c r="I32" s="507"/>
      <c r="J32" s="505"/>
      <c r="K32" s="505"/>
      <c r="L32" s="505"/>
      <c r="M32" s="505"/>
      <c r="N32" s="505"/>
      <c r="O32" s="505"/>
      <c r="P32" s="505"/>
      <c r="Q32" s="505"/>
      <c r="R32" s="505"/>
      <c r="S32" s="506"/>
    </row>
    <row r="33" spans="9:19" x14ac:dyDescent="0.3">
      <c r="I33" s="507"/>
      <c r="J33" s="505"/>
      <c r="K33" s="505"/>
      <c r="L33" s="505"/>
      <c r="M33" s="505"/>
      <c r="N33" s="505"/>
      <c r="O33" s="505"/>
      <c r="P33" s="505"/>
      <c r="Q33" s="505"/>
      <c r="R33" s="505"/>
      <c r="S33" s="506"/>
    </row>
    <row r="34" spans="9:19" x14ac:dyDescent="0.3">
      <c r="I34" s="507"/>
      <c r="J34" s="505"/>
      <c r="K34" s="505"/>
      <c r="L34" s="505"/>
      <c r="M34" s="505"/>
      <c r="N34" s="505"/>
      <c r="O34" s="505"/>
      <c r="P34" s="505"/>
      <c r="Q34" s="505"/>
      <c r="R34" s="505"/>
      <c r="S34" s="506"/>
    </row>
    <row r="35" spans="9:19" ht="15" customHeight="1" x14ac:dyDescent="0.3">
      <c r="I35" s="507"/>
      <c r="J35" s="505"/>
      <c r="K35" s="505"/>
      <c r="L35" s="505"/>
      <c r="M35" s="505"/>
      <c r="N35" s="505"/>
      <c r="O35" s="505"/>
      <c r="P35" s="505"/>
      <c r="Q35" s="505"/>
      <c r="R35" s="505"/>
      <c r="S35" s="506"/>
    </row>
    <row r="36" spans="9:19" ht="13.5" customHeight="1" x14ac:dyDescent="0.3">
      <c r="I36" s="863" t="s">
        <v>433</v>
      </c>
      <c r="J36" s="864"/>
      <c r="K36" s="864"/>
      <c r="L36" s="864"/>
      <c r="M36" s="505"/>
      <c r="N36" s="505"/>
      <c r="O36" s="505"/>
      <c r="P36" s="505"/>
      <c r="Q36" s="505"/>
      <c r="R36" s="505"/>
      <c r="S36" s="506"/>
    </row>
    <row r="37" spans="9:19" x14ac:dyDescent="0.3">
      <c r="I37" s="863"/>
      <c r="J37" s="864"/>
      <c r="K37" s="864"/>
      <c r="L37" s="864"/>
      <c r="M37" s="505"/>
      <c r="N37" s="505"/>
      <c r="O37" s="505"/>
      <c r="P37" s="505"/>
      <c r="Q37" s="505"/>
      <c r="R37" s="505"/>
      <c r="S37" s="506"/>
    </row>
    <row r="38" spans="9:19" ht="15" customHeight="1" x14ac:dyDescent="0.3">
      <c r="I38" s="507"/>
      <c r="J38" s="505"/>
      <c r="K38" s="505"/>
      <c r="L38" s="505"/>
      <c r="M38" s="505"/>
      <c r="N38" s="505"/>
      <c r="O38" s="505"/>
      <c r="P38" s="505"/>
      <c r="Q38" s="505"/>
      <c r="R38" s="505"/>
      <c r="S38" s="506"/>
    </row>
    <row r="39" spans="9:19" ht="15.75" customHeight="1" x14ac:dyDescent="0.3">
      <c r="I39" s="858" t="s">
        <v>434</v>
      </c>
      <c r="J39" s="859"/>
      <c r="K39" s="859"/>
      <c r="L39" s="859"/>
      <c r="M39" s="505"/>
      <c r="N39" s="505"/>
      <c r="O39" s="505"/>
      <c r="P39" s="505"/>
      <c r="Q39" s="505"/>
      <c r="R39" s="505"/>
      <c r="S39" s="506"/>
    </row>
    <row r="40" spans="9:19" ht="15.75" customHeight="1" x14ac:dyDescent="0.3">
      <c r="I40" s="858"/>
      <c r="J40" s="859"/>
      <c r="K40" s="859"/>
      <c r="L40" s="859"/>
      <c r="M40" s="505"/>
      <c r="N40" s="505"/>
      <c r="O40" s="505"/>
      <c r="P40" s="505"/>
      <c r="Q40" s="505"/>
      <c r="R40" s="505"/>
      <c r="S40" s="506"/>
    </row>
    <row r="41" spans="9:19" x14ac:dyDescent="0.3">
      <c r="I41" s="507"/>
      <c r="J41" s="505"/>
      <c r="K41" s="505"/>
      <c r="L41" s="505"/>
      <c r="M41" s="505"/>
      <c r="N41" s="505"/>
      <c r="O41" s="505"/>
      <c r="P41" s="505"/>
      <c r="Q41" s="505"/>
      <c r="R41" s="505"/>
      <c r="S41" s="506"/>
    </row>
    <row r="42" spans="9:19" x14ac:dyDescent="0.3">
      <c r="I42" s="507"/>
      <c r="J42" s="505"/>
      <c r="K42" s="505"/>
      <c r="L42" s="505"/>
      <c r="M42" s="505"/>
      <c r="N42" s="505"/>
      <c r="O42" s="505"/>
      <c r="P42" s="505"/>
      <c r="Q42" s="505"/>
      <c r="R42" s="505"/>
      <c r="S42" s="506"/>
    </row>
    <row r="43" spans="9:19" ht="15" thickBot="1" x14ac:dyDescent="0.35">
      <c r="I43" s="513"/>
      <c r="J43" s="514"/>
      <c r="K43" s="514"/>
      <c r="L43" s="514"/>
      <c r="M43" s="514"/>
      <c r="N43" s="514"/>
      <c r="O43" s="514"/>
      <c r="P43" s="514"/>
      <c r="Q43" s="514"/>
      <c r="R43" s="514"/>
      <c r="S43" s="515"/>
    </row>
  </sheetData>
  <sheetProtection formatCells="0" formatColumns="0" formatRows="0" insertHyperlinks="0" sort="0" autoFilter="0" pivotTables="0"/>
  <protectedRanges>
    <protectedRange sqref="B2:D7" name="Range1"/>
    <protectedRange sqref="F4:F6" name="Range2"/>
    <protectedRange sqref="A15:E29" name="Range4"/>
    <protectedRange sqref="I16" name="Range3_1"/>
  </protectedRanges>
  <mergeCells count="18">
    <mergeCell ref="I19:L20"/>
    <mergeCell ref="I22:L23"/>
    <mergeCell ref="I27:L28"/>
    <mergeCell ref="I36:L37"/>
    <mergeCell ref="I39:L40"/>
    <mergeCell ref="A1:S1"/>
    <mergeCell ref="B2:D2"/>
    <mergeCell ref="B6:D6"/>
    <mergeCell ref="B10:D14"/>
    <mergeCell ref="B3:D3"/>
    <mergeCell ref="B8:D8"/>
    <mergeCell ref="B5:D5"/>
    <mergeCell ref="A9:B9"/>
    <mergeCell ref="C9:D9"/>
    <mergeCell ref="F7:P7"/>
    <mergeCell ref="I10:L10"/>
    <mergeCell ref="I12:L14"/>
    <mergeCell ref="E9:H9"/>
  </mergeCells>
  <conditionalFormatting sqref="B2:D2 F4 B6:D6 D7 B7 B3 B5 B4 D4">
    <cfRule type="notContainsBlanks" dxfId="38" priority="2">
      <formula>LEN(TRIM(B2))&gt;0</formula>
    </cfRule>
  </conditionalFormatting>
  <conditionalFormatting sqref="B2:D2 F4 B6:D6 D7 B7 B3:B5 D4">
    <cfRule type="containsBlanks" dxfId="37" priority="3">
      <formula>LEN(TRIM(B2))=0</formula>
    </cfRule>
  </conditionalFormatting>
  <conditionalFormatting sqref="C9:D9">
    <cfRule type="notContainsBlanks" dxfId="36" priority="1">
      <formula>LEN(TRIM(C9))&gt;0</formula>
    </cfRule>
  </conditionalFormatting>
  <dataValidations count="4">
    <dataValidation type="date" operator="greaterThan" allowBlank="1" showInputMessage="1" showErrorMessage="1" sqref="B7 D7">
      <formula1>40179</formula1>
    </dataValidation>
    <dataValidation type="whole" operator="greaterThanOrEqual" allowBlank="1" showInputMessage="1" showErrorMessage="1" errorTitle="Number" error="You must enter a number in this field" sqref="F4">
      <formula1>1</formula1>
    </dataValidation>
    <dataValidation operator="greaterThanOrEqual" allowBlank="1" showInputMessage="1" showErrorMessage="1" errorTitle="Number" error="You must enter a number in this field" sqref="B3"/>
    <dataValidation type="whole" operator="greaterThan" allowBlank="1" showInputMessage="1" showErrorMessage="1" sqref="B4 D4">
      <formula1>0</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operator="greaterThanOrEqual" allowBlank="1" showInputMessage="1" errorTitle="Drop Down" error="Please select the appropriate Office using the drop down arrow to the right of the selected cell.">
          <x14:formula1>
            <xm:f>Config!$O$2:$O$13</xm:f>
          </x14:formula1>
          <xm:sqref>B5:D5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4" tint="-0.499984740745262"/>
    <pageSetUpPr fitToPage="1"/>
  </sheetPr>
  <dimension ref="A1:GZ126"/>
  <sheetViews>
    <sheetView showGridLines="0" topLeftCell="D4" zoomScale="70" zoomScaleNormal="70" zoomScalePageLayoutView="70" workbookViewId="0">
      <selection activeCell="Y4" sqref="Y4:AA4"/>
    </sheetView>
  </sheetViews>
  <sheetFormatPr defaultColWidth="2" defaultRowHeight="10.199999999999999" x14ac:dyDescent="0.2"/>
  <cols>
    <col min="1" max="1" width="3" style="2" customWidth="1"/>
    <col min="2" max="3" width="2" style="2"/>
    <col min="4" max="4" width="2.44140625" style="2" customWidth="1"/>
    <col min="5" max="8" width="2" style="2" customWidth="1"/>
    <col min="9" max="11" width="2" style="2"/>
    <col min="12" max="12" width="3.88671875" style="2" customWidth="1"/>
    <col min="13" max="13" width="3.6640625" style="2" customWidth="1"/>
    <col min="14" max="14" width="3.109375" style="2" customWidth="1"/>
    <col min="15" max="18" width="2" style="2"/>
    <col min="19" max="19" width="3.6640625" style="24" customWidth="1"/>
    <col min="20" max="20" width="6.6640625" style="24" customWidth="1"/>
    <col min="21" max="21" width="1.109375" style="24" customWidth="1"/>
    <col min="22" max="22" width="2" style="2"/>
    <col min="23" max="23" width="2" style="2" customWidth="1"/>
    <col min="24" max="24" width="2.6640625" style="2" customWidth="1"/>
    <col min="25" max="25" width="1.44140625" style="2" customWidth="1"/>
    <col min="26" max="26" width="2.6640625" style="2" customWidth="1"/>
    <col min="27" max="27" width="2" style="2"/>
    <col min="28" max="28" width="1.44140625" style="2" customWidth="1"/>
    <col min="29" max="29" width="3.44140625" style="2" customWidth="1"/>
    <col min="30" max="31" width="2" style="2"/>
    <col min="32" max="32" width="20.44140625" style="2" bestFit="1" customWidth="1"/>
    <col min="33" max="81" width="2" style="2"/>
    <col min="82" max="82" width="3.33203125" style="2" customWidth="1"/>
    <col min="83" max="85" width="2.88671875" style="2" customWidth="1"/>
    <col min="86" max="86" width="2" style="2"/>
    <col min="87" max="90" width="3.88671875" style="2" customWidth="1"/>
    <col min="91" max="100" width="7" style="2" customWidth="1"/>
    <col min="101" max="107" width="2" style="220"/>
    <col min="108" max="108" width="7.88671875" style="220" bestFit="1" customWidth="1"/>
    <col min="109" max="147" width="2" style="220"/>
    <col min="148" max="206" width="2" style="2"/>
    <col min="207" max="207" width="2" style="3"/>
    <col min="208" max="16384" width="2" style="2"/>
  </cols>
  <sheetData>
    <row r="1" spans="1:208" ht="36" thickBot="1" x14ac:dyDescent="0.65">
      <c r="A1" s="869" t="str">
        <f>IF(AND(LEN(Border!B4)&gt;0,LEN(Border!D4)&gt;0,LEN(Border!B7)&gt;0),CONCATENATE("RIE ",Border!B4,".",TEXT(RIENum,"0#")," ",Border!B2," - ", TEXT(Border!B7,"mmmm dd, yyyy")),"RIE A3")</f>
        <v>RIE A3</v>
      </c>
      <c r="B1" s="869"/>
      <c r="C1" s="869"/>
      <c r="D1" s="869"/>
      <c r="E1" s="869"/>
      <c r="F1" s="869"/>
      <c r="G1" s="869"/>
      <c r="H1" s="869"/>
      <c r="I1" s="869"/>
      <c r="J1" s="869"/>
      <c r="K1" s="869"/>
      <c r="L1" s="869"/>
      <c r="M1" s="869"/>
      <c r="N1" s="869"/>
      <c r="O1" s="869"/>
      <c r="P1" s="869"/>
      <c r="Q1" s="869"/>
      <c r="R1" s="869"/>
      <c r="S1" s="869"/>
      <c r="T1" s="869"/>
      <c r="U1" s="869"/>
      <c r="V1" s="869"/>
      <c r="W1" s="869"/>
      <c r="X1" s="869"/>
      <c r="Y1" s="869"/>
      <c r="Z1" s="869"/>
      <c r="AA1" s="869"/>
      <c r="AB1" s="869"/>
      <c r="AC1" s="869"/>
      <c r="AD1" s="869"/>
      <c r="AE1" s="869"/>
      <c r="AF1" s="869"/>
      <c r="AG1" s="869"/>
      <c r="AH1" s="869"/>
      <c r="AI1" s="869"/>
      <c r="AJ1" s="869"/>
      <c r="AK1" s="869"/>
      <c r="AL1" s="869"/>
      <c r="AM1" s="869"/>
      <c r="AN1" s="869"/>
      <c r="AO1" s="869"/>
      <c r="AP1" s="869"/>
      <c r="AQ1" s="869"/>
      <c r="AR1" s="869"/>
      <c r="AS1" s="869"/>
      <c r="AT1" s="869"/>
      <c r="AU1" s="869"/>
      <c r="AV1" s="869"/>
      <c r="AW1" s="869"/>
      <c r="AX1" s="869"/>
      <c r="AY1" s="869"/>
      <c r="AZ1" s="869"/>
      <c r="BA1" s="869"/>
      <c r="BB1" s="869"/>
      <c r="BC1" s="869"/>
      <c r="BD1" s="869"/>
      <c r="BE1" s="869"/>
      <c r="BF1" s="869"/>
      <c r="BG1" s="869"/>
      <c r="BH1" s="869"/>
      <c r="BI1" s="869"/>
      <c r="BJ1" s="869"/>
      <c r="BK1" s="869"/>
      <c r="BL1" s="869"/>
      <c r="BM1" s="869"/>
      <c r="BN1" s="869"/>
      <c r="BO1" s="869"/>
      <c r="BP1" s="869"/>
      <c r="BQ1" s="869"/>
      <c r="BR1" s="869"/>
      <c r="BS1" s="869"/>
      <c r="BT1" s="869"/>
      <c r="BU1" s="869"/>
      <c r="BV1" s="869"/>
      <c r="BW1" s="869"/>
      <c r="BX1" s="869"/>
      <c r="BY1" s="869"/>
      <c r="BZ1" s="869"/>
      <c r="CA1" s="869"/>
      <c r="CB1" s="869"/>
      <c r="CC1" s="869"/>
      <c r="CD1" s="869"/>
      <c r="CE1" s="869"/>
      <c r="CF1" s="869"/>
      <c r="CG1" s="869"/>
      <c r="CH1" s="869"/>
      <c r="CI1" s="869"/>
      <c r="CJ1" s="869"/>
      <c r="CK1" s="869"/>
      <c r="CL1" s="869"/>
      <c r="CM1" s="869"/>
      <c r="CN1" s="869"/>
      <c r="CO1" s="869"/>
      <c r="CP1" s="869"/>
      <c r="CQ1" s="869"/>
      <c r="CR1" s="869"/>
      <c r="CS1" s="869"/>
      <c r="CT1" s="869"/>
      <c r="CU1" s="869"/>
      <c r="CV1" s="869"/>
    </row>
    <row r="2" spans="1:208" s="77" customFormat="1" ht="25.5" customHeight="1" thickBot="1" x14ac:dyDescent="0.35">
      <c r="A2" s="389"/>
      <c r="B2" s="390"/>
      <c r="C2" s="391"/>
      <c r="D2" s="391"/>
      <c r="E2" s="391"/>
      <c r="F2" s="391"/>
      <c r="G2" s="391"/>
      <c r="H2" s="391"/>
      <c r="I2" s="391"/>
      <c r="J2" s="391"/>
      <c r="K2" s="391"/>
      <c r="L2" s="391"/>
      <c r="M2" s="392"/>
      <c r="N2" s="947" t="s">
        <v>0</v>
      </c>
      <c r="O2" s="947"/>
      <c r="P2" s="947"/>
      <c r="Q2" s="947"/>
      <c r="R2" s="947"/>
      <c r="S2" s="947"/>
      <c r="T2" s="947"/>
      <c r="U2" s="935" t="str">
        <f>IF(LEN(Border!B2)&gt;0,Border!B2,"")</f>
        <v/>
      </c>
      <c r="V2" s="936"/>
      <c r="W2" s="936"/>
      <c r="X2" s="936"/>
      <c r="Y2" s="936"/>
      <c r="Z2" s="936"/>
      <c r="AA2" s="936"/>
      <c r="AB2" s="936"/>
      <c r="AC2" s="936"/>
      <c r="AD2" s="936"/>
      <c r="AE2" s="936"/>
      <c r="AF2" s="936"/>
      <c r="AG2" s="936"/>
      <c r="AH2" s="936"/>
      <c r="AI2" s="936"/>
      <c r="AJ2" s="936"/>
      <c r="AK2" s="936"/>
      <c r="AL2" s="937"/>
      <c r="AM2" s="943" t="s">
        <v>218</v>
      </c>
      <c r="AN2" s="944"/>
      <c r="AO2" s="944"/>
      <c r="AP2" s="944"/>
      <c r="AQ2" s="944"/>
      <c r="AR2" s="944"/>
      <c r="AS2" s="944"/>
      <c r="AT2" s="944"/>
      <c r="AU2" s="944"/>
      <c r="AV2" s="944"/>
      <c r="AW2" s="945"/>
      <c r="AX2" s="935" t="str">
        <f>IF(LEN(Border!B3)&gt;0,Border!B3,"")</f>
        <v/>
      </c>
      <c r="AY2" s="936"/>
      <c r="AZ2" s="936"/>
      <c r="BA2" s="936"/>
      <c r="BB2" s="936"/>
      <c r="BC2" s="936"/>
      <c r="BD2" s="936"/>
      <c r="BE2" s="936"/>
      <c r="BF2" s="936"/>
      <c r="BG2" s="936"/>
      <c r="BH2" s="936"/>
      <c r="BI2" s="936"/>
      <c r="BJ2" s="936"/>
      <c r="BK2" s="936"/>
      <c r="BL2" s="937"/>
      <c r="BM2" s="943" t="s">
        <v>326</v>
      </c>
      <c r="BN2" s="944"/>
      <c r="BO2" s="944"/>
      <c r="BP2" s="944"/>
      <c r="BQ2" s="944"/>
      <c r="BR2" s="944"/>
      <c r="BS2" s="944"/>
      <c r="BT2" s="944"/>
      <c r="BU2" s="945"/>
      <c r="BV2" s="935" t="str">
        <f>CONCATENATE(IF(LEN(Border!B5)&gt;0,Border!B5,""),IF(LEN(Border!B6)&gt;0,IF(LEN(Border!B5)&gt;0,CONCATENATE(" / ", Border!B6),Border!B6),""),IF(LEN(Border!F6)&gt;0,CONCATENATE(" (",Border!F6,")"),""))</f>
        <v/>
      </c>
      <c r="BW2" s="936"/>
      <c r="BX2" s="936"/>
      <c r="BY2" s="936"/>
      <c r="BZ2" s="936"/>
      <c r="CA2" s="936"/>
      <c r="CB2" s="936"/>
      <c r="CC2" s="936"/>
      <c r="CD2" s="936"/>
      <c r="CE2" s="936"/>
      <c r="CF2" s="936"/>
      <c r="CG2" s="936"/>
      <c r="CH2" s="937"/>
      <c r="CI2" s="943" t="s">
        <v>112</v>
      </c>
      <c r="CJ2" s="944"/>
      <c r="CK2" s="944"/>
      <c r="CL2" s="944"/>
      <c r="CM2" s="945"/>
      <c r="CN2" s="938" t="str">
        <f>IF(LEN(Team!B6)&gt;0,Team!B6,"")</f>
        <v/>
      </c>
      <c r="CO2" s="939"/>
      <c r="CP2" s="939"/>
      <c r="CQ2" s="939"/>
      <c r="CR2" s="940"/>
      <c r="CS2" s="933" t="s">
        <v>1</v>
      </c>
      <c r="CT2" s="934"/>
      <c r="CU2" s="941" t="str">
        <f>IF(Border!F4&gt;0,Border!F4,"")</f>
        <v/>
      </c>
      <c r="CV2" s="942"/>
      <c r="CW2" s="222"/>
      <c r="CX2" s="222"/>
      <c r="CY2" s="222"/>
      <c r="CZ2" s="222"/>
      <c r="DA2" s="222"/>
      <c r="DB2" s="222"/>
      <c r="DC2" s="222"/>
      <c r="DD2" s="222"/>
      <c r="DE2" s="222"/>
      <c r="DF2" s="222"/>
      <c r="DG2" s="222"/>
      <c r="DH2" s="222"/>
      <c r="DI2" s="222"/>
      <c r="DJ2" s="222"/>
      <c r="DK2" s="222"/>
      <c r="DL2" s="222"/>
      <c r="DM2" s="222"/>
      <c r="DN2" s="222"/>
      <c r="DO2" s="222"/>
      <c r="DP2" s="222"/>
      <c r="DQ2" s="222"/>
      <c r="DR2" s="222"/>
      <c r="DS2" s="222"/>
      <c r="DT2" s="222"/>
      <c r="DU2" s="222"/>
      <c r="DV2" s="222"/>
      <c r="DW2" s="222"/>
      <c r="DX2" s="222"/>
      <c r="DY2" s="222"/>
      <c r="DZ2" s="222"/>
      <c r="EA2" s="222"/>
      <c r="EB2" s="222"/>
      <c r="EC2" s="222"/>
      <c r="ED2" s="222"/>
      <c r="EE2" s="222"/>
      <c r="EF2" s="222"/>
      <c r="EG2" s="222"/>
      <c r="EH2" s="222"/>
      <c r="EI2" s="222"/>
      <c r="EJ2" s="222"/>
      <c r="EK2" s="222"/>
      <c r="EL2" s="222"/>
      <c r="EM2" s="222"/>
      <c r="EN2" s="222"/>
      <c r="EO2" s="222"/>
      <c r="EP2" s="222"/>
      <c r="EQ2" s="222"/>
      <c r="GY2" s="78"/>
    </row>
    <row r="3" spans="1:208" s="77" customFormat="1" ht="25.5" customHeight="1" thickBot="1" x14ac:dyDescent="0.35">
      <c r="A3" s="393"/>
      <c r="B3" s="79"/>
      <c r="C3" s="80"/>
      <c r="D3" s="80"/>
      <c r="E3" s="80"/>
      <c r="F3" s="80"/>
      <c r="G3" s="80"/>
      <c r="H3" s="80"/>
      <c r="I3" s="80"/>
      <c r="J3" s="80"/>
      <c r="K3" s="80"/>
      <c r="L3" s="80"/>
      <c r="M3" s="81"/>
      <c r="N3" s="948" t="s">
        <v>2</v>
      </c>
      <c r="O3" s="949"/>
      <c r="P3" s="949"/>
      <c r="Q3" s="949"/>
      <c r="R3" s="949"/>
      <c r="S3" s="949"/>
      <c r="T3" s="949"/>
      <c r="U3" s="935" t="str">
        <f>IF(LEN(Team!B5)&gt;0,IF(LEN(Team!E5)&gt;0,CONCATENATE(Team!B5,", ",Team!E5),Team!B5),"")</f>
        <v/>
      </c>
      <c r="V3" s="936"/>
      <c r="W3" s="936"/>
      <c r="X3" s="936"/>
      <c r="Y3" s="936"/>
      <c r="Z3" s="936"/>
      <c r="AA3" s="936"/>
      <c r="AB3" s="936"/>
      <c r="AC3" s="936"/>
      <c r="AD3" s="936"/>
      <c r="AE3" s="936"/>
      <c r="AF3" s="936"/>
      <c r="AG3" s="936"/>
      <c r="AH3" s="936"/>
      <c r="AI3" s="936"/>
      <c r="AJ3" s="936"/>
      <c r="AK3" s="936"/>
      <c r="AL3" s="937"/>
      <c r="AM3" s="943" t="s">
        <v>3</v>
      </c>
      <c r="AN3" s="944"/>
      <c r="AO3" s="944"/>
      <c r="AP3" s="944"/>
      <c r="AQ3" s="944"/>
      <c r="AR3" s="944"/>
      <c r="AS3" s="944"/>
      <c r="AT3" s="944"/>
      <c r="AU3" s="944"/>
      <c r="AV3" s="944"/>
      <c r="AW3" s="945"/>
      <c r="AX3" s="935" t="str">
        <f>IF(LEN(Team!B7)&gt;0,IF(LEN(Team!E7)&gt;0,CONCATENATE(Team!B7,", ",Team!E7),Team!B7),"")</f>
        <v/>
      </c>
      <c r="AY3" s="936"/>
      <c r="AZ3" s="936"/>
      <c r="BA3" s="936"/>
      <c r="BB3" s="936"/>
      <c r="BC3" s="936"/>
      <c r="BD3" s="936"/>
      <c r="BE3" s="936"/>
      <c r="BF3" s="936"/>
      <c r="BG3" s="936"/>
      <c r="BH3" s="936"/>
      <c r="BI3" s="936"/>
      <c r="BJ3" s="936"/>
      <c r="BK3" s="936"/>
      <c r="BL3" s="937"/>
      <c r="BM3" s="946" t="s">
        <v>4</v>
      </c>
      <c r="BN3" s="946"/>
      <c r="BO3" s="946"/>
      <c r="BP3" s="946"/>
      <c r="BQ3" s="946"/>
      <c r="BR3" s="946"/>
      <c r="BS3" s="946"/>
      <c r="BT3" s="946"/>
      <c r="BU3" s="946"/>
      <c r="BV3" s="935" t="str">
        <f>IF(LEN(Team!B8)&gt;0,IF(LEN(Team!E8)&gt;0,CONCATENATE(Team!B8,", ",Team!E8),Team!B8),"")</f>
        <v/>
      </c>
      <c r="BW3" s="936"/>
      <c r="BX3" s="936"/>
      <c r="BY3" s="936"/>
      <c r="BZ3" s="936"/>
      <c r="CA3" s="936"/>
      <c r="CB3" s="936"/>
      <c r="CC3" s="936"/>
      <c r="CD3" s="936"/>
      <c r="CE3" s="936"/>
      <c r="CF3" s="936"/>
      <c r="CG3" s="936"/>
      <c r="CH3" s="937"/>
      <c r="CI3" s="943" t="s">
        <v>111</v>
      </c>
      <c r="CJ3" s="944"/>
      <c r="CK3" s="944"/>
      <c r="CL3" s="944"/>
      <c r="CM3" s="945"/>
      <c r="CN3" s="935" t="str">
        <f>IF(LEN(Team!B9)&gt;0,Team!B9,"")</f>
        <v/>
      </c>
      <c r="CO3" s="936"/>
      <c r="CP3" s="936"/>
      <c r="CQ3" s="936"/>
      <c r="CR3" s="937"/>
      <c r="CS3" s="929" t="s">
        <v>187</v>
      </c>
      <c r="CT3" s="930"/>
      <c r="CU3" s="941" t="str">
        <f>CONCATENATE(IF(Border!B4&gt;0,CONCATENATE(Border!B4,"."),""),IF(Border!D4&gt;0,Border!D4,""))</f>
        <v/>
      </c>
      <c r="CV3" s="942"/>
      <c r="CW3" s="222"/>
      <c r="CX3" s="222"/>
      <c r="CY3" s="222"/>
      <c r="CZ3" s="222"/>
      <c r="DA3" s="222"/>
      <c r="DB3" s="222"/>
      <c r="DC3" s="222"/>
      <c r="DD3" s="222"/>
      <c r="DE3" s="222"/>
      <c r="DF3" s="222"/>
      <c r="DG3" s="222"/>
      <c r="DH3" s="222"/>
      <c r="DI3" s="222"/>
      <c r="DJ3" s="222"/>
      <c r="DK3" s="222"/>
      <c r="DL3" s="222"/>
      <c r="DM3" s="222"/>
      <c r="DN3" s="222"/>
      <c r="DO3" s="222"/>
      <c r="DP3" s="222"/>
      <c r="DQ3" s="222"/>
      <c r="DR3" s="222"/>
      <c r="DS3" s="222"/>
      <c r="DT3" s="222"/>
      <c r="DU3" s="222"/>
      <c r="DV3" s="222"/>
      <c r="DW3" s="222"/>
      <c r="DX3" s="222"/>
      <c r="DY3" s="222"/>
      <c r="DZ3" s="222"/>
      <c r="EA3" s="222"/>
      <c r="EB3" s="222"/>
      <c r="EC3" s="222"/>
      <c r="ED3" s="222"/>
      <c r="EE3" s="222"/>
      <c r="EF3" s="222"/>
      <c r="EG3" s="222"/>
      <c r="EH3" s="222"/>
      <c r="EI3" s="222"/>
      <c r="EJ3" s="222"/>
      <c r="EK3" s="222"/>
      <c r="EL3" s="222"/>
      <c r="EM3" s="222"/>
      <c r="EN3" s="222"/>
      <c r="EO3" s="222"/>
      <c r="EP3" s="222"/>
      <c r="EQ3" s="222"/>
      <c r="GY3" s="78"/>
    </row>
    <row r="4" spans="1:208" ht="14.25" customHeight="1" x14ac:dyDescent="0.25">
      <c r="A4" s="884" t="s">
        <v>74</v>
      </c>
      <c r="B4" s="885"/>
      <c r="C4" s="884" t="s">
        <v>5</v>
      </c>
      <c r="D4" s="885"/>
      <c r="E4" s="951" t="s">
        <v>374</v>
      </c>
      <c r="F4" s="951"/>
      <c r="G4" s="951"/>
      <c r="H4" s="951"/>
      <c r="I4" s="951"/>
      <c r="J4" s="951"/>
      <c r="K4" s="951"/>
      <c r="L4" s="951"/>
      <c r="M4" s="951"/>
      <c r="N4" s="951"/>
      <c r="O4" s="4"/>
      <c r="P4" s="4"/>
      <c r="Q4" s="4"/>
      <c r="R4" s="4"/>
      <c r="S4" s="6"/>
      <c r="T4" s="6"/>
      <c r="U4" s="6"/>
      <c r="V4" s="4"/>
      <c r="W4" s="27"/>
      <c r="X4" s="76"/>
      <c r="Y4" s="926" t="s">
        <v>7</v>
      </c>
      <c r="Z4" s="926"/>
      <c r="AA4" s="950"/>
      <c r="AC4" s="951" t="s">
        <v>380</v>
      </c>
      <c r="AD4" s="951"/>
      <c r="AE4" s="951"/>
      <c r="AF4" s="951"/>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931" t="s">
        <v>7</v>
      </c>
      <c r="CG4" s="931"/>
      <c r="CH4" s="932"/>
      <c r="CI4" s="951" t="s">
        <v>383</v>
      </c>
      <c r="CJ4" s="951"/>
      <c r="CK4" s="951"/>
      <c r="CL4" s="951"/>
      <c r="CM4" s="951"/>
      <c r="CN4" s="4"/>
      <c r="CO4" s="4"/>
      <c r="CP4" s="4"/>
      <c r="CQ4" s="4"/>
      <c r="CR4" s="4"/>
      <c r="CS4" s="4"/>
      <c r="CT4" s="25"/>
      <c r="CU4" s="927" t="s">
        <v>7</v>
      </c>
      <c r="CV4" s="928"/>
      <c r="CW4" s="223"/>
      <c r="CX4" s="223"/>
      <c r="CY4" s="223"/>
      <c r="CZ4" s="223"/>
      <c r="DA4" s="223"/>
      <c r="DB4" s="223"/>
      <c r="DC4" s="223"/>
      <c r="DD4" s="223"/>
      <c r="DE4" s="223"/>
      <c r="DF4" s="223"/>
      <c r="DG4" s="223"/>
      <c r="DH4" s="223"/>
      <c r="DI4" s="223"/>
      <c r="DJ4" s="223"/>
      <c r="DK4" s="223"/>
      <c r="DL4" s="223"/>
      <c r="DM4" s="223"/>
      <c r="DN4" s="223"/>
      <c r="DO4" s="223"/>
      <c r="DP4" s="223"/>
      <c r="DQ4" s="223"/>
      <c r="DR4" s="223"/>
      <c r="DS4" s="223"/>
      <c r="DT4" s="223"/>
      <c r="DU4" s="223"/>
      <c r="DV4" s="223"/>
      <c r="DW4" s="223"/>
      <c r="DX4" s="223"/>
      <c r="DY4" s="223"/>
      <c r="DZ4" s="223"/>
      <c r="EA4" s="223"/>
      <c r="EB4" s="223"/>
      <c r="EC4" s="223"/>
      <c r="ED4" s="223"/>
    </row>
    <row r="5" spans="1:208" ht="14.25" customHeight="1" x14ac:dyDescent="0.25">
      <c r="A5" s="886"/>
      <c r="B5" s="887"/>
      <c r="C5" s="886"/>
      <c r="D5" s="887"/>
      <c r="E5" s="4"/>
      <c r="F5" s="4"/>
      <c r="G5" s="4"/>
      <c r="H5" s="4"/>
      <c r="I5" s="4"/>
      <c r="J5" s="4"/>
      <c r="K5" s="4"/>
      <c r="L5" s="4"/>
      <c r="M5" s="4"/>
      <c r="N5" s="4"/>
      <c r="O5" s="4"/>
      <c r="P5" s="4"/>
      <c r="Q5" s="4"/>
      <c r="R5" s="4"/>
      <c r="S5" s="6"/>
      <c r="T5" s="6"/>
      <c r="U5" s="6"/>
      <c r="V5" s="4"/>
      <c r="W5" s="4"/>
      <c r="X5" s="4"/>
      <c r="Y5" s="4"/>
      <c r="Z5" s="4"/>
      <c r="AA5" s="7"/>
      <c r="AB5" s="8"/>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7"/>
      <c r="CI5" s="8"/>
      <c r="CJ5" s="4"/>
      <c r="CK5" s="4"/>
      <c r="CL5" s="4"/>
      <c r="CM5" s="4"/>
      <c r="CN5" s="4"/>
      <c r="CO5" s="4"/>
      <c r="CP5" s="4"/>
      <c r="CQ5" s="4"/>
      <c r="CR5" s="4"/>
      <c r="CS5" s="4"/>
      <c r="CT5" s="4"/>
      <c r="CU5" s="4"/>
      <c r="CV5" s="394"/>
      <c r="CW5" s="223"/>
      <c r="CX5" s="223"/>
      <c r="CY5" s="223"/>
      <c r="CZ5" s="223"/>
      <c r="DA5" s="223"/>
      <c r="DB5" s="223"/>
      <c r="DC5" s="223"/>
      <c r="DD5" s="223"/>
      <c r="DE5" s="223"/>
      <c r="DF5" s="223"/>
      <c r="DG5" s="223"/>
      <c r="DH5" s="223"/>
      <c r="DI5" s="223"/>
      <c r="DJ5" s="223"/>
      <c r="DK5" s="223"/>
      <c r="DL5" s="223"/>
      <c r="DM5" s="223"/>
      <c r="DN5" s="223"/>
      <c r="DO5" s="223"/>
      <c r="DP5" s="223"/>
      <c r="DQ5" s="223"/>
      <c r="DR5" s="223"/>
      <c r="DS5" s="223"/>
      <c r="DT5" s="223"/>
      <c r="DU5" s="223"/>
      <c r="DV5" s="223"/>
      <c r="DW5" s="223"/>
      <c r="DX5" s="223"/>
      <c r="DY5" s="223"/>
      <c r="DZ5" s="223"/>
      <c r="EA5" s="223"/>
      <c r="EB5" s="223"/>
      <c r="EC5" s="223"/>
      <c r="ED5" s="223"/>
      <c r="GY5" s="9" t="s">
        <v>8</v>
      </c>
      <c r="GZ5" s="3"/>
    </row>
    <row r="6" spans="1:208" ht="14.25" customHeight="1" x14ac:dyDescent="0.25">
      <c r="A6" s="886"/>
      <c r="B6" s="887"/>
      <c r="C6" s="886"/>
      <c r="D6" s="887"/>
      <c r="E6" s="49" t="s">
        <v>70</v>
      </c>
      <c r="F6" s="385"/>
      <c r="G6" s="385"/>
      <c r="H6" s="385"/>
      <c r="I6" s="385"/>
      <c r="J6" s="385"/>
      <c r="K6" s="385"/>
      <c r="L6" s="385"/>
      <c r="M6" s="385"/>
      <c r="N6" s="385"/>
      <c r="O6" s="385"/>
      <c r="P6" s="385"/>
      <c r="Q6" s="385"/>
      <c r="R6" s="385"/>
      <c r="S6" s="385"/>
      <c r="T6" s="385"/>
      <c r="U6" s="385"/>
      <c r="V6" s="385"/>
      <c r="W6" s="385"/>
      <c r="X6" s="385"/>
      <c r="Y6" s="385"/>
      <c r="Z6" s="385"/>
      <c r="AA6" s="7"/>
      <c r="AB6" s="8"/>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25"/>
      <c r="BN6" s="10"/>
      <c r="BO6" s="10"/>
      <c r="BP6" s="10"/>
      <c r="BQ6" s="10"/>
      <c r="BR6" s="10"/>
      <c r="BS6" s="10"/>
      <c r="BT6" s="10"/>
      <c r="BU6" s="10"/>
      <c r="BV6" s="10"/>
      <c r="BW6" s="10"/>
      <c r="BX6" s="10"/>
      <c r="BY6" s="10"/>
      <c r="BZ6" s="10"/>
      <c r="CA6" s="10"/>
      <c r="CB6" s="10"/>
      <c r="CC6" s="10"/>
      <c r="CD6" s="10"/>
      <c r="CE6" s="10"/>
      <c r="CF6" s="10"/>
      <c r="CG6" s="10"/>
      <c r="CH6" s="11"/>
      <c r="CI6" s="8"/>
      <c r="CJ6" s="4"/>
      <c r="CK6" s="4"/>
      <c r="CL6" s="4"/>
      <c r="CM6" s="4"/>
      <c r="CN6" s="4"/>
      <c r="CO6" s="4"/>
      <c r="CP6" s="4"/>
      <c r="CQ6" s="4"/>
      <c r="CR6" s="4"/>
      <c r="CS6" s="4"/>
      <c r="CT6" s="4"/>
      <c r="CU6" s="4"/>
      <c r="CV6" s="394"/>
      <c r="CW6" s="223"/>
      <c r="CX6" s="223"/>
      <c r="CY6" s="223"/>
      <c r="CZ6" s="223"/>
      <c r="DA6" s="223"/>
      <c r="DB6" s="223"/>
      <c r="DC6" s="223"/>
      <c r="DD6" s="223"/>
      <c r="DE6" s="223"/>
      <c r="DF6" s="223"/>
      <c r="DG6" s="223"/>
      <c r="DH6" s="223"/>
      <c r="DI6" s="223"/>
      <c r="DJ6" s="223"/>
      <c r="DK6" s="223"/>
      <c r="DL6" s="223"/>
      <c r="DM6" s="223"/>
      <c r="DN6" s="223"/>
      <c r="DO6" s="223"/>
      <c r="DP6" s="223"/>
      <c r="DQ6" s="223"/>
      <c r="DR6" s="223"/>
      <c r="DS6" s="223"/>
      <c r="DT6" s="223"/>
      <c r="DU6" s="223"/>
      <c r="DV6" s="223"/>
      <c r="DW6" s="223"/>
      <c r="DX6" s="223"/>
      <c r="DY6" s="223"/>
      <c r="DZ6" s="223"/>
      <c r="GY6" s="9" t="s">
        <v>9</v>
      </c>
      <c r="GZ6" s="3"/>
    </row>
    <row r="7" spans="1:208" ht="14.25" customHeight="1" x14ac:dyDescent="0.2">
      <c r="A7" s="886"/>
      <c r="B7" s="887"/>
      <c r="C7" s="886"/>
      <c r="D7" s="887"/>
      <c r="E7" s="49"/>
      <c r="F7" s="385"/>
      <c r="G7" s="385"/>
      <c r="H7" s="385"/>
      <c r="I7" s="385"/>
      <c r="J7" s="385"/>
      <c r="K7" s="385"/>
      <c r="L7" s="385"/>
      <c r="M7" s="385"/>
      <c r="N7" s="385"/>
      <c r="O7" s="385"/>
      <c r="P7" s="385"/>
      <c r="Q7" s="385"/>
      <c r="R7" s="385"/>
      <c r="S7" s="385"/>
      <c r="T7" s="385"/>
      <c r="U7" s="385"/>
      <c r="V7" s="385"/>
      <c r="W7" s="385"/>
      <c r="X7" s="385"/>
      <c r="Y7" s="385"/>
      <c r="Z7" s="385"/>
      <c r="AA7" s="7"/>
      <c r="AB7" s="8"/>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10"/>
      <c r="BN7" s="10"/>
      <c r="BO7" s="10"/>
      <c r="BP7" s="10"/>
      <c r="BQ7" s="10"/>
      <c r="BR7" s="10"/>
      <c r="BS7" s="10"/>
      <c r="BT7" s="10"/>
      <c r="BU7" s="10"/>
      <c r="BV7" s="10"/>
      <c r="BW7" s="10"/>
      <c r="BX7" s="10"/>
      <c r="BY7" s="10"/>
      <c r="BZ7" s="10"/>
      <c r="CA7" s="10"/>
      <c r="CB7" s="10"/>
      <c r="CC7" s="10"/>
      <c r="CD7" s="10"/>
      <c r="CE7" s="10"/>
      <c r="CF7" s="10"/>
      <c r="CG7" s="10"/>
      <c r="CH7" s="11"/>
      <c r="CI7" s="8"/>
      <c r="CJ7" s="4"/>
      <c r="CK7" s="4"/>
      <c r="CL7" s="4"/>
      <c r="CM7" s="4"/>
      <c r="CN7" s="4"/>
      <c r="CO7" s="4"/>
      <c r="CP7" s="4"/>
      <c r="CQ7" s="4"/>
      <c r="CR7" s="4"/>
      <c r="CS7" s="4"/>
      <c r="CT7" s="4"/>
      <c r="CU7" s="4"/>
      <c r="CV7" s="394"/>
      <c r="CW7" s="223"/>
      <c r="CX7" s="223"/>
      <c r="CY7" s="223"/>
      <c r="CZ7" s="223"/>
      <c r="DA7" s="223"/>
      <c r="DB7" s="223"/>
      <c r="DC7" s="223"/>
      <c r="DD7" s="223"/>
      <c r="DE7" s="223"/>
      <c r="DF7" s="223"/>
      <c r="DG7" s="223"/>
      <c r="DH7" s="223"/>
      <c r="DI7" s="223"/>
      <c r="DJ7" s="223"/>
      <c r="DK7" s="223"/>
      <c r="DL7" s="223"/>
      <c r="DM7" s="223"/>
      <c r="DN7" s="223"/>
      <c r="DO7" s="223"/>
      <c r="DP7" s="223"/>
      <c r="DQ7" s="223"/>
      <c r="DR7" s="223"/>
      <c r="DS7" s="223"/>
      <c r="DT7" s="223"/>
      <c r="DU7" s="223"/>
      <c r="DV7" s="223"/>
      <c r="DW7" s="223"/>
      <c r="DX7" s="223"/>
      <c r="DY7" s="223"/>
      <c r="DZ7" s="223"/>
      <c r="GZ7" s="3"/>
    </row>
    <row r="8" spans="1:208" ht="14.25" customHeight="1" x14ac:dyDescent="0.2">
      <c r="A8" s="886"/>
      <c r="B8" s="887"/>
      <c r="C8" s="886"/>
      <c r="D8" s="887"/>
      <c r="E8" s="49"/>
      <c r="F8" s="385"/>
      <c r="G8" s="385"/>
      <c r="H8" s="385"/>
      <c r="I8" s="385"/>
      <c r="J8" s="385"/>
      <c r="K8" s="385"/>
      <c r="L8" s="385"/>
      <c r="M8" s="385"/>
      <c r="N8" s="385"/>
      <c r="O8" s="385"/>
      <c r="P8" s="385"/>
      <c r="Q8" s="385"/>
      <c r="R8" s="385"/>
      <c r="S8" s="385"/>
      <c r="T8" s="385"/>
      <c r="U8" s="385"/>
      <c r="V8" s="385"/>
      <c r="W8" s="385"/>
      <c r="X8" s="385"/>
      <c r="Y8" s="385"/>
      <c r="Z8" s="385"/>
      <c r="AA8" s="7"/>
      <c r="AB8" s="8"/>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10"/>
      <c r="BN8" s="10"/>
      <c r="BO8" s="10"/>
      <c r="BP8" s="10"/>
      <c r="BQ8" s="10"/>
      <c r="BR8" s="10"/>
      <c r="BS8" s="10"/>
      <c r="BT8" s="10"/>
      <c r="BU8" s="10"/>
      <c r="BV8" s="10"/>
      <c r="BW8" s="10"/>
      <c r="BX8" s="10"/>
      <c r="BY8" s="10"/>
      <c r="BZ8" s="10"/>
      <c r="CA8" s="10"/>
      <c r="CB8" s="10"/>
      <c r="CC8" s="10"/>
      <c r="CD8" s="10"/>
      <c r="CE8" s="10"/>
      <c r="CF8" s="10"/>
      <c r="CG8" s="10"/>
      <c r="CH8" s="11"/>
      <c r="CI8" s="8"/>
      <c r="CJ8" s="4"/>
      <c r="CK8" s="4"/>
      <c r="CL8" s="4"/>
      <c r="CM8" s="4"/>
      <c r="CN8" s="4"/>
      <c r="CO8" s="4"/>
      <c r="CP8" s="4"/>
      <c r="CQ8" s="4"/>
      <c r="CR8" s="4"/>
      <c r="CS8" s="4"/>
      <c r="CT8" s="4"/>
      <c r="CU8" s="4"/>
      <c r="CV8" s="394"/>
      <c r="CW8" s="223"/>
      <c r="CX8" s="223"/>
      <c r="CY8" s="223"/>
      <c r="CZ8" s="223"/>
      <c r="DA8" s="223"/>
      <c r="DB8" s="223"/>
      <c r="DC8" s="223"/>
      <c r="DD8" s="223"/>
      <c r="DE8" s="223"/>
      <c r="DF8" s="223"/>
      <c r="DG8" s="223"/>
      <c r="DH8" s="223"/>
      <c r="DI8" s="223"/>
      <c r="DJ8" s="223"/>
      <c r="DK8" s="223"/>
      <c r="DL8" s="223"/>
      <c r="DM8" s="223"/>
      <c r="DN8" s="223"/>
      <c r="DO8" s="223"/>
      <c r="DP8" s="223"/>
      <c r="DQ8" s="223"/>
      <c r="DR8" s="223"/>
      <c r="DS8" s="223"/>
      <c r="DT8" s="223"/>
      <c r="DU8" s="223"/>
      <c r="DV8" s="223"/>
      <c r="DW8" s="223"/>
      <c r="DX8" s="223"/>
      <c r="DY8" s="223"/>
      <c r="DZ8" s="223"/>
      <c r="GZ8" s="3"/>
    </row>
    <row r="9" spans="1:208" ht="14.25" customHeight="1" thickBot="1" x14ac:dyDescent="0.25">
      <c r="A9" s="888"/>
      <c r="B9" s="889"/>
      <c r="C9" s="888"/>
      <c r="D9" s="889"/>
      <c r="E9" s="49"/>
      <c r="F9" s="385"/>
      <c r="G9" s="385"/>
      <c r="H9" s="385"/>
      <c r="I9" s="385"/>
      <c r="J9" s="385"/>
      <c r="K9" s="385"/>
      <c r="L9" s="385"/>
      <c r="M9" s="385"/>
      <c r="N9" s="385"/>
      <c r="O9" s="385"/>
      <c r="P9" s="385"/>
      <c r="Q9" s="385"/>
      <c r="R9" s="385"/>
      <c r="S9" s="385"/>
      <c r="T9" s="385"/>
      <c r="U9" s="385"/>
      <c r="V9" s="385"/>
      <c r="W9" s="385"/>
      <c r="X9" s="385"/>
      <c r="Y9" s="385"/>
      <c r="Z9" s="385"/>
      <c r="AA9" s="7"/>
      <c r="AB9" s="8"/>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10"/>
      <c r="BN9" s="10"/>
      <c r="BO9" s="10"/>
      <c r="BP9" s="10"/>
      <c r="BQ9" s="10"/>
      <c r="BR9" s="10"/>
      <c r="BS9" s="10"/>
      <c r="BT9" s="10"/>
      <c r="BU9" s="10"/>
      <c r="BV9" s="10"/>
      <c r="BW9" s="10"/>
      <c r="BX9" s="10"/>
      <c r="BY9" s="10"/>
      <c r="BZ9" s="10"/>
      <c r="CA9" s="10"/>
      <c r="CB9" s="10"/>
      <c r="CC9" s="10"/>
      <c r="CD9" s="10"/>
      <c r="CE9" s="10"/>
      <c r="CF9" s="10"/>
      <c r="CG9" s="10"/>
      <c r="CH9" s="11"/>
      <c r="CI9" s="8"/>
      <c r="CJ9" s="4"/>
      <c r="CK9" s="4"/>
      <c r="CL9" s="4"/>
      <c r="CM9" s="4"/>
      <c r="CN9" s="4"/>
      <c r="CO9" s="4"/>
      <c r="CP9" s="4"/>
      <c r="CQ9" s="4"/>
      <c r="CR9" s="4"/>
      <c r="CS9" s="4"/>
      <c r="CT9" s="4"/>
      <c r="CU9" s="4"/>
      <c r="CV9" s="394"/>
      <c r="CW9" s="223"/>
      <c r="CX9" s="223"/>
      <c r="CY9" s="223"/>
      <c r="CZ9" s="223"/>
      <c r="DA9" s="223"/>
      <c r="DB9" s="223"/>
      <c r="DC9" s="223"/>
      <c r="DD9" s="223"/>
      <c r="DE9" s="223"/>
      <c r="DF9" s="223"/>
      <c r="DG9" s="223"/>
      <c r="DH9" s="223"/>
      <c r="DI9" s="223"/>
      <c r="DJ9" s="223"/>
      <c r="DK9" s="223"/>
      <c r="DL9" s="223"/>
      <c r="DM9" s="223"/>
      <c r="DN9" s="223"/>
      <c r="DO9" s="223"/>
      <c r="DP9" s="223"/>
      <c r="DQ9" s="223"/>
      <c r="DR9" s="223"/>
      <c r="DS9" s="223"/>
      <c r="DT9" s="223"/>
      <c r="DU9" s="223"/>
      <c r="DV9" s="223"/>
      <c r="DW9" s="223"/>
      <c r="DX9" s="223"/>
      <c r="DY9" s="223"/>
      <c r="DZ9" s="223"/>
      <c r="GY9" s="3" t="s">
        <v>10</v>
      </c>
    </row>
    <row r="10" spans="1:208" ht="14.25" customHeight="1" x14ac:dyDescent="0.2">
      <c r="A10" s="896" t="str">
        <f>IF(0&lt;LEN(EventStartDate),CONCATENATE(TEXT(Border!B7,"mm/dd/yy")," - ",TEXT(Border!D7,"mm/dd/yy")),"")</f>
        <v/>
      </c>
      <c r="B10" s="897"/>
      <c r="C10" s="890">
        <f ca="1">NOW()</f>
        <v>44299.621017476849</v>
      </c>
      <c r="D10" s="891"/>
      <c r="E10" s="49"/>
      <c r="F10" s="385"/>
      <c r="G10" s="385"/>
      <c r="H10" s="385"/>
      <c r="I10" s="385"/>
      <c r="J10" s="385"/>
      <c r="K10" s="385"/>
      <c r="L10" s="385"/>
      <c r="M10" s="385"/>
      <c r="N10" s="385"/>
      <c r="O10" s="385"/>
      <c r="P10" s="385"/>
      <c r="Q10" s="385"/>
      <c r="R10" s="385"/>
      <c r="S10" s="385"/>
      <c r="T10" s="385"/>
      <c r="U10" s="385"/>
      <c r="V10" s="385"/>
      <c r="W10" s="385"/>
      <c r="X10" s="385"/>
      <c r="Y10" s="385"/>
      <c r="Z10" s="385"/>
      <c r="AA10" s="7"/>
      <c r="AB10" s="8"/>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10"/>
      <c r="BN10" s="10"/>
      <c r="BO10" s="10"/>
      <c r="BP10" s="10"/>
      <c r="BQ10" s="10"/>
      <c r="BR10" s="10"/>
      <c r="BS10" s="10"/>
      <c r="BT10" s="10"/>
      <c r="BU10" s="10"/>
      <c r="BV10" s="10"/>
      <c r="BW10" s="10"/>
      <c r="BX10" s="10"/>
      <c r="BY10" s="10"/>
      <c r="BZ10" s="10"/>
      <c r="CA10" s="10"/>
      <c r="CB10" s="10"/>
      <c r="CC10" s="10"/>
      <c r="CD10" s="10"/>
      <c r="CE10" s="10"/>
      <c r="CF10" s="10"/>
      <c r="CG10" s="10"/>
      <c r="CH10" s="11"/>
      <c r="CI10" s="8"/>
      <c r="CJ10" s="4"/>
      <c r="CK10" s="4"/>
      <c r="CL10" s="4"/>
      <c r="CM10" s="4"/>
      <c r="CN10" s="4"/>
      <c r="CO10" s="4"/>
      <c r="CP10" s="4"/>
      <c r="CQ10" s="4"/>
      <c r="CR10" s="4"/>
      <c r="CS10" s="4"/>
      <c r="CT10" s="4"/>
      <c r="CU10" s="4"/>
      <c r="CV10" s="394"/>
      <c r="CW10" s="223"/>
      <c r="CX10" s="223"/>
      <c r="CY10" s="223"/>
      <c r="CZ10" s="223"/>
      <c r="DA10" s="223"/>
      <c r="DB10" s="223"/>
      <c r="DC10" s="223"/>
      <c r="DD10" s="223"/>
      <c r="DE10" s="223"/>
      <c r="DF10" s="223"/>
      <c r="DG10" s="223"/>
      <c r="DH10" s="223"/>
      <c r="DI10" s="223"/>
      <c r="DJ10" s="223"/>
      <c r="DK10" s="223"/>
      <c r="DL10" s="223"/>
      <c r="DM10" s="223"/>
      <c r="DN10" s="223"/>
      <c r="DO10" s="223"/>
      <c r="DP10" s="223"/>
      <c r="DQ10" s="223"/>
      <c r="DR10" s="223"/>
      <c r="DS10" s="223"/>
      <c r="DT10" s="223"/>
      <c r="DU10" s="223"/>
      <c r="DV10" s="223"/>
      <c r="DW10" s="223"/>
      <c r="DX10" s="223"/>
      <c r="DY10" s="223"/>
      <c r="DZ10" s="223"/>
      <c r="GY10" s="3" t="s">
        <v>11</v>
      </c>
    </row>
    <row r="11" spans="1:208" ht="14.25" customHeight="1" x14ac:dyDescent="0.2">
      <c r="A11" s="898"/>
      <c r="B11" s="899"/>
      <c r="C11" s="892"/>
      <c r="D11" s="893"/>
      <c r="E11" s="49"/>
      <c r="F11" s="385"/>
      <c r="G11" s="385"/>
      <c r="H11" s="385"/>
      <c r="I11" s="385"/>
      <c r="J11" s="385"/>
      <c r="K11" s="385"/>
      <c r="L11" s="385"/>
      <c r="M11" s="385"/>
      <c r="N11" s="385"/>
      <c r="O11" s="385"/>
      <c r="P11" s="385"/>
      <c r="Q11" s="385"/>
      <c r="R11" s="385"/>
      <c r="S11" s="385"/>
      <c r="T11" s="385"/>
      <c r="U11" s="385"/>
      <c r="V11" s="385"/>
      <c r="W11" s="385"/>
      <c r="X11" s="385"/>
      <c r="Y11" s="385"/>
      <c r="Z11" s="385"/>
      <c r="AA11" s="7"/>
      <c r="AB11" s="8"/>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10"/>
      <c r="BN11" s="10"/>
      <c r="BO11" s="10"/>
      <c r="BP11" s="10"/>
      <c r="BQ11" s="10"/>
      <c r="BR11" s="10"/>
      <c r="BS11" s="10"/>
      <c r="BT11" s="10"/>
      <c r="BU11" s="10"/>
      <c r="BV11" s="10"/>
      <c r="BW11" s="10"/>
      <c r="BX11" s="10"/>
      <c r="BY11" s="10"/>
      <c r="BZ11" s="10"/>
      <c r="CA11" s="10"/>
      <c r="CB11" s="10"/>
      <c r="CC11" s="10"/>
      <c r="CD11" s="10"/>
      <c r="CE11" s="10"/>
      <c r="CF11" s="10"/>
      <c r="CG11" s="10"/>
      <c r="CH11" s="11"/>
      <c r="CI11" s="8"/>
      <c r="CJ11" s="4"/>
      <c r="CK11" s="4"/>
      <c r="CL11" s="4"/>
      <c r="CM11" s="4"/>
      <c r="CN11" s="4"/>
      <c r="CO11" s="4"/>
      <c r="CP11" s="4"/>
      <c r="CQ11" s="4"/>
      <c r="CR11" s="4"/>
      <c r="CS11" s="4"/>
      <c r="CT11" s="4"/>
      <c r="CU11" s="4"/>
      <c r="CV11" s="394"/>
      <c r="CW11" s="223"/>
      <c r="CX11" s="223"/>
      <c r="CY11" s="223"/>
      <c r="CZ11" s="223"/>
      <c r="DA11" s="223"/>
      <c r="DB11" s="223"/>
      <c r="DC11" s="223"/>
      <c r="DD11" s="223"/>
      <c r="DE11" s="223"/>
      <c r="DF11" s="223"/>
      <c r="DG11" s="223"/>
      <c r="DH11" s="223"/>
      <c r="DI11" s="223"/>
      <c r="DJ11" s="223"/>
      <c r="DK11" s="223"/>
      <c r="DL11" s="223"/>
      <c r="DM11" s="223"/>
      <c r="DN11" s="223"/>
      <c r="DO11" s="223"/>
      <c r="DP11" s="223"/>
      <c r="DQ11" s="223"/>
      <c r="DR11" s="223"/>
      <c r="DS11" s="223"/>
      <c r="DT11" s="223"/>
      <c r="DU11" s="223"/>
      <c r="DV11" s="223"/>
      <c r="DW11" s="223"/>
      <c r="DX11" s="223"/>
      <c r="DY11" s="223"/>
      <c r="DZ11" s="223"/>
    </row>
    <row r="12" spans="1:208" ht="14.25" customHeight="1" x14ac:dyDescent="0.2">
      <c r="A12" s="898"/>
      <c r="B12" s="899"/>
      <c r="C12" s="892"/>
      <c r="D12" s="893"/>
      <c r="E12" s="49"/>
      <c r="F12" s="385"/>
      <c r="G12" s="385"/>
      <c r="H12" s="385"/>
      <c r="I12" s="385"/>
      <c r="J12" s="385"/>
      <c r="K12" s="385"/>
      <c r="L12" s="385"/>
      <c r="M12" s="385"/>
      <c r="N12" s="385"/>
      <c r="O12" s="385"/>
      <c r="P12" s="385"/>
      <c r="Q12" s="385"/>
      <c r="R12" s="385"/>
      <c r="S12" s="385"/>
      <c r="T12" s="385"/>
      <c r="U12" s="385"/>
      <c r="V12" s="385"/>
      <c r="W12" s="385"/>
      <c r="X12" s="385"/>
      <c r="Y12" s="385"/>
      <c r="Z12" s="385"/>
      <c r="AA12" s="7"/>
      <c r="AB12" s="8"/>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10"/>
      <c r="BN12" s="10"/>
      <c r="BO12" s="10"/>
      <c r="BP12" s="10"/>
      <c r="BQ12" s="10"/>
      <c r="BR12" s="10"/>
      <c r="BS12" s="10"/>
      <c r="BT12" s="10"/>
      <c r="BU12" s="10"/>
      <c r="BV12" s="10"/>
      <c r="BW12" s="10"/>
      <c r="BX12" s="10"/>
      <c r="BY12" s="10"/>
      <c r="BZ12" s="10"/>
      <c r="CA12" s="10"/>
      <c r="CB12" s="10"/>
      <c r="CC12" s="10"/>
      <c r="CD12" s="10"/>
      <c r="CE12" s="10"/>
      <c r="CF12" s="10"/>
      <c r="CG12" s="10"/>
      <c r="CH12" s="11"/>
      <c r="CI12" s="8"/>
      <c r="CJ12" s="4"/>
      <c r="CK12" s="4"/>
      <c r="CL12" s="4"/>
      <c r="CM12" s="4"/>
      <c r="CN12" s="4"/>
      <c r="CO12" s="4"/>
      <c r="CP12" s="4"/>
      <c r="CQ12" s="4"/>
      <c r="CR12" s="4"/>
      <c r="CS12" s="4"/>
      <c r="CT12" s="4"/>
      <c r="CU12" s="4"/>
      <c r="CV12" s="394"/>
      <c r="CW12" s="223"/>
      <c r="CX12" s="223"/>
      <c r="CY12" s="223"/>
      <c r="CZ12" s="223"/>
      <c r="DA12" s="223"/>
      <c r="DB12" s="223"/>
      <c r="DC12" s="223"/>
      <c r="DD12" s="223"/>
      <c r="DE12" s="223"/>
      <c r="DF12" s="223"/>
      <c r="DG12" s="223"/>
      <c r="DH12" s="223"/>
      <c r="DI12" s="223"/>
      <c r="DJ12" s="223"/>
      <c r="DK12" s="223"/>
      <c r="DL12" s="223"/>
      <c r="DM12" s="223"/>
      <c r="DN12" s="223"/>
      <c r="DO12" s="223"/>
      <c r="DP12" s="223"/>
      <c r="DQ12" s="223"/>
      <c r="DR12" s="223"/>
      <c r="DS12" s="223"/>
      <c r="DT12" s="223"/>
      <c r="DU12" s="223"/>
      <c r="DV12" s="223"/>
      <c r="DW12" s="223"/>
      <c r="DX12" s="223"/>
      <c r="DY12" s="223"/>
      <c r="DZ12" s="223"/>
      <c r="GY12" s="3" t="s">
        <v>6</v>
      </c>
    </row>
    <row r="13" spans="1:208" ht="14.25" customHeight="1" x14ac:dyDescent="0.2">
      <c r="A13" s="898"/>
      <c r="B13" s="899"/>
      <c r="C13" s="892"/>
      <c r="D13" s="893"/>
      <c r="E13" s="49"/>
      <c r="F13" s="385"/>
      <c r="G13" s="385"/>
      <c r="H13" s="385"/>
      <c r="I13" s="385"/>
      <c r="J13" s="385"/>
      <c r="K13" s="385"/>
      <c r="L13" s="385"/>
      <c r="M13" s="385"/>
      <c r="N13" s="385"/>
      <c r="O13" s="385"/>
      <c r="P13" s="385"/>
      <c r="Q13" s="385"/>
      <c r="R13" s="385"/>
      <c r="S13" s="385"/>
      <c r="T13" s="385"/>
      <c r="U13" s="385"/>
      <c r="V13" s="385"/>
      <c r="W13" s="385"/>
      <c r="X13" s="385"/>
      <c r="Y13" s="385"/>
      <c r="Z13" s="385"/>
      <c r="AA13" s="7"/>
      <c r="AB13" s="8"/>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10"/>
      <c r="BN13" s="10"/>
      <c r="BO13" s="10"/>
      <c r="BP13" s="10"/>
      <c r="BQ13" s="10"/>
      <c r="BR13" s="10"/>
      <c r="BS13" s="10"/>
      <c r="BT13" s="10"/>
      <c r="BU13" s="10"/>
      <c r="BV13" s="10"/>
      <c r="BW13" s="10"/>
      <c r="BX13" s="10"/>
      <c r="BY13" s="10"/>
      <c r="BZ13" s="10"/>
      <c r="CA13" s="10"/>
      <c r="CB13" s="10"/>
      <c r="CC13" s="10"/>
      <c r="CD13" s="10"/>
      <c r="CE13" s="10"/>
      <c r="CF13" s="10"/>
      <c r="CG13" s="10"/>
      <c r="CH13" s="11"/>
      <c r="CI13" s="8"/>
      <c r="CJ13" s="4"/>
      <c r="CK13" s="4"/>
      <c r="CL13" s="4"/>
      <c r="CM13" s="4"/>
      <c r="CN13" s="4"/>
      <c r="CO13" s="4"/>
      <c r="CP13" s="4"/>
      <c r="CQ13" s="4"/>
      <c r="CR13" s="4"/>
      <c r="CS13" s="4"/>
      <c r="CT13" s="4"/>
      <c r="CU13" s="4"/>
      <c r="CV13" s="394"/>
      <c r="CW13" s="223"/>
      <c r="CX13" s="223"/>
      <c r="CY13" s="223"/>
      <c r="CZ13" s="223"/>
      <c r="DA13" s="223"/>
      <c r="DB13" s="223"/>
      <c r="DC13" s="223"/>
      <c r="DD13" s="223"/>
      <c r="DE13" s="223"/>
      <c r="DF13" s="223"/>
      <c r="DG13" s="223"/>
      <c r="DH13" s="223"/>
      <c r="DI13" s="223"/>
      <c r="DJ13" s="223"/>
      <c r="DK13" s="223"/>
      <c r="DL13" s="223"/>
      <c r="DM13" s="223"/>
      <c r="DN13" s="223"/>
      <c r="DO13" s="223"/>
      <c r="DP13" s="223"/>
      <c r="DQ13" s="223"/>
      <c r="DR13" s="223"/>
      <c r="DS13" s="223"/>
      <c r="DT13" s="223"/>
      <c r="DU13" s="223"/>
      <c r="DV13" s="223"/>
      <c r="DW13" s="223"/>
      <c r="DX13" s="223"/>
      <c r="DY13" s="223"/>
      <c r="DZ13" s="223"/>
      <c r="GY13" s="3" t="s">
        <v>7</v>
      </c>
    </row>
    <row r="14" spans="1:208" ht="14.25" customHeight="1" thickBot="1" x14ac:dyDescent="0.25">
      <c r="A14" s="898"/>
      <c r="B14" s="899"/>
      <c r="C14" s="894"/>
      <c r="D14" s="895"/>
      <c r="E14" s="49"/>
      <c r="F14" s="385"/>
      <c r="G14" s="385"/>
      <c r="H14" s="385"/>
      <c r="I14" s="385"/>
      <c r="J14" s="385"/>
      <c r="K14" s="385"/>
      <c r="L14" s="385"/>
      <c r="M14" s="385"/>
      <c r="N14" s="385"/>
      <c r="O14" s="385"/>
      <c r="P14" s="385"/>
      <c r="Q14" s="385"/>
      <c r="R14" s="385"/>
      <c r="S14" s="385"/>
      <c r="T14" s="385"/>
      <c r="U14" s="385"/>
      <c r="V14" s="385"/>
      <c r="W14" s="385"/>
      <c r="X14" s="385"/>
      <c r="Y14" s="385"/>
      <c r="Z14" s="385"/>
      <c r="AA14" s="7"/>
      <c r="AB14" s="8"/>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10"/>
      <c r="BN14" s="10"/>
      <c r="BO14" s="10"/>
      <c r="BP14" s="10"/>
      <c r="BQ14" s="10"/>
      <c r="BR14" s="10"/>
      <c r="BS14" s="10"/>
      <c r="BT14" s="10"/>
      <c r="BU14" s="10"/>
      <c r="BV14" s="10"/>
      <c r="BW14" s="10"/>
      <c r="BX14" s="10"/>
      <c r="BY14" s="10"/>
      <c r="BZ14" s="10"/>
      <c r="CA14" s="10"/>
      <c r="CB14" s="10"/>
      <c r="CC14" s="10"/>
      <c r="CD14" s="10"/>
      <c r="CE14" s="10"/>
      <c r="CF14" s="10"/>
      <c r="CG14" s="10"/>
      <c r="CH14" s="11"/>
      <c r="CI14" s="8"/>
      <c r="CJ14" s="4"/>
      <c r="CK14" s="4"/>
      <c r="CL14" s="4"/>
      <c r="CM14" s="4"/>
      <c r="CN14" s="4"/>
      <c r="CO14" s="4"/>
      <c r="CP14" s="4"/>
      <c r="CQ14" s="4"/>
      <c r="CR14" s="4"/>
      <c r="CS14" s="4"/>
      <c r="CT14" s="4"/>
      <c r="CU14" s="4"/>
      <c r="CV14" s="394"/>
      <c r="CW14" s="223"/>
      <c r="CX14" s="223"/>
      <c r="CY14" s="223"/>
      <c r="CZ14" s="223"/>
      <c r="DA14" s="223"/>
      <c r="DB14" s="223"/>
      <c r="DC14" s="223"/>
      <c r="DD14" s="223"/>
      <c r="DE14" s="223"/>
      <c r="DF14" s="223"/>
      <c r="DG14" s="223"/>
      <c r="DH14" s="223"/>
      <c r="DI14" s="223"/>
      <c r="DJ14" s="223"/>
      <c r="DK14" s="223"/>
      <c r="DL14" s="223"/>
      <c r="DM14" s="223"/>
      <c r="DN14" s="223"/>
      <c r="DO14" s="223"/>
      <c r="DP14" s="223"/>
      <c r="DQ14" s="223"/>
      <c r="DR14" s="223"/>
      <c r="DS14" s="223"/>
      <c r="DT14" s="223"/>
      <c r="DU14" s="223"/>
      <c r="DV14" s="223"/>
      <c r="DW14" s="223"/>
      <c r="DX14" s="223"/>
      <c r="DY14" s="223"/>
      <c r="DZ14" s="223"/>
    </row>
    <row r="15" spans="1:208" ht="14.25" customHeight="1" x14ac:dyDescent="0.2">
      <c r="A15" s="898"/>
      <c r="B15" s="899"/>
      <c r="C15" s="902" t="s">
        <v>219</v>
      </c>
      <c r="D15" s="903"/>
      <c r="E15" s="385"/>
      <c r="F15" s="385"/>
      <c r="G15" s="385"/>
      <c r="H15" s="385"/>
      <c r="I15" s="385"/>
      <c r="J15" s="385"/>
      <c r="K15" s="385"/>
      <c r="L15" s="385"/>
      <c r="M15" s="385"/>
      <c r="N15" s="385"/>
      <c r="O15" s="385"/>
      <c r="P15" s="385"/>
      <c r="Q15" s="385"/>
      <c r="R15" s="385"/>
      <c r="S15" s="385"/>
      <c r="T15" s="385"/>
      <c r="U15" s="385"/>
      <c r="V15" s="385"/>
      <c r="W15" s="385"/>
      <c r="X15" s="385"/>
      <c r="Y15" s="385"/>
      <c r="Z15" s="385"/>
      <c r="AA15" s="7"/>
      <c r="AB15" s="8"/>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10"/>
      <c r="BN15" s="10"/>
      <c r="BO15" s="10"/>
      <c r="BP15" s="10"/>
      <c r="BQ15" s="10"/>
      <c r="BR15" s="10"/>
      <c r="BS15" s="10"/>
      <c r="BT15" s="10"/>
      <c r="BU15" s="10"/>
      <c r="BV15" s="10"/>
      <c r="BW15" s="10"/>
      <c r="BX15" s="10"/>
      <c r="BY15" s="10"/>
      <c r="BZ15" s="10"/>
      <c r="CA15" s="10"/>
      <c r="CB15" s="10"/>
      <c r="CC15" s="10"/>
      <c r="CD15" s="10"/>
      <c r="CE15" s="10"/>
      <c r="CF15" s="10"/>
      <c r="CG15" s="10"/>
      <c r="CH15" s="11"/>
      <c r="CI15" s="8"/>
      <c r="CJ15" s="4"/>
      <c r="CK15" s="4"/>
      <c r="CL15" s="4"/>
      <c r="CM15" s="4"/>
      <c r="CN15" s="4"/>
      <c r="CO15" s="4"/>
      <c r="CP15" s="4"/>
      <c r="CQ15" s="4"/>
      <c r="CR15" s="4"/>
      <c r="CS15" s="4"/>
      <c r="CT15" s="4"/>
      <c r="CU15" s="4"/>
      <c r="CV15" s="394"/>
      <c r="CW15" s="223"/>
      <c r="CX15" s="223"/>
      <c r="CY15" s="223"/>
      <c r="CZ15" s="223"/>
      <c r="DA15" s="223"/>
      <c r="DB15" s="223"/>
      <c r="DC15" s="223"/>
      <c r="DD15" s="223"/>
      <c r="DE15" s="223"/>
      <c r="DF15" s="223"/>
      <c r="DG15" s="223"/>
      <c r="DH15" s="223"/>
      <c r="DI15" s="223"/>
      <c r="DJ15" s="223"/>
      <c r="DK15" s="223"/>
      <c r="DL15" s="223"/>
      <c r="DM15" s="223"/>
      <c r="DN15" s="223"/>
      <c r="DO15" s="223"/>
      <c r="DP15" s="223"/>
      <c r="DQ15" s="223"/>
      <c r="DR15" s="223"/>
      <c r="DS15" s="223"/>
      <c r="DT15" s="223"/>
      <c r="DU15" s="223"/>
      <c r="DV15" s="223"/>
      <c r="DW15" s="223"/>
      <c r="DX15" s="223"/>
      <c r="DY15" s="223"/>
      <c r="DZ15" s="223"/>
      <c r="EA15" s="223"/>
      <c r="EB15" s="223"/>
      <c r="EC15" s="223"/>
      <c r="ED15" s="223"/>
    </row>
    <row r="16" spans="1:208" ht="14.25" customHeight="1" x14ac:dyDescent="0.2">
      <c r="A16" s="898"/>
      <c r="B16" s="899"/>
      <c r="C16" s="904"/>
      <c r="D16" s="905"/>
      <c r="E16" s="385"/>
      <c r="F16" s="385"/>
      <c r="G16" s="385"/>
      <c r="H16" s="385"/>
      <c r="I16" s="385"/>
      <c r="J16" s="385"/>
      <c r="K16" s="385"/>
      <c r="L16" s="385"/>
      <c r="M16" s="385"/>
      <c r="N16" s="385"/>
      <c r="O16" s="385"/>
      <c r="P16" s="385"/>
      <c r="Q16" s="385"/>
      <c r="R16" s="385"/>
      <c r="S16" s="385"/>
      <c r="T16" s="385"/>
      <c r="U16" s="385"/>
      <c r="V16" s="385"/>
      <c r="W16" s="385"/>
      <c r="X16" s="385"/>
      <c r="Y16" s="385"/>
      <c r="Z16" s="385"/>
      <c r="AA16" s="7"/>
      <c r="AB16" s="8"/>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10"/>
      <c r="BN16" s="10"/>
      <c r="BO16" s="10"/>
      <c r="BP16" s="10"/>
      <c r="BQ16" s="10"/>
      <c r="BR16" s="10"/>
      <c r="BS16" s="10"/>
      <c r="BT16" s="10"/>
      <c r="BU16" s="10"/>
      <c r="BV16" s="10"/>
      <c r="BW16" s="10"/>
      <c r="BX16" s="10"/>
      <c r="BY16" s="10"/>
      <c r="BZ16" s="10"/>
      <c r="CA16" s="10"/>
      <c r="CB16" s="10"/>
      <c r="CC16" s="10"/>
      <c r="CD16" s="10"/>
      <c r="CE16" s="10"/>
      <c r="CF16" s="10"/>
      <c r="CG16" s="10"/>
      <c r="CH16" s="11"/>
      <c r="CI16" s="8"/>
      <c r="CJ16" s="4"/>
      <c r="CK16" s="4"/>
      <c r="CL16" s="4"/>
      <c r="CM16" s="4"/>
      <c r="CN16" s="4"/>
      <c r="CO16" s="4"/>
      <c r="CP16" s="4"/>
      <c r="CQ16" s="4"/>
      <c r="CR16" s="4"/>
      <c r="CS16" s="4"/>
      <c r="CT16" s="4"/>
      <c r="CU16" s="4"/>
      <c r="CV16" s="394"/>
      <c r="CW16" s="223"/>
      <c r="CX16" s="223"/>
      <c r="CY16" s="223"/>
      <c r="CZ16" s="223"/>
      <c r="DA16" s="223"/>
      <c r="DB16" s="223"/>
      <c r="DC16" s="223"/>
      <c r="DD16" s="223"/>
      <c r="DE16" s="223"/>
      <c r="DF16" s="223"/>
      <c r="DG16" s="223"/>
      <c r="DH16" s="223"/>
      <c r="DI16" s="223"/>
      <c r="DJ16" s="223"/>
      <c r="DK16" s="223"/>
      <c r="DL16" s="223"/>
      <c r="DM16" s="223"/>
      <c r="DN16" s="223"/>
      <c r="DO16" s="223"/>
      <c r="DP16" s="223"/>
      <c r="DQ16" s="223"/>
      <c r="DR16" s="223"/>
      <c r="DS16" s="223"/>
      <c r="DT16" s="223"/>
      <c r="DU16" s="223"/>
      <c r="DV16" s="223"/>
      <c r="DW16" s="223"/>
      <c r="DX16" s="223"/>
      <c r="DY16" s="223"/>
      <c r="DZ16" s="223"/>
      <c r="EA16" s="223"/>
      <c r="EB16" s="223"/>
      <c r="EC16" s="223"/>
      <c r="ED16" s="223"/>
    </row>
    <row r="17" spans="1:134" ht="14.25" customHeight="1" x14ac:dyDescent="0.2">
      <c r="A17" s="898"/>
      <c r="B17" s="899"/>
      <c r="C17" s="904"/>
      <c r="D17" s="905"/>
      <c r="E17" s="385"/>
      <c r="F17" s="385"/>
      <c r="G17" s="385"/>
      <c r="H17" s="385"/>
      <c r="I17" s="385"/>
      <c r="J17" s="385"/>
      <c r="K17" s="385"/>
      <c r="L17" s="385"/>
      <c r="M17" s="385"/>
      <c r="N17" s="385"/>
      <c r="O17" s="385"/>
      <c r="P17" s="385"/>
      <c r="Q17" s="385"/>
      <c r="R17" s="385"/>
      <c r="S17" s="385"/>
      <c r="T17" s="385"/>
      <c r="U17" s="385"/>
      <c r="V17" s="385"/>
      <c r="W17" s="385"/>
      <c r="X17" s="385"/>
      <c r="Y17" s="385"/>
      <c r="Z17" s="385"/>
      <c r="AA17" s="7"/>
      <c r="AB17" s="8"/>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10"/>
      <c r="BN17" s="10"/>
      <c r="BO17" s="10"/>
      <c r="BP17" s="10"/>
      <c r="BQ17" s="10"/>
      <c r="BR17" s="10"/>
      <c r="BS17" s="10"/>
      <c r="BT17" s="10"/>
      <c r="BU17" s="10"/>
      <c r="BV17" s="10"/>
      <c r="BW17" s="10"/>
      <c r="BX17" s="10"/>
      <c r="BY17" s="10"/>
      <c r="BZ17" s="10"/>
      <c r="CA17" s="10"/>
      <c r="CB17" s="10"/>
      <c r="CC17" s="10"/>
      <c r="CD17" s="10"/>
      <c r="CE17" s="10"/>
      <c r="CF17" s="10"/>
      <c r="CG17" s="10"/>
      <c r="CH17" s="11"/>
      <c r="CI17" s="8"/>
      <c r="CJ17" s="4"/>
      <c r="CK17" s="4"/>
      <c r="CL17" s="4"/>
      <c r="CM17" s="4"/>
      <c r="CN17" s="4"/>
      <c r="CO17" s="4"/>
      <c r="CP17" s="4"/>
      <c r="CQ17" s="4"/>
      <c r="CR17" s="4"/>
      <c r="CS17" s="4"/>
      <c r="CT17" s="4"/>
      <c r="CU17" s="4"/>
      <c r="CV17" s="394"/>
      <c r="CW17" s="223"/>
      <c r="CX17" s="223"/>
      <c r="CY17" s="223"/>
      <c r="CZ17" s="223"/>
      <c r="DA17" s="223"/>
      <c r="DB17" s="223"/>
      <c r="DC17" s="223"/>
      <c r="DD17" s="223"/>
      <c r="DE17" s="223"/>
      <c r="DF17" s="223"/>
      <c r="DG17" s="223"/>
      <c r="DH17" s="223"/>
      <c r="DI17" s="223"/>
      <c r="DJ17" s="223"/>
      <c r="DK17" s="223"/>
      <c r="DL17" s="223"/>
      <c r="DM17" s="223"/>
      <c r="DN17" s="223"/>
      <c r="DO17" s="223"/>
      <c r="DP17" s="223"/>
      <c r="DQ17" s="223"/>
      <c r="DR17" s="223"/>
      <c r="DS17" s="223"/>
      <c r="DT17" s="223"/>
      <c r="DU17" s="223"/>
      <c r="DV17" s="223"/>
      <c r="DW17" s="223"/>
      <c r="DX17" s="223"/>
      <c r="DY17" s="223"/>
      <c r="DZ17" s="223"/>
      <c r="EA17" s="223"/>
      <c r="EB17" s="223"/>
      <c r="EC17" s="223"/>
      <c r="ED17" s="223"/>
    </row>
    <row r="18" spans="1:134" ht="14.25" customHeight="1" thickBot="1" x14ac:dyDescent="0.25">
      <c r="A18" s="900"/>
      <c r="B18" s="901"/>
      <c r="C18" s="904"/>
      <c r="D18" s="905"/>
      <c r="E18" s="385"/>
      <c r="F18" s="385"/>
      <c r="G18" s="385"/>
      <c r="H18" s="385"/>
      <c r="I18" s="385"/>
      <c r="J18" s="385"/>
      <c r="K18" s="385"/>
      <c r="L18" s="385"/>
      <c r="M18" s="385"/>
      <c r="N18" s="385"/>
      <c r="O18" s="385"/>
      <c r="P18" s="385"/>
      <c r="Q18" s="385"/>
      <c r="R18" s="385"/>
      <c r="S18" s="385"/>
      <c r="T18" s="385"/>
      <c r="U18" s="385"/>
      <c r="V18" s="385"/>
      <c r="W18" s="385"/>
      <c r="X18" s="385"/>
      <c r="Y18" s="385"/>
      <c r="Z18" s="385"/>
      <c r="AA18" s="7"/>
      <c r="AB18" s="8"/>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10"/>
      <c r="BN18" s="10"/>
      <c r="BO18" s="10"/>
      <c r="BP18" s="10"/>
      <c r="BQ18" s="10"/>
      <c r="BR18" s="10"/>
      <c r="BS18" s="10"/>
      <c r="BT18" s="10"/>
      <c r="BU18" s="10"/>
      <c r="BV18" s="10"/>
      <c r="BW18" s="10"/>
      <c r="BX18" s="10"/>
      <c r="BY18" s="10"/>
      <c r="BZ18" s="10"/>
      <c r="CA18" s="10"/>
      <c r="CB18" s="10"/>
      <c r="CC18" s="10"/>
      <c r="CD18" s="10"/>
      <c r="CE18" s="10"/>
      <c r="CF18" s="10"/>
      <c r="CG18" s="10"/>
      <c r="CH18" s="11"/>
      <c r="CI18" s="8"/>
      <c r="CJ18" s="4"/>
      <c r="CK18" s="4"/>
      <c r="CL18" s="4"/>
      <c r="CM18" s="4"/>
      <c r="CN18" s="4"/>
      <c r="CO18" s="4"/>
      <c r="CP18" s="4"/>
      <c r="CQ18" s="4"/>
      <c r="CR18" s="4"/>
      <c r="CS18" s="4"/>
      <c r="CT18" s="4"/>
      <c r="CU18" s="4"/>
      <c r="CV18" s="394"/>
      <c r="CW18" s="223"/>
      <c r="CX18" s="223"/>
      <c r="CY18" s="223"/>
      <c r="CZ18" s="223"/>
      <c r="DA18" s="223"/>
      <c r="DB18" s="223"/>
      <c r="DC18" s="223"/>
      <c r="DD18" s="223"/>
      <c r="DE18" s="223"/>
      <c r="DF18" s="223"/>
      <c r="DG18" s="223"/>
      <c r="DH18" s="223"/>
      <c r="DI18" s="223"/>
      <c r="DJ18" s="223"/>
      <c r="DK18" s="223"/>
      <c r="DL18" s="223"/>
      <c r="DM18" s="223"/>
      <c r="DN18" s="223"/>
      <c r="DO18" s="223"/>
      <c r="DP18" s="223"/>
      <c r="DQ18" s="223"/>
      <c r="DR18" s="223"/>
      <c r="DS18" s="223"/>
      <c r="DT18" s="223"/>
      <c r="DU18" s="223"/>
      <c r="DV18" s="223"/>
      <c r="DW18" s="223"/>
      <c r="DX18" s="223"/>
      <c r="DY18" s="223"/>
      <c r="DZ18" s="223"/>
      <c r="EA18" s="223"/>
      <c r="EB18" s="223"/>
      <c r="EC18" s="223"/>
      <c r="ED18" s="223"/>
    </row>
    <row r="19" spans="1:134" ht="14.25" customHeight="1" x14ac:dyDescent="0.2">
      <c r="A19" s="395"/>
      <c r="B19" s="122"/>
      <c r="C19" s="904"/>
      <c r="D19" s="905"/>
      <c r="E19" s="385"/>
      <c r="F19" s="385"/>
      <c r="G19" s="385"/>
      <c r="H19" s="385"/>
      <c r="I19" s="385"/>
      <c r="J19" s="385"/>
      <c r="K19" s="385"/>
      <c r="L19" s="385"/>
      <c r="M19" s="385"/>
      <c r="N19" s="385"/>
      <c r="O19" s="385"/>
      <c r="P19" s="385"/>
      <c r="Q19" s="385"/>
      <c r="R19" s="385"/>
      <c r="S19" s="385"/>
      <c r="T19" s="385"/>
      <c r="U19" s="385"/>
      <c r="V19" s="385"/>
      <c r="W19" s="385"/>
      <c r="X19" s="385"/>
      <c r="Y19" s="385"/>
      <c r="Z19" s="385"/>
      <c r="AA19" s="7"/>
      <c r="AB19" s="8"/>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10"/>
      <c r="BN19" s="10"/>
      <c r="BO19" s="10"/>
      <c r="BP19" s="10"/>
      <c r="BQ19" s="10"/>
      <c r="BR19" s="10"/>
      <c r="BS19" s="10"/>
      <c r="BT19" s="10"/>
      <c r="BU19" s="10"/>
      <c r="BV19" s="10"/>
      <c r="BW19" s="10"/>
      <c r="BX19" s="10"/>
      <c r="BY19" s="10"/>
      <c r="BZ19" s="10"/>
      <c r="CA19" s="10"/>
      <c r="CB19" s="10"/>
      <c r="CC19" s="10"/>
      <c r="CD19" s="10"/>
      <c r="CE19" s="10"/>
      <c r="CF19" s="10"/>
      <c r="CG19" s="10"/>
      <c r="CH19" s="11"/>
      <c r="CI19" s="8"/>
      <c r="CJ19" s="4"/>
      <c r="CK19" s="4"/>
      <c r="CL19" s="4"/>
      <c r="CM19" s="4"/>
      <c r="CN19" s="4"/>
      <c r="CO19" s="4"/>
      <c r="CP19" s="4"/>
      <c r="CQ19" s="4"/>
      <c r="CR19" s="4"/>
      <c r="CS19" s="4"/>
      <c r="CT19" s="4"/>
      <c r="CU19" s="4"/>
      <c r="CV19" s="394"/>
      <c r="CW19" s="223"/>
      <c r="CX19" s="223"/>
      <c r="CY19" s="223"/>
      <c r="CZ19" s="223"/>
      <c r="DA19" s="223"/>
      <c r="DB19" s="223"/>
      <c r="DC19" s="223"/>
      <c r="DD19" s="223"/>
      <c r="DE19" s="223"/>
      <c r="DF19" s="223"/>
      <c r="DG19" s="223"/>
      <c r="DH19" s="223"/>
      <c r="DI19" s="223"/>
      <c r="DJ19" s="223"/>
      <c r="DK19" s="223"/>
      <c r="DL19" s="223"/>
      <c r="DM19" s="223"/>
      <c r="DN19" s="223"/>
      <c r="DO19" s="223"/>
      <c r="DP19" s="223"/>
      <c r="DQ19" s="223"/>
      <c r="DR19" s="223"/>
      <c r="DS19" s="223"/>
      <c r="DT19" s="223"/>
      <c r="DU19" s="223"/>
      <c r="DV19" s="223"/>
      <c r="DW19" s="223"/>
      <c r="DX19" s="223"/>
      <c r="DY19" s="223"/>
      <c r="DZ19" s="223"/>
      <c r="EA19" s="223"/>
      <c r="EB19" s="223"/>
      <c r="EC19" s="223"/>
      <c r="ED19" s="223"/>
    </row>
    <row r="20" spans="1:134" ht="14.25" customHeight="1" x14ac:dyDescent="0.2">
      <c r="A20" s="395"/>
      <c r="B20" s="122"/>
      <c r="C20" s="904"/>
      <c r="D20" s="905"/>
      <c r="E20" s="870"/>
      <c r="F20" s="870"/>
      <c r="G20" s="870"/>
      <c r="H20" s="870"/>
      <c r="I20" s="870"/>
      <c r="J20" s="870"/>
      <c r="K20" s="870"/>
      <c r="L20" s="385"/>
      <c r="M20" s="385"/>
      <c r="N20" s="385"/>
      <c r="O20" s="385"/>
      <c r="P20" s="385"/>
      <c r="Q20" s="385"/>
      <c r="R20" s="385"/>
      <c r="S20" s="385"/>
      <c r="T20" s="385"/>
      <c r="U20" s="385"/>
      <c r="V20" s="385"/>
      <c r="W20" s="385"/>
      <c r="X20" s="385"/>
      <c r="Y20" s="385"/>
      <c r="Z20" s="385"/>
      <c r="AA20" s="7"/>
      <c r="AB20" s="8"/>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10"/>
      <c r="BN20" s="10"/>
      <c r="BO20" s="10"/>
      <c r="BP20" s="10"/>
      <c r="BQ20" s="10"/>
      <c r="BR20" s="10"/>
      <c r="BS20" s="10"/>
      <c r="BT20" s="10"/>
      <c r="BU20" s="12"/>
      <c r="BV20" s="13"/>
      <c r="BW20" s="13"/>
      <c r="BX20" s="13"/>
      <c r="BY20" s="13"/>
      <c r="BZ20" s="13"/>
      <c r="CA20" s="13"/>
      <c r="CB20" s="13"/>
      <c r="CC20" s="13"/>
      <c r="CD20" s="13"/>
      <c r="CE20" s="13"/>
      <c r="CF20" s="13"/>
      <c r="CG20" s="13"/>
      <c r="CH20" s="14"/>
      <c r="CI20" s="4"/>
      <c r="CJ20" s="4"/>
      <c r="CK20" s="4"/>
      <c r="CL20" s="4"/>
      <c r="CM20" s="4"/>
      <c r="CN20" s="4"/>
      <c r="CO20" s="4"/>
      <c r="CP20" s="4"/>
      <c r="CQ20" s="4"/>
      <c r="CR20" s="4"/>
      <c r="CS20" s="4"/>
      <c r="CT20" s="4"/>
      <c r="CU20" s="4"/>
      <c r="CV20" s="394"/>
      <c r="CW20" s="223"/>
      <c r="CX20" s="223"/>
      <c r="CY20" s="223"/>
      <c r="CZ20" s="223"/>
      <c r="DA20" s="223"/>
      <c r="DB20" s="223"/>
      <c r="DC20" s="223"/>
      <c r="DD20" s="223"/>
      <c r="DE20" s="223"/>
      <c r="DF20" s="223"/>
      <c r="DG20" s="223"/>
      <c r="DH20" s="223"/>
      <c r="DI20" s="223"/>
      <c r="DJ20" s="223"/>
      <c r="DK20" s="223"/>
      <c r="DL20" s="223"/>
      <c r="DM20" s="223"/>
      <c r="DN20" s="223"/>
      <c r="DO20" s="223"/>
      <c r="DP20" s="223"/>
      <c r="DQ20" s="223"/>
      <c r="DR20" s="223"/>
      <c r="DS20" s="223"/>
      <c r="DT20" s="223"/>
      <c r="DU20" s="223"/>
      <c r="DV20" s="223"/>
      <c r="DW20" s="223"/>
      <c r="DX20" s="223"/>
      <c r="DY20" s="223"/>
      <c r="DZ20" s="223"/>
      <c r="EA20" s="223"/>
      <c r="EB20" s="223"/>
      <c r="EC20" s="223"/>
      <c r="ED20" s="223"/>
    </row>
    <row r="21" spans="1:134" ht="14.25" customHeight="1" x14ac:dyDescent="0.2">
      <c r="A21" s="395"/>
      <c r="B21" s="122"/>
      <c r="C21" s="904"/>
      <c r="D21" s="905"/>
      <c r="E21" s="4"/>
      <c r="F21" s="204"/>
      <c r="G21" s="205"/>
      <c r="H21" s="205"/>
      <c r="I21" s="205"/>
      <c r="J21" s="205"/>
      <c r="K21" s="205"/>
      <c r="L21" s="205"/>
      <c r="M21" s="205"/>
      <c r="N21" s="205"/>
      <c r="O21" s="205"/>
      <c r="P21" s="205"/>
      <c r="Q21" s="205"/>
      <c r="R21" s="205"/>
      <c r="S21" s="205"/>
      <c r="T21" s="205"/>
      <c r="U21" s="205"/>
      <c r="V21" s="205"/>
      <c r="W21" s="205"/>
      <c r="X21" s="205"/>
      <c r="Y21" s="205"/>
      <c r="Z21" s="206"/>
      <c r="AA21" s="7"/>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10"/>
      <c r="BN21" s="10"/>
      <c r="BO21" s="10"/>
      <c r="BP21" s="10"/>
      <c r="BQ21" s="10"/>
      <c r="BR21" s="10"/>
      <c r="BS21" s="10"/>
      <c r="BT21" s="10"/>
      <c r="BU21" s="13"/>
      <c r="BV21" s="13"/>
      <c r="BW21" s="13"/>
      <c r="BX21" s="13"/>
      <c r="BY21" s="13"/>
      <c r="BZ21" s="13"/>
      <c r="CA21" s="13"/>
      <c r="CB21" s="13"/>
      <c r="CC21" s="13"/>
      <c r="CD21" s="13"/>
      <c r="CE21" s="13"/>
      <c r="CF21" s="13"/>
      <c r="CG21" s="13"/>
      <c r="CH21" s="14"/>
      <c r="CI21" s="4"/>
      <c r="CJ21" s="4"/>
      <c r="CK21" s="4"/>
      <c r="CL21" s="4"/>
      <c r="CM21" s="4"/>
      <c r="CN21" s="4"/>
      <c r="CO21" s="4"/>
      <c r="CP21" s="4"/>
      <c r="CQ21" s="4"/>
      <c r="CR21" s="4"/>
      <c r="CS21" s="4"/>
      <c r="CT21" s="4"/>
      <c r="CU21" s="4"/>
      <c r="CV21" s="394"/>
      <c r="CW21" s="223"/>
      <c r="CX21" s="223"/>
      <c r="CY21" s="223"/>
      <c r="CZ21" s="223"/>
      <c r="DA21" s="223"/>
      <c r="DB21" s="223"/>
      <c r="DC21" s="223"/>
      <c r="DD21" s="223"/>
      <c r="DE21" s="223"/>
      <c r="DF21" s="223"/>
      <c r="DG21" s="223"/>
      <c r="DH21" s="223"/>
      <c r="DI21" s="223"/>
      <c r="DJ21" s="223"/>
      <c r="DK21" s="223"/>
      <c r="DL21" s="223"/>
      <c r="DM21" s="223"/>
      <c r="DN21" s="223"/>
      <c r="DO21" s="223"/>
      <c r="DP21" s="223"/>
      <c r="DQ21" s="223"/>
      <c r="DR21" s="223"/>
      <c r="DS21" s="223"/>
      <c r="DT21" s="223"/>
      <c r="DU21" s="223"/>
      <c r="DV21" s="223"/>
      <c r="DW21" s="223"/>
      <c r="DX21" s="223"/>
      <c r="DY21" s="223"/>
      <c r="DZ21" s="223"/>
      <c r="EA21" s="223"/>
      <c r="EB21" s="223"/>
      <c r="EC21" s="223"/>
      <c r="ED21" s="223"/>
    </row>
    <row r="22" spans="1:134" ht="14.25" customHeight="1" thickBot="1" x14ac:dyDescent="0.25">
      <c r="A22" s="395"/>
      <c r="B22" s="122"/>
      <c r="C22" s="906"/>
      <c r="D22" s="907"/>
      <c r="E22" s="15"/>
      <c r="F22" s="15"/>
      <c r="G22" s="15"/>
      <c r="H22" s="15"/>
      <c r="I22" s="15"/>
      <c r="J22" s="15"/>
      <c r="K22" s="15"/>
      <c r="L22" s="15"/>
      <c r="M22" s="15"/>
      <c r="N22" s="15"/>
      <c r="O22" s="15"/>
      <c r="P22" s="15"/>
      <c r="Q22" s="15"/>
      <c r="R22" s="15"/>
      <c r="S22" s="16"/>
      <c r="T22" s="16"/>
      <c r="U22" s="16"/>
      <c r="V22" s="15"/>
      <c r="W22" s="15"/>
      <c r="X22" s="15"/>
      <c r="Y22" s="15"/>
      <c r="Z22" s="15"/>
      <c r="AA22" s="30"/>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8"/>
      <c r="BN22" s="18"/>
      <c r="BO22" s="18"/>
      <c r="BP22" s="18"/>
      <c r="BQ22" s="18"/>
      <c r="BR22" s="18"/>
      <c r="BS22" s="18"/>
      <c r="BT22" s="18"/>
      <c r="BU22" s="18"/>
      <c r="BV22" s="18"/>
      <c r="BW22" s="18"/>
      <c r="BX22" s="18"/>
      <c r="BY22" s="18"/>
      <c r="BZ22" s="18"/>
      <c r="CA22" s="18"/>
      <c r="CB22" s="18"/>
      <c r="CC22" s="18"/>
      <c r="CD22" s="18"/>
      <c r="CE22" s="18"/>
      <c r="CF22" s="18"/>
      <c r="CG22" s="18"/>
      <c r="CH22" s="19"/>
      <c r="CI22" s="17"/>
      <c r="CJ22" s="15"/>
      <c r="CK22" s="15"/>
      <c r="CL22" s="15"/>
      <c r="CM22" s="15"/>
      <c r="CN22" s="4"/>
      <c r="CO22" s="4"/>
      <c r="CP22" s="4"/>
      <c r="CQ22" s="4"/>
      <c r="CR22" s="4"/>
      <c r="CS22" s="4"/>
      <c r="CT22" s="4"/>
      <c r="CU22" s="4"/>
      <c r="CV22" s="394"/>
      <c r="CW22" s="223"/>
      <c r="CX22" s="223"/>
      <c r="CY22" s="223"/>
      <c r="CZ22" s="223"/>
      <c r="DA22" s="223"/>
      <c r="DB22" s="223"/>
      <c r="DC22" s="223"/>
      <c r="DD22" s="223"/>
      <c r="DE22" s="223"/>
      <c r="DF22" s="223"/>
      <c r="DG22" s="223"/>
      <c r="DH22" s="223"/>
      <c r="DI22" s="223"/>
      <c r="DJ22" s="223"/>
      <c r="DK22" s="223"/>
      <c r="DL22" s="223"/>
      <c r="DM22" s="223"/>
      <c r="DN22" s="223"/>
      <c r="DO22" s="223"/>
      <c r="DP22" s="223"/>
      <c r="DQ22" s="223"/>
      <c r="DR22" s="223"/>
      <c r="DS22" s="223"/>
      <c r="DT22" s="223"/>
      <c r="DU22" s="223"/>
      <c r="DV22" s="223"/>
      <c r="DW22" s="223"/>
      <c r="DX22" s="223"/>
      <c r="DY22" s="223"/>
      <c r="DZ22" s="223"/>
      <c r="EA22" s="223"/>
      <c r="EB22" s="223"/>
      <c r="EC22" s="223"/>
      <c r="ED22" s="223"/>
    </row>
    <row r="23" spans="1:134" ht="14.25" customHeight="1" x14ac:dyDescent="0.25">
      <c r="A23" s="910" t="str">
        <f>CONCATENATE(
IF(LEN(Team!B11)&gt;0,IF(LEN(Team!E11)&gt;0,CONCATENATE(Team!B11,", ",LEFT(Team!E11,15),"; "),CONCATENATE(Team!B11, "; ")),""),
IF(LEN(Team!B12)&gt;0,IF(LEN(Team!E12)&gt;0,CONCATENATE(Team!B12,", ",LEFT(Team!E12,15),"; "),CONCATENATE(Team!B12, "; ")),""),
IF(LEN(Team!B13)&gt;0,IF(LEN(Team!E13)&gt;0,CONCATENATE(Team!B13,", ",LEFT(Team!E13,15),"; "),CONCATENATE(Team!B13, "; ")),""),
IF(LEN(Team!B14)&gt;0,IF(LEN(Team!E14)&gt;0,CONCATENATE(Team!B14,", ",LEFT(Team!E14,15),"; "),CONCATENATE(Team!B14, "; ")),""),
IF(LEN(Team!B15)&gt;0,IF(LEN(Team!E15)&gt;0,CONCATENATE(Team!B15,", ",LEFT(Team!E15,15),"; "),CONCATENATE(Team!B15, "; ")),""),
IF(LEN(Team!B16)&gt;0,IF(LEN(Team!E16)&gt;0,CONCATENATE(Team!B16,", ",LEFT(Team!E16,15),"; "),CONCATENATE(Team!B16, "; ")),""),
IF(LEN(Team!B17)&gt;0,IF(LEN(Team!E17)&gt;0,CONCATENATE(Team!B17,", ",LEFT(Team!E17,15),"; "),CONCATENATE(Team!B17, "; ")),""),
IF(LEN(Team!B18)&gt;0,IF(LEN(Team!E18)&gt;0,CONCATENATE(Team!B18,", ",LEFT(Team!E18,15),"; "),CONCATENATE(Team!B18, "; ")),""),
IF(LEN(Team!B19)&gt;0,IF(LEN(Team!E19)&gt;0,CONCATENATE(Team!B19,", ",LEFT(Team!E19,15),"; "),CONCATENATE(Team!B19, "; ")),""),
IF(LEN(Team!B20)&gt;0,IF(LEN(Team!E20)&gt;0,CONCATENATE(Team!B20,", ",LEFT(Team!E20,15),"; "),CONCATENATE(Team!B20, "; ")),""),
IF(LEN(Team!B21)&gt;0,IF(LEN(Team!E21)&gt;0,CONCATENATE(Team!B21,", ",LEFT(Team!E21,15),"; "),CONCATENATE(Team!B21, "; ")),""),
IF(LEN(Team!B22)&gt;0,IF(LEN(Team!E22)&gt;0,CONCATENATE(Team!B22,", ",LEFT(Team!E22,15),"; "),CONCATENATE(Team!B22, "; ")),""),
)</f>
        <v/>
      </c>
      <c r="B23" s="911"/>
      <c r="C23" s="911"/>
      <c r="D23" s="912"/>
      <c r="E23" s="951" t="s">
        <v>378</v>
      </c>
      <c r="F23" s="951"/>
      <c r="G23" s="951"/>
      <c r="H23" s="951"/>
      <c r="I23" s="951"/>
      <c r="J23" s="951"/>
      <c r="K23" s="951"/>
      <c r="L23" s="951"/>
      <c r="M23" s="4"/>
      <c r="N23" s="4"/>
      <c r="O23" s="4"/>
      <c r="P23" s="4"/>
      <c r="Q23" s="4"/>
      <c r="R23" s="4"/>
      <c r="S23" s="6"/>
      <c r="T23" s="6"/>
      <c r="U23" s="6"/>
      <c r="V23" s="4"/>
      <c r="W23" s="27"/>
      <c r="X23" s="76"/>
      <c r="Y23" s="926" t="s">
        <v>7</v>
      </c>
      <c r="Z23" s="926"/>
      <c r="AA23" s="926"/>
      <c r="AC23" s="951" t="s">
        <v>381</v>
      </c>
      <c r="AD23" s="951"/>
      <c r="AE23" s="951"/>
      <c r="AF23" s="951"/>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877" t="s">
        <v>7</v>
      </c>
      <c r="CG23" s="877"/>
      <c r="CH23" s="877"/>
      <c r="CI23" s="951" t="s">
        <v>384</v>
      </c>
      <c r="CJ23" s="951"/>
      <c r="CK23" s="951"/>
      <c r="CL23" s="951"/>
      <c r="CM23" s="951"/>
      <c r="CN23" s="20"/>
      <c r="CO23" s="20"/>
      <c r="CP23" s="20"/>
      <c r="CQ23" s="20"/>
      <c r="CR23" s="20"/>
      <c r="CS23" s="20"/>
      <c r="CT23" s="20"/>
      <c r="CU23" s="878" t="s">
        <v>7</v>
      </c>
      <c r="CV23" s="879"/>
      <c r="CW23" s="224"/>
      <c r="CX23" s="224"/>
      <c r="CY23" s="224"/>
      <c r="CZ23" s="223"/>
      <c r="DA23" s="223"/>
      <c r="DB23" s="223"/>
      <c r="DC23" s="223"/>
      <c r="DD23" s="223"/>
      <c r="DE23" s="223"/>
      <c r="DF23" s="223"/>
      <c r="DG23" s="223"/>
      <c r="DH23" s="223"/>
      <c r="DI23" s="223"/>
      <c r="DJ23" s="223"/>
      <c r="DK23" s="223"/>
      <c r="DL23" s="223"/>
      <c r="DM23" s="223"/>
      <c r="DN23" s="223"/>
      <c r="DO23" s="223"/>
      <c r="DP23" s="223"/>
      <c r="DQ23" s="223"/>
      <c r="DR23" s="223"/>
      <c r="DS23" s="223"/>
      <c r="DT23" s="223"/>
      <c r="DU23" s="223"/>
      <c r="DV23" s="223"/>
      <c r="DW23" s="223"/>
      <c r="DX23" s="223"/>
      <c r="DY23" s="223"/>
      <c r="DZ23" s="223"/>
      <c r="EA23" s="223"/>
      <c r="EB23" s="223"/>
      <c r="EC23" s="223"/>
      <c r="ED23" s="223"/>
    </row>
    <row r="24" spans="1:134" ht="14.25" customHeight="1" x14ac:dyDescent="0.25">
      <c r="A24" s="913"/>
      <c r="B24" s="914"/>
      <c r="C24" s="914"/>
      <c r="D24" s="915"/>
      <c r="E24" s="5"/>
      <c r="F24" s="4"/>
      <c r="G24" s="4"/>
      <c r="H24" s="4"/>
      <c r="I24" s="4"/>
      <c r="J24" s="4"/>
      <c r="K24" s="4"/>
      <c r="L24" s="4"/>
      <c r="M24" s="4"/>
      <c r="N24" s="4"/>
      <c r="O24" s="4"/>
      <c r="P24" s="4"/>
      <c r="Q24" s="4"/>
      <c r="R24" s="4"/>
      <c r="S24" s="6"/>
      <c r="T24" s="6"/>
      <c r="U24" s="6"/>
      <c r="V24" s="4"/>
      <c r="W24" s="27"/>
      <c r="X24" s="27"/>
      <c r="Y24" s="43"/>
      <c r="Z24" s="43"/>
      <c r="AA24" s="44"/>
      <c r="AB24" s="5"/>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5"/>
      <c r="CG24" s="45"/>
      <c r="CH24" s="46"/>
      <c r="CI24" s="5"/>
      <c r="CJ24" s="4"/>
      <c r="CK24" s="4"/>
      <c r="CL24" s="4"/>
      <c r="CM24" s="4"/>
      <c r="CN24" s="4"/>
      <c r="CO24" s="4"/>
      <c r="CP24" s="4"/>
      <c r="CQ24" s="4"/>
      <c r="CR24" s="4"/>
      <c r="CS24" s="4"/>
      <c r="CT24" s="4"/>
      <c r="CU24" s="47"/>
      <c r="CV24" s="396"/>
      <c r="CW24" s="224"/>
      <c r="CX24" s="224"/>
      <c r="CY24" s="224"/>
      <c r="CZ24" s="223"/>
      <c r="DA24" s="223"/>
      <c r="DB24" s="223"/>
      <c r="DC24" s="223"/>
      <c r="DD24" s="223"/>
      <c r="DE24" s="223"/>
      <c r="DF24" s="223"/>
      <c r="DG24" s="223"/>
      <c r="DH24" s="223"/>
      <c r="DI24" s="223"/>
      <c r="DJ24" s="223"/>
      <c r="DK24" s="223"/>
      <c r="DL24" s="223"/>
      <c r="DM24" s="223"/>
      <c r="DN24" s="223"/>
      <c r="DO24" s="223"/>
      <c r="DP24" s="223"/>
      <c r="DQ24" s="223"/>
      <c r="DR24" s="223"/>
      <c r="DS24" s="223"/>
      <c r="DT24" s="223"/>
      <c r="DU24" s="223"/>
      <c r="DV24" s="223"/>
      <c r="DW24" s="223"/>
      <c r="DX24" s="223"/>
      <c r="DY24" s="223"/>
      <c r="DZ24" s="223"/>
      <c r="EA24" s="223"/>
      <c r="EB24" s="223"/>
      <c r="EC24" s="223"/>
      <c r="ED24" s="223"/>
    </row>
    <row r="25" spans="1:134" ht="14.25" customHeight="1" x14ac:dyDescent="0.2">
      <c r="A25" s="913"/>
      <c r="B25" s="914"/>
      <c r="C25" s="914"/>
      <c r="D25" s="915"/>
      <c r="E25" s="4"/>
      <c r="F25" s="4"/>
      <c r="G25" s="25"/>
      <c r="H25" s="25"/>
      <c r="I25" s="25"/>
      <c r="J25" s="25"/>
      <c r="K25" s="25"/>
      <c r="L25" s="25"/>
      <c r="M25" s="25"/>
      <c r="N25" s="25"/>
      <c r="O25" s="25"/>
      <c r="P25" s="25"/>
      <c r="Q25" s="25"/>
      <c r="R25" s="25"/>
      <c r="S25" s="397"/>
      <c r="T25" s="397"/>
      <c r="U25" s="397"/>
      <c r="V25" s="25"/>
      <c r="W25" s="4"/>
      <c r="X25" s="4"/>
      <c r="Y25" s="4"/>
      <c r="Z25" s="4"/>
      <c r="AA25" s="7"/>
      <c r="AB25" s="8"/>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7"/>
      <c r="CI25" s="25"/>
      <c r="CJ25" s="25"/>
      <c r="CK25" s="25"/>
      <c r="CL25" s="25"/>
      <c r="CM25" s="25"/>
      <c r="CN25" s="25"/>
      <c r="CO25" s="5"/>
      <c r="CP25" s="25"/>
      <c r="CQ25" s="25"/>
      <c r="CR25" s="25"/>
      <c r="CS25" s="25"/>
      <c r="CT25" s="25"/>
      <c r="CU25" s="25"/>
      <c r="CV25" s="398"/>
      <c r="CW25" s="224"/>
      <c r="CX25" s="224"/>
      <c r="CY25" s="225"/>
      <c r="DM25" s="223"/>
      <c r="DN25" s="223"/>
      <c r="DO25" s="223"/>
      <c r="DP25" s="223"/>
      <c r="DQ25" s="223"/>
      <c r="DR25" s="223"/>
      <c r="DS25" s="223"/>
      <c r="DT25" s="223"/>
      <c r="DU25" s="223"/>
      <c r="DV25" s="223"/>
      <c r="DW25" s="223"/>
      <c r="DX25" s="223"/>
      <c r="DY25" s="223"/>
      <c r="DZ25" s="223"/>
      <c r="EA25" s="223"/>
      <c r="EB25" s="223"/>
      <c r="EC25" s="223"/>
      <c r="ED25" s="223"/>
    </row>
    <row r="26" spans="1:134" ht="14.25" customHeight="1" x14ac:dyDescent="0.2">
      <c r="A26" s="913"/>
      <c r="B26" s="914"/>
      <c r="C26" s="914"/>
      <c r="D26" s="915"/>
      <c r="E26" s="4"/>
      <c r="F26" s="25"/>
      <c r="G26" s="25"/>
      <c r="H26" s="25"/>
      <c r="I26" s="25"/>
      <c r="J26" s="25"/>
      <c r="K26" s="25"/>
      <c r="L26" s="25"/>
      <c r="M26" s="25"/>
      <c r="N26" s="25"/>
      <c r="O26" s="25"/>
      <c r="P26" s="25"/>
      <c r="Q26" s="25"/>
      <c r="R26" s="25"/>
      <c r="S26" s="25"/>
      <c r="T26" s="25"/>
      <c r="U26" s="25"/>
      <c r="V26" s="25"/>
      <c r="W26" s="25"/>
      <c r="X26" s="4"/>
      <c r="Y26" s="4"/>
      <c r="Z26" s="4"/>
      <c r="AA26" s="7"/>
      <c r="AB26" s="8"/>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7"/>
      <c r="CI26" s="25"/>
      <c r="CJ26" s="25"/>
      <c r="CK26" s="25"/>
      <c r="CL26" s="25"/>
      <c r="CM26" s="25"/>
      <c r="CN26" s="25"/>
      <c r="CO26" s="25"/>
      <c r="CP26" s="25"/>
      <c r="CQ26" s="25"/>
      <c r="CR26" s="25"/>
      <c r="CS26" s="25"/>
      <c r="CT26" s="25"/>
      <c r="CU26" s="25"/>
      <c r="CV26" s="398"/>
      <c r="CW26" s="224"/>
      <c r="CX26" s="224"/>
      <c r="CY26" s="225"/>
      <c r="DP26" s="223"/>
      <c r="DQ26" s="223"/>
      <c r="DR26" s="223"/>
      <c r="DS26" s="223"/>
      <c r="DT26" s="223"/>
      <c r="DU26" s="223"/>
      <c r="DV26" s="223"/>
      <c r="DW26" s="223"/>
      <c r="DX26" s="223"/>
      <c r="DY26" s="223"/>
      <c r="DZ26" s="223"/>
      <c r="EA26" s="223"/>
      <c r="EB26" s="223"/>
      <c r="EC26" s="223"/>
      <c r="ED26" s="223"/>
    </row>
    <row r="27" spans="1:134" ht="14.25" customHeight="1" x14ac:dyDescent="0.2">
      <c r="A27" s="913"/>
      <c r="B27" s="914"/>
      <c r="C27" s="914"/>
      <c r="D27" s="915"/>
      <c r="E27" s="4"/>
      <c r="F27" s="25"/>
      <c r="G27" s="25"/>
      <c r="H27" s="25"/>
      <c r="I27" s="25"/>
      <c r="J27" s="25"/>
      <c r="K27" s="25"/>
      <c r="L27" s="25"/>
      <c r="M27" s="25"/>
      <c r="N27" s="25"/>
      <c r="O27" s="25"/>
      <c r="P27" s="25"/>
      <c r="Q27" s="25"/>
      <c r="R27" s="25"/>
      <c r="S27" s="25"/>
      <c r="T27" s="25"/>
      <c r="U27" s="25"/>
      <c r="V27" s="25"/>
      <c r="W27" s="25"/>
      <c r="X27" s="4"/>
      <c r="Y27" s="4"/>
      <c r="Z27" s="4"/>
      <c r="AA27" s="7"/>
      <c r="AB27" s="8"/>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7"/>
      <c r="CI27" s="25"/>
      <c r="CJ27" s="25"/>
      <c r="CK27" s="25"/>
      <c r="CL27" s="25"/>
      <c r="CM27" s="25"/>
      <c r="CN27" s="25"/>
      <c r="CO27" s="25"/>
      <c r="CP27" s="25"/>
      <c r="CQ27" s="25"/>
      <c r="CR27" s="25"/>
      <c r="CS27" s="25"/>
      <c r="CT27" s="25"/>
      <c r="CU27" s="25"/>
      <c r="CV27" s="398"/>
      <c r="CW27" s="224"/>
      <c r="CX27" s="225"/>
      <c r="CY27" s="225"/>
      <c r="DP27" s="223"/>
      <c r="DQ27" s="223"/>
      <c r="DR27" s="223"/>
      <c r="DS27" s="223"/>
      <c r="DT27" s="223"/>
      <c r="DU27" s="223"/>
      <c r="DV27" s="223"/>
      <c r="DW27" s="223"/>
      <c r="DX27" s="223"/>
      <c r="DY27" s="223"/>
      <c r="DZ27" s="223"/>
      <c r="EA27" s="223"/>
      <c r="EB27" s="223"/>
      <c r="EC27" s="223"/>
      <c r="ED27" s="223"/>
    </row>
    <row r="28" spans="1:134" ht="14.25" customHeight="1" x14ac:dyDescent="0.2">
      <c r="A28" s="913"/>
      <c r="B28" s="914"/>
      <c r="C28" s="914"/>
      <c r="D28" s="915"/>
      <c r="E28" s="4"/>
      <c r="F28" s="25"/>
      <c r="G28" s="25"/>
      <c r="H28" s="25"/>
      <c r="I28" s="25"/>
      <c r="J28" s="25"/>
      <c r="K28" s="25"/>
      <c r="L28" s="25"/>
      <c r="M28" s="25"/>
      <c r="N28" s="25"/>
      <c r="O28" s="25"/>
      <c r="P28" s="25"/>
      <c r="Q28" s="25"/>
      <c r="R28" s="25"/>
      <c r="S28" s="25"/>
      <c r="T28" s="25"/>
      <c r="U28" s="25"/>
      <c r="V28" s="25"/>
      <c r="W28" s="25"/>
      <c r="X28" s="4"/>
      <c r="Y28" s="4"/>
      <c r="Z28" s="4"/>
      <c r="AA28" s="7"/>
      <c r="AB28" s="8"/>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25"/>
      <c r="CE28" s="4"/>
      <c r="CF28" s="4"/>
      <c r="CG28" s="4"/>
      <c r="CH28" s="7"/>
      <c r="CI28" s="25"/>
      <c r="CJ28" s="25"/>
      <c r="CK28" s="25"/>
      <c r="CL28" s="28"/>
      <c r="CM28" s="28"/>
      <c r="CN28" s="28"/>
      <c r="CO28" s="28"/>
      <c r="CP28" s="28"/>
      <c r="CQ28" s="28"/>
      <c r="CR28" s="28"/>
      <c r="CS28" s="28"/>
      <c r="CT28" s="28"/>
      <c r="CU28" s="28"/>
      <c r="CV28" s="399"/>
      <c r="CW28" s="224"/>
      <c r="CX28" s="225"/>
      <c r="CY28" s="225"/>
      <c r="DP28" s="223"/>
      <c r="DQ28" s="223"/>
      <c r="DR28" s="223"/>
      <c r="DS28" s="223"/>
      <c r="DT28" s="223"/>
      <c r="DU28" s="223"/>
      <c r="DV28" s="223"/>
      <c r="DW28" s="223"/>
      <c r="DX28" s="223"/>
      <c r="DY28" s="223"/>
      <c r="DZ28" s="223"/>
      <c r="EA28" s="223"/>
      <c r="EB28" s="223"/>
      <c r="EC28" s="223"/>
      <c r="ED28" s="223"/>
    </row>
    <row r="29" spans="1:134" ht="14.25" customHeight="1" x14ac:dyDescent="0.2">
      <c r="A29" s="913"/>
      <c r="B29" s="914"/>
      <c r="C29" s="914"/>
      <c r="D29" s="915"/>
      <c r="E29" s="4"/>
      <c r="F29" s="25"/>
      <c r="G29" s="25"/>
      <c r="H29" s="25"/>
      <c r="I29" s="25"/>
      <c r="J29" s="25"/>
      <c r="K29" s="25"/>
      <c r="L29" s="25"/>
      <c r="M29" s="25"/>
      <c r="N29" s="25"/>
      <c r="O29" s="25"/>
      <c r="P29" s="25"/>
      <c r="Q29" s="25"/>
      <c r="R29" s="25"/>
      <c r="S29" s="25"/>
      <c r="T29" s="25"/>
      <c r="U29" s="25"/>
      <c r="V29" s="25"/>
      <c r="W29" s="25"/>
      <c r="X29" s="4"/>
      <c r="Y29" s="4"/>
      <c r="Z29" s="4"/>
      <c r="AA29" s="7"/>
      <c r="AB29" s="8"/>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25"/>
      <c r="CF29" s="4"/>
      <c r="CG29" s="4"/>
      <c r="CH29" s="7"/>
      <c r="CI29" s="25"/>
      <c r="CJ29" s="25"/>
      <c r="CK29" s="25"/>
      <c r="CL29" s="28"/>
      <c r="CM29" s="28"/>
      <c r="CN29" s="28"/>
      <c r="CO29" s="28"/>
      <c r="CP29" s="28"/>
      <c r="CQ29" s="28"/>
      <c r="CR29" s="28"/>
      <c r="CS29" s="28"/>
      <c r="CT29" s="28"/>
      <c r="CU29" s="28"/>
      <c r="CV29" s="399"/>
      <c r="CW29" s="224"/>
      <c r="CX29" s="225"/>
      <c r="CY29" s="225"/>
      <c r="DP29" s="223"/>
      <c r="DQ29" s="223"/>
      <c r="DR29" s="223"/>
      <c r="DS29" s="223"/>
      <c r="DT29" s="223"/>
      <c r="DU29" s="223"/>
      <c r="DV29" s="223"/>
      <c r="DW29" s="223"/>
      <c r="DX29" s="223"/>
      <c r="DY29" s="223"/>
      <c r="DZ29" s="223"/>
      <c r="EA29" s="223"/>
      <c r="EB29" s="223"/>
      <c r="EC29" s="223"/>
      <c r="ED29" s="223"/>
    </row>
    <row r="30" spans="1:134" ht="14.25" customHeight="1" x14ac:dyDescent="0.2">
      <c r="A30" s="913"/>
      <c r="B30" s="914"/>
      <c r="C30" s="914"/>
      <c r="D30" s="915"/>
      <c r="E30" s="4"/>
      <c r="F30" s="25"/>
      <c r="G30" s="25"/>
      <c r="H30" s="25"/>
      <c r="I30" s="25"/>
      <c r="J30" s="25"/>
      <c r="K30" s="25"/>
      <c r="L30" s="25"/>
      <c r="M30" s="25"/>
      <c r="N30" s="25"/>
      <c r="O30" s="25"/>
      <c r="P30" s="25"/>
      <c r="Q30" s="25"/>
      <c r="R30" s="25"/>
      <c r="S30" s="25"/>
      <c r="T30" s="25"/>
      <c r="U30" s="25"/>
      <c r="V30" s="25"/>
      <c r="W30" s="25"/>
      <c r="X30" s="4"/>
      <c r="Y30" s="4"/>
      <c r="Z30" s="4"/>
      <c r="AA30" s="7"/>
      <c r="AB30" s="8"/>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7"/>
      <c r="CI30" s="25"/>
      <c r="CJ30" s="25"/>
      <c r="CK30" s="25"/>
      <c r="CL30" s="28"/>
      <c r="CM30" s="28"/>
      <c r="CN30" s="28"/>
      <c r="CO30" s="28"/>
      <c r="CP30" s="28"/>
      <c r="CQ30" s="28"/>
      <c r="CR30" s="28"/>
      <c r="CS30" s="28"/>
      <c r="CT30" s="28"/>
      <c r="CU30" s="28"/>
      <c r="CV30" s="399"/>
      <c r="CW30" s="224"/>
      <c r="CX30" s="225"/>
      <c r="CY30" s="225"/>
      <c r="DP30" s="223"/>
      <c r="DQ30" s="223"/>
      <c r="DR30" s="223"/>
      <c r="DS30" s="223"/>
      <c r="DT30" s="223"/>
      <c r="DU30" s="223"/>
      <c r="DV30" s="223"/>
      <c r="DW30" s="223"/>
      <c r="DX30" s="223"/>
      <c r="DY30" s="223"/>
      <c r="DZ30" s="223"/>
      <c r="EA30" s="223"/>
      <c r="EB30" s="223"/>
      <c r="EC30" s="223"/>
      <c r="ED30" s="223"/>
    </row>
    <row r="31" spans="1:134" ht="14.25" customHeight="1" x14ac:dyDescent="0.2">
      <c r="A31" s="913"/>
      <c r="B31" s="914"/>
      <c r="C31" s="914"/>
      <c r="D31" s="915"/>
      <c r="E31" s="4"/>
      <c r="F31" s="25"/>
      <c r="G31" s="25"/>
      <c r="H31" s="25"/>
      <c r="I31" s="25"/>
      <c r="J31" s="25"/>
      <c r="K31" s="25"/>
      <c r="L31" s="25"/>
      <c r="M31" s="25"/>
      <c r="N31" s="25"/>
      <c r="O31" s="25"/>
      <c r="P31" s="25"/>
      <c r="Q31" s="25"/>
      <c r="R31" s="25"/>
      <c r="S31" s="25"/>
      <c r="T31" s="25"/>
      <c r="U31" s="25"/>
      <c r="V31" s="25"/>
      <c r="W31" s="25"/>
      <c r="X31" s="4"/>
      <c r="Y31" s="4"/>
      <c r="Z31" s="4"/>
      <c r="AA31" s="7"/>
      <c r="AB31" s="8"/>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7"/>
      <c r="CI31" s="25"/>
      <c r="CJ31" s="25"/>
      <c r="CK31" s="25"/>
      <c r="CL31" s="28"/>
      <c r="CM31" s="28"/>
      <c r="CN31" s="28"/>
      <c r="CO31" s="28"/>
      <c r="CP31" s="28"/>
      <c r="CQ31" s="28"/>
      <c r="CR31" s="28"/>
      <c r="CS31" s="28"/>
      <c r="CT31" s="28"/>
      <c r="CU31" s="28"/>
      <c r="CV31" s="399"/>
      <c r="CW31" s="224"/>
      <c r="CX31" s="225"/>
      <c r="CY31" s="225"/>
      <c r="DP31" s="223"/>
      <c r="DQ31" s="223"/>
      <c r="DR31" s="223"/>
      <c r="DS31" s="223"/>
      <c r="DT31" s="223"/>
      <c r="DU31" s="223"/>
      <c r="DV31" s="223"/>
      <c r="DW31" s="223"/>
      <c r="DX31" s="223"/>
      <c r="DY31" s="223"/>
      <c r="DZ31" s="223"/>
      <c r="EA31" s="223"/>
      <c r="EB31" s="223"/>
      <c r="EC31" s="223"/>
      <c r="ED31" s="223"/>
    </row>
    <row r="32" spans="1:134" ht="14.25" customHeight="1" x14ac:dyDescent="0.2">
      <c r="A32" s="913"/>
      <c r="B32" s="914"/>
      <c r="C32" s="914"/>
      <c r="D32" s="915"/>
      <c r="E32" s="4"/>
      <c r="F32" s="25"/>
      <c r="G32" s="25"/>
      <c r="H32" s="25"/>
      <c r="I32" s="25"/>
      <c r="J32" s="25"/>
      <c r="K32" s="25"/>
      <c r="L32" s="25"/>
      <c r="M32" s="25"/>
      <c r="N32" s="25"/>
      <c r="O32" s="25"/>
      <c r="P32" s="25"/>
      <c r="Q32" s="25"/>
      <c r="R32" s="25"/>
      <c r="S32" s="25"/>
      <c r="T32" s="25"/>
      <c r="U32" s="25"/>
      <c r="V32" s="25"/>
      <c r="W32" s="25"/>
      <c r="X32" s="4"/>
      <c r="Y32" s="4"/>
      <c r="Z32" s="4"/>
      <c r="AA32" s="7"/>
      <c r="AB32" s="8"/>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26"/>
      <c r="CJ32" s="25"/>
      <c r="CK32" s="25"/>
      <c r="CL32" s="28"/>
      <c r="CM32" s="28"/>
      <c r="CN32" s="28"/>
      <c r="CO32" s="28"/>
      <c r="CP32" s="28"/>
      <c r="CQ32" s="28"/>
      <c r="CR32" s="28"/>
      <c r="CS32" s="28"/>
      <c r="CT32" s="28"/>
      <c r="CU32" s="28"/>
      <c r="CV32" s="399"/>
      <c r="CW32" s="224"/>
      <c r="CX32" s="225"/>
      <c r="CY32" s="225"/>
      <c r="DP32" s="223"/>
      <c r="DQ32" s="223"/>
      <c r="DR32" s="223"/>
      <c r="DS32" s="223"/>
      <c r="DT32" s="223"/>
      <c r="DU32" s="223"/>
      <c r="DV32" s="223"/>
      <c r="DW32" s="223"/>
      <c r="DX32" s="223"/>
      <c r="DY32" s="223"/>
      <c r="DZ32" s="223"/>
      <c r="EA32" s="223"/>
      <c r="EB32" s="223"/>
      <c r="EC32" s="223"/>
      <c r="ED32" s="223"/>
    </row>
    <row r="33" spans="1:134" ht="14.25" customHeight="1" x14ac:dyDescent="0.2">
      <c r="A33" s="913"/>
      <c r="B33" s="914"/>
      <c r="C33" s="914"/>
      <c r="D33" s="915"/>
      <c r="E33" s="4"/>
      <c r="F33" s="25"/>
      <c r="G33" s="25"/>
      <c r="H33" s="25"/>
      <c r="I33" s="25"/>
      <c r="J33" s="25"/>
      <c r="K33" s="25"/>
      <c r="L33" s="25"/>
      <c r="M33" s="25"/>
      <c r="N33" s="25"/>
      <c r="O33" s="25"/>
      <c r="P33" s="25"/>
      <c r="Q33" s="25"/>
      <c r="R33" s="25"/>
      <c r="S33" s="25"/>
      <c r="T33" s="25"/>
      <c r="U33" s="25"/>
      <c r="V33" s="25"/>
      <c r="W33" s="25"/>
      <c r="X33" s="4"/>
      <c r="Y33" s="4"/>
      <c r="Z33" s="4"/>
      <c r="AA33" s="7"/>
      <c r="AB33" s="8"/>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26"/>
      <c r="CJ33" s="25"/>
      <c r="CK33" s="25"/>
      <c r="CL33" s="28"/>
      <c r="CM33" s="28"/>
      <c r="CN33" s="28"/>
      <c r="CO33" s="28"/>
      <c r="CP33" s="28"/>
      <c r="CQ33" s="28"/>
      <c r="CR33" s="28"/>
      <c r="CS33" s="28"/>
      <c r="CT33" s="28"/>
      <c r="CU33" s="28"/>
      <c r="CV33" s="399"/>
      <c r="CW33" s="224"/>
      <c r="CX33" s="225"/>
      <c r="CY33" s="225"/>
      <c r="DP33" s="223"/>
      <c r="DQ33" s="223"/>
      <c r="DR33" s="223"/>
      <c r="DS33" s="223"/>
      <c r="DT33" s="223"/>
      <c r="DU33" s="223"/>
      <c r="DV33" s="223"/>
      <c r="DW33" s="223"/>
      <c r="DX33" s="223"/>
      <c r="DY33" s="223"/>
      <c r="DZ33" s="223"/>
      <c r="EA33" s="223"/>
      <c r="EB33" s="223"/>
      <c r="EC33" s="223"/>
      <c r="ED33" s="223"/>
    </row>
    <row r="34" spans="1:134" ht="14.25" customHeight="1" x14ac:dyDescent="0.2">
      <c r="A34" s="913"/>
      <c r="B34" s="914"/>
      <c r="C34" s="914"/>
      <c r="D34" s="915"/>
      <c r="E34" s="4"/>
      <c r="F34" s="25"/>
      <c r="G34" s="25"/>
      <c r="H34" s="25"/>
      <c r="I34" s="25"/>
      <c r="J34" s="25"/>
      <c r="K34" s="25"/>
      <c r="L34" s="25"/>
      <c r="M34" s="25"/>
      <c r="N34" s="25"/>
      <c r="O34" s="25"/>
      <c r="P34" s="25"/>
      <c r="Q34" s="25"/>
      <c r="R34" s="25"/>
      <c r="S34" s="25"/>
      <c r="T34" s="25"/>
      <c r="U34" s="25"/>
      <c r="V34" s="25"/>
      <c r="W34" s="25"/>
      <c r="X34" s="4"/>
      <c r="Y34" s="4"/>
      <c r="Z34" s="4"/>
      <c r="AA34" s="7"/>
      <c r="AB34" s="8"/>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27"/>
      <c r="CI34" s="26"/>
      <c r="CJ34" s="25"/>
      <c r="CK34" s="25"/>
      <c r="CL34" s="28"/>
      <c r="CM34" s="28"/>
      <c r="CN34" s="28"/>
      <c r="CO34" s="28"/>
      <c r="CP34" s="28"/>
      <c r="CQ34" s="28"/>
      <c r="CR34" s="28"/>
      <c r="CS34" s="28"/>
      <c r="CT34" s="28"/>
      <c r="CU34" s="28"/>
      <c r="CV34" s="399"/>
      <c r="CW34" s="224"/>
      <c r="CX34" s="225"/>
      <c r="CY34" s="225"/>
      <c r="DP34" s="223"/>
      <c r="DQ34" s="223"/>
      <c r="DR34" s="223"/>
      <c r="DS34" s="223"/>
      <c r="DT34" s="223"/>
      <c r="DU34" s="223"/>
      <c r="DV34" s="223"/>
      <c r="DW34" s="223"/>
      <c r="DX34" s="223"/>
      <c r="DY34" s="223"/>
      <c r="DZ34" s="223"/>
      <c r="EA34" s="223"/>
      <c r="EB34" s="223"/>
      <c r="EC34" s="223"/>
      <c r="ED34" s="223"/>
    </row>
    <row r="35" spans="1:134" ht="14.25" customHeight="1" x14ac:dyDescent="0.2">
      <c r="A35" s="913"/>
      <c r="B35" s="914"/>
      <c r="C35" s="914"/>
      <c r="D35" s="915"/>
      <c r="E35" s="4"/>
      <c r="F35" s="25"/>
      <c r="G35" s="25"/>
      <c r="H35" s="25"/>
      <c r="I35" s="25"/>
      <c r="J35" s="25"/>
      <c r="K35" s="25"/>
      <c r="L35" s="25"/>
      <c r="M35" s="25"/>
      <c r="N35" s="25"/>
      <c r="O35" s="25"/>
      <c r="P35" s="25"/>
      <c r="Q35" s="25"/>
      <c r="R35" s="25"/>
      <c r="S35" s="25"/>
      <c r="T35" s="25"/>
      <c r="U35" s="25"/>
      <c r="V35" s="25"/>
      <c r="W35" s="25"/>
      <c r="X35" s="4"/>
      <c r="Y35" s="4"/>
      <c r="Z35" s="4"/>
      <c r="AA35" s="7"/>
      <c r="AB35" s="8"/>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26"/>
      <c r="CJ35" s="25"/>
      <c r="CK35" s="25"/>
      <c r="CL35" s="28"/>
      <c r="CM35" s="28"/>
      <c r="CN35" s="28"/>
      <c r="CO35" s="28"/>
      <c r="CP35" s="28"/>
      <c r="CQ35" s="28"/>
      <c r="CR35" s="28"/>
      <c r="CS35" s="28"/>
      <c r="CT35" s="28"/>
      <c r="CU35" s="28"/>
      <c r="CV35" s="399"/>
      <c r="CW35" s="224"/>
      <c r="CX35" s="225"/>
      <c r="CY35" s="225"/>
      <c r="DP35" s="223"/>
      <c r="DQ35" s="223"/>
      <c r="DR35" s="223"/>
      <c r="DS35" s="223"/>
      <c r="DT35" s="223"/>
      <c r="DU35" s="223"/>
      <c r="DV35" s="223"/>
      <c r="DW35" s="223"/>
      <c r="DX35" s="223"/>
      <c r="DY35" s="223"/>
      <c r="DZ35" s="223"/>
      <c r="EA35" s="223"/>
      <c r="EB35" s="223"/>
      <c r="EC35" s="223"/>
      <c r="ED35" s="223"/>
    </row>
    <row r="36" spans="1:134" ht="14.25" customHeight="1" x14ac:dyDescent="0.2">
      <c r="A36" s="913"/>
      <c r="B36" s="914"/>
      <c r="C36" s="914"/>
      <c r="D36" s="915"/>
      <c r="E36" s="4"/>
      <c r="F36" s="25"/>
      <c r="G36" s="25"/>
      <c r="H36" s="25"/>
      <c r="I36" s="25"/>
      <c r="J36" s="25"/>
      <c r="K36" s="25"/>
      <c r="L36" s="25"/>
      <c r="M36" s="25"/>
      <c r="N36" s="25"/>
      <c r="O36" s="25"/>
      <c r="P36" s="25"/>
      <c r="Q36" s="25"/>
      <c r="R36" s="25"/>
      <c r="S36" s="25"/>
      <c r="T36" s="25"/>
      <c r="U36" s="25"/>
      <c r="V36" s="25"/>
      <c r="W36" s="25"/>
      <c r="X36" s="4"/>
      <c r="Y36" s="4"/>
      <c r="Z36" s="4"/>
      <c r="AA36" s="7"/>
      <c r="AB36" s="8"/>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26"/>
      <c r="CJ36" s="25"/>
      <c r="CK36" s="25"/>
      <c r="CL36" s="28"/>
      <c r="CM36" s="28"/>
      <c r="CN36" s="28"/>
      <c r="CO36" s="28"/>
      <c r="CP36" s="28"/>
      <c r="CQ36" s="28"/>
      <c r="CR36" s="28"/>
      <c r="CS36" s="28"/>
      <c r="CT36" s="28"/>
      <c r="CU36" s="28"/>
      <c r="CV36" s="399"/>
      <c r="CW36" s="224"/>
      <c r="CX36" s="225"/>
      <c r="CY36" s="225"/>
      <c r="DP36" s="223"/>
      <c r="DQ36" s="223"/>
      <c r="DR36" s="223"/>
      <c r="DS36" s="223"/>
      <c r="DT36" s="223"/>
      <c r="DU36" s="223"/>
      <c r="DV36" s="223"/>
      <c r="DW36" s="223"/>
      <c r="DX36" s="223"/>
      <c r="DY36" s="223"/>
      <c r="DZ36" s="223"/>
      <c r="EA36" s="223"/>
      <c r="EB36" s="223"/>
      <c r="EC36" s="223"/>
      <c r="ED36" s="223"/>
    </row>
    <row r="37" spans="1:134" ht="14.25" customHeight="1" x14ac:dyDescent="0.2">
      <c r="A37" s="913"/>
      <c r="B37" s="914"/>
      <c r="C37" s="914"/>
      <c r="D37" s="915"/>
      <c r="E37" s="4"/>
      <c r="F37" s="25"/>
      <c r="G37" s="25"/>
      <c r="H37" s="25"/>
      <c r="I37" s="25"/>
      <c r="J37" s="25"/>
      <c r="K37" s="25"/>
      <c r="L37" s="25"/>
      <c r="M37" s="25"/>
      <c r="N37" s="25"/>
      <c r="O37" s="25"/>
      <c r="P37" s="25"/>
      <c r="Q37" s="25"/>
      <c r="R37" s="25"/>
      <c r="S37" s="397"/>
      <c r="T37" s="397"/>
      <c r="U37" s="397"/>
      <c r="V37" s="4"/>
      <c r="W37" s="4"/>
      <c r="X37" s="4"/>
      <c r="Y37" s="4"/>
      <c r="Z37" s="4"/>
      <c r="AA37" s="7"/>
      <c r="AB37" s="8"/>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26"/>
      <c r="CJ37" s="25"/>
      <c r="CK37" s="25"/>
      <c r="CL37" s="25"/>
      <c r="CM37" s="25"/>
      <c r="CN37" s="25"/>
      <c r="CO37" s="25"/>
      <c r="CP37" s="25"/>
      <c r="CQ37" s="25"/>
      <c r="CR37" s="25"/>
      <c r="CS37" s="25"/>
      <c r="CT37" s="25"/>
      <c r="CU37" s="25"/>
      <c r="CV37" s="398"/>
      <c r="CW37" s="223"/>
      <c r="DP37" s="223"/>
      <c r="DQ37" s="223"/>
      <c r="DR37" s="223"/>
      <c r="DS37" s="223"/>
      <c r="DT37" s="223"/>
      <c r="DU37" s="223"/>
      <c r="DV37" s="223"/>
      <c r="DW37" s="223"/>
      <c r="DX37" s="223"/>
      <c r="DY37" s="223"/>
      <c r="DZ37" s="223"/>
      <c r="EA37" s="223"/>
      <c r="EB37" s="223"/>
      <c r="EC37" s="223"/>
      <c r="ED37" s="223"/>
    </row>
    <row r="38" spans="1:134" ht="14.25" customHeight="1" x14ac:dyDescent="0.2">
      <c r="A38" s="913"/>
      <c r="B38" s="914"/>
      <c r="C38" s="914"/>
      <c r="D38" s="915"/>
      <c r="E38" s="4"/>
      <c r="F38" s="199"/>
      <c r="G38" s="200"/>
      <c r="H38" s="200"/>
      <c r="I38" s="200"/>
      <c r="J38" s="200"/>
      <c r="K38" s="200"/>
      <c r="L38" s="200"/>
      <c r="M38" s="200"/>
      <c r="N38" s="200"/>
      <c r="O38" s="200"/>
      <c r="P38" s="200"/>
      <c r="Q38" s="200"/>
      <c r="R38" s="200"/>
      <c r="S38" s="200"/>
      <c r="T38" s="200"/>
      <c r="U38" s="200"/>
      <c r="V38" s="200"/>
      <c r="W38" s="200"/>
      <c r="X38" s="200"/>
      <c r="Y38" s="200"/>
      <c r="Z38" s="201"/>
      <c r="AA38" s="7"/>
      <c r="AB38" s="8"/>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26"/>
      <c r="CJ38" s="25"/>
      <c r="CK38" s="25"/>
      <c r="CL38" s="25"/>
      <c r="CM38" s="25"/>
      <c r="CN38" s="25"/>
      <c r="CO38" s="25"/>
      <c r="CP38" s="25"/>
      <c r="CQ38" s="25"/>
      <c r="CR38" s="25"/>
      <c r="CS38" s="25"/>
      <c r="CT38" s="25"/>
      <c r="CU38" s="25"/>
      <c r="CV38" s="398"/>
      <c r="CW38" s="223"/>
      <c r="DL38" s="223"/>
      <c r="DM38" s="223"/>
      <c r="DN38" s="223"/>
      <c r="DO38" s="223"/>
      <c r="DP38" s="223"/>
      <c r="DQ38" s="223"/>
      <c r="DR38" s="223"/>
      <c r="DS38" s="223"/>
      <c r="DT38" s="223"/>
      <c r="DU38" s="223"/>
      <c r="DV38" s="223"/>
      <c r="DW38" s="223"/>
      <c r="DX38" s="223"/>
      <c r="DY38" s="223"/>
      <c r="DZ38" s="223"/>
      <c r="EA38" s="223"/>
      <c r="EB38" s="223"/>
      <c r="EC38" s="223"/>
      <c r="ED38" s="223"/>
    </row>
    <row r="39" spans="1:134" ht="14.25" customHeight="1" x14ac:dyDescent="0.2">
      <c r="A39" s="913"/>
      <c r="B39" s="914"/>
      <c r="C39" s="914"/>
      <c r="D39" s="915"/>
      <c r="E39" s="4"/>
      <c r="F39" s="202"/>
      <c r="G39" s="13"/>
      <c r="H39" s="13"/>
      <c r="I39" s="13"/>
      <c r="J39" s="13"/>
      <c r="K39" s="13"/>
      <c r="L39" s="13"/>
      <c r="M39" s="13"/>
      <c r="N39" s="13"/>
      <c r="O39" s="13"/>
      <c r="P39" s="13"/>
      <c r="Q39" s="13"/>
      <c r="R39" s="13"/>
      <c r="S39" s="13"/>
      <c r="T39" s="13"/>
      <c r="U39" s="13"/>
      <c r="V39" s="13"/>
      <c r="W39" s="13"/>
      <c r="X39" s="13"/>
      <c r="Y39" s="13"/>
      <c r="Z39" s="203"/>
      <c r="AA39" s="7"/>
      <c r="AB39" s="8"/>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8"/>
      <c r="CJ39" s="29"/>
      <c r="CK39" s="29"/>
      <c r="CL39" s="29"/>
      <c r="CM39" s="386"/>
      <c r="CN39" s="386"/>
      <c r="CO39" s="386"/>
      <c r="CP39" s="386"/>
      <c r="CQ39" s="386"/>
      <c r="CR39" s="386"/>
      <c r="CS39" s="386"/>
      <c r="CT39" s="386"/>
      <c r="CU39" s="386"/>
      <c r="CV39" s="400"/>
      <c r="CW39" s="223"/>
      <c r="CX39" s="223"/>
      <c r="CY39" s="223"/>
      <c r="CZ39" s="223"/>
      <c r="DA39" s="223"/>
      <c r="DB39" s="223"/>
      <c r="DC39" s="223"/>
      <c r="DD39" s="223"/>
      <c r="DE39" s="223"/>
      <c r="DF39" s="223"/>
      <c r="DG39" s="223"/>
      <c r="DH39" s="223"/>
      <c r="DI39" s="223"/>
      <c r="DJ39" s="223"/>
      <c r="DK39" s="223"/>
      <c r="DL39" s="223"/>
      <c r="DM39" s="223"/>
      <c r="DN39" s="223"/>
      <c r="DO39" s="223"/>
      <c r="DP39" s="223"/>
      <c r="DQ39" s="223"/>
      <c r="DR39" s="223"/>
      <c r="DS39" s="223"/>
      <c r="DT39" s="223"/>
      <c r="DU39" s="223"/>
      <c r="DV39" s="223"/>
      <c r="DW39" s="223"/>
      <c r="DX39" s="223"/>
      <c r="DY39" s="223"/>
      <c r="DZ39" s="223"/>
      <c r="EA39" s="223"/>
      <c r="EB39" s="223"/>
      <c r="EC39" s="223"/>
      <c r="ED39" s="223"/>
    </row>
    <row r="40" spans="1:134" ht="14.25" customHeight="1" x14ac:dyDescent="0.2">
      <c r="A40" s="913"/>
      <c r="B40" s="914"/>
      <c r="C40" s="914"/>
      <c r="D40" s="915"/>
      <c r="E40" s="4"/>
      <c r="F40" s="202"/>
      <c r="G40" s="13"/>
      <c r="H40" s="13"/>
      <c r="I40" s="13"/>
      <c r="J40" s="13"/>
      <c r="K40" s="13"/>
      <c r="L40" s="13"/>
      <c r="M40" s="13"/>
      <c r="N40" s="13"/>
      <c r="O40" s="13"/>
      <c r="P40" s="13"/>
      <c r="Q40" s="13"/>
      <c r="R40" s="13"/>
      <c r="S40" s="13"/>
      <c r="T40" s="13"/>
      <c r="U40" s="13"/>
      <c r="V40" s="13"/>
      <c r="W40" s="13"/>
      <c r="X40" s="13"/>
      <c r="Y40" s="13"/>
      <c r="Z40" s="203"/>
      <c r="AA40" s="7"/>
      <c r="AB40" s="8"/>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8"/>
      <c r="CJ40" s="29"/>
      <c r="CK40" s="29"/>
      <c r="CL40" s="29"/>
      <c r="CM40" s="386"/>
      <c r="CN40" s="386"/>
      <c r="CO40" s="386"/>
      <c r="CP40" s="386"/>
      <c r="CQ40" s="386"/>
      <c r="CR40" s="386"/>
      <c r="CS40" s="386"/>
      <c r="CT40" s="386"/>
      <c r="CU40" s="386"/>
      <c r="CV40" s="400"/>
      <c r="CW40" s="223"/>
      <c r="CX40" s="223"/>
      <c r="CY40" s="223"/>
      <c r="CZ40" s="223"/>
      <c r="DA40" s="223"/>
      <c r="DB40" s="223"/>
      <c r="DC40" s="223"/>
      <c r="DD40" s="223"/>
      <c r="DE40" s="223"/>
      <c r="DF40" s="223"/>
      <c r="DG40" s="223"/>
      <c r="DH40" s="223"/>
      <c r="DI40" s="223"/>
      <c r="DJ40" s="223"/>
      <c r="DK40" s="223"/>
      <c r="DL40" s="223"/>
      <c r="DM40" s="223"/>
      <c r="DN40" s="223"/>
      <c r="DO40" s="223"/>
      <c r="DP40" s="223"/>
      <c r="DQ40" s="223"/>
      <c r="DR40" s="223"/>
      <c r="DS40" s="223"/>
      <c r="DT40" s="223"/>
      <c r="DU40" s="223"/>
      <c r="DV40" s="223"/>
      <c r="DW40" s="223"/>
      <c r="DX40" s="223"/>
      <c r="DY40" s="223"/>
      <c r="DZ40" s="223"/>
      <c r="EA40" s="223"/>
      <c r="EB40" s="223"/>
      <c r="EC40" s="223"/>
      <c r="ED40" s="223"/>
    </row>
    <row r="41" spans="1:134" ht="14.25" customHeight="1" x14ac:dyDescent="0.2">
      <c r="A41" s="913"/>
      <c r="B41" s="914"/>
      <c r="C41" s="914"/>
      <c r="D41" s="915"/>
      <c r="E41" s="4"/>
      <c r="F41" s="202"/>
      <c r="G41" s="13"/>
      <c r="H41" s="13"/>
      <c r="I41" s="13"/>
      <c r="J41" s="13"/>
      <c r="K41" s="13"/>
      <c r="L41" s="13"/>
      <c r="M41" s="13"/>
      <c r="N41" s="13"/>
      <c r="O41" s="13"/>
      <c r="P41" s="13"/>
      <c r="Q41" s="13"/>
      <c r="R41" s="13"/>
      <c r="S41" s="13"/>
      <c r="T41" s="13"/>
      <c r="U41" s="13"/>
      <c r="V41" s="13"/>
      <c r="W41" s="13"/>
      <c r="X41" s="13"/>
      <c r="Y41" s="13"/>
      <c r="Z41" s="203"/>
      <c r="AA41" s="7"/>
      <c r="AB41" s="8"/>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8"/>
      <c r="CJ41" s="29"/>
      <c r="CK41" s="29"/>
      <c r="CL41" s="29"/>
      <c r="CM41" s="908"/>
      <c r="CN41" s="908"/>
      <c r="CO41" s="908"/>
      <c r="CP41" s="908"/>
      <c r="CQ41" s="908"/>
      <c r="CR41" s="908"/>
      <c r="CS41" s="908"/>
      <c r="CT41" s="908"/>
      <c r="CU41" s="908"/>
      <c r="CV41" s="909"/>
      <c r="CW41" s="223"/>
      <c r="CX41" s="223"/>
      <c r="CY41" s="223"/>
      <c r="CZ41" s="223"/>
      <c r="DA41" s="223"/>
      <c r="DB41" s="223"/>
      <c r="DC41" s="223"/>
      <c r="DD41" s="223"/>
      <c r="DE41" s="223"/>
      <c r="DF41" s="223"/>
      <c r="DG41" s="223"/>
      <c r="DH41" s="223"/>
      <c r="DI41" s="223"/>
      <c r="DJ41" s="223"/>
      <c r="DK41" s="223"/>
      <c r="DL41" s="223"/>
      <c r="DM41" s="223"/>
      <c r="DN41" s="223"/>
      <c r="DO41" s="223"/>
      <c r="DP41" s="223"/>
      <c r="DQ41" s="223"/>
      <c r="DR41" s="223"/>
      <c r="DS41" s="223"/>
      <c r="DT41" s="223"/>
      <c r="DU41" s="223"/>
      <c r="DV41" s="223"/>
      <c r="DW41" s="223"/>
      <c r="DX41" s="223"/>
      <c r="DY41" s="223"/>
      <c r="DZ41" s="223"/>
      <c r="EA41" s="223"/>
      <c r="EB41" s="223"/>
      <c r="EC41" s="223"/>
      <c r="ED41" s="223"/>
    </row>
    <row r="42" spans="1:134" ht="14.25" customHeight="1" x14ac:dyDescent="0.2">
      <c r="A42" s="913"/>
      <c r="B42" s="914"/>
      <c r="C42" s="914"/>
      <c r="D42" s="915"/>
      <c r="E42" s="4"/>
      <c r="F42" s="204"/>
      <c r="G42" s="205"/>
      <c r="H42" s="205"/>
      <c r="I42" s="205"/>
      <c r="J42" s="205"/>
      <c r="K42" s="205"/>
      <c r="L42" s="205"/>
      <c r="M42" s="205"/>
      <c r="N42" s="205"/>
      <c r="O42" s="205"/>
      <c r="P42" s="205"/>
      <c r="Q42" s="205"/>
      <c r="R42" s="205"/>
      <c r="S42" s="205"/>
      <c r="T42" s="205"/>
      <c r="U42" s="205"/>
      <c r="V42" s="205"/>
      <c r="W42" s="205"/>
      <c r="X42" s="205"/>
      <c r="Y42" s="205"/>
      <c r="Z42" s="206"/>
      <c r="AA42" s="7"/>
      <c r="AB42" s="8"/>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7"/>
      <c r="CI42" s="8"/>
      <c r="CJ42" s="4"/>
      <c r="CK42" s="4"/>
      <c r="CL42" s="4"/>
      <c r="CM42" s="4"/>
      <c r="CN42" s="4"/>
      <c r="CO42" s="4"/>
      <c r="CP42" s="4"/>
      <c r="CQ42" s="4"/>
      <c r="CR42" s="4"/>
      <c r="CS42" s="4"/>
      <c r="CT42" s="4"/>
      <c r="CU42" s="4"/>
      <c r="CV42" s="394"/>
      <c r="CW42" s="223"/>
      <c r="CX42" s="223"/>
      <c r="CY42" s="223"/>
      <c r="CZ42" s="223"/>
      <c r="DA42" s="223"/>
      <c r="DB42" s="223"/>
      <c r="DC42" s="223"/>
      <c r="DD42" s="223"/>
      <c r="DE42" s="223"/>
      <c r="DF42" s="223"/>
      <c r="DG42" s="223"/>
      <c r="DH42" s="223"/>
      <c r="DI42" s="223"/>
      <c r="DJ42" s="223"/>
      <c r="DK42" s="223"/>
      <c r="DL42" s="223"/>
      <c r="DM42" s="223"/>
      <c r="DN42" s="223"/>
      <c r="DO42" s="223"/>
      <c r="DP42" s="223"/>
      <c r="DQ42" s="223"/>
      <c r="DR42" s="223"/>
      <c r="DS42" s="223"/>
      <c r="DT42" s="223"/>
      <c r="DU42" s="223"/>
      <c r="DV42" s="223"/>
      <c r="DW42" s="223"/>
      <c r="DX42" s="223"/>
      <c r="DY42" s="223"/>
      <c r="DZ42" s="223"/>
      <c r="EA42" s="223"/>
      <c r="EB42" s="223"/>
      <c r="EC42" s="223"/>
      <c r="ED42" s="223"/>
    </row>
    <row r="43" spans="1:134" ht="14.25" customHeight="1" x14ac:dyDescent="0.2">
      <c r="A43" s="913"/>
      <c r="B43" s="914"/>
      <c r="C43" s="914"/>
      <c r="D43" s="915"/>
      <c r="E43" s="15"/>
      <c r="F43" s="15"/>
      <c r="G43" s="15"/>
      <c r="H43" s="15"/>
      <c r="I43" s="15"/>
      <c r="J43" s="15"/>
      <c r="K43" s="15"/>
      <c r="L43" s="15"/>
      <c r="M43" s="15"/>
      <c r="N43" s="15"/>
      <c r="O43" s="15"/>
      <c r="P43" s="15"/>
      <c r="Q43" s="15"/>
      <c r="R43" s="15"/>
      <c r="S43" s="16"/>
      <c r="T43" s="16"/>
      <c r="U43" s="16"/>
      <c r="V43" s="15"/>
      <c r="W43" s="4"/>
      <c r="X43" s="4"/>
      <c r="Y43" s="4"/>
      <c r="Z43" s="4"/>
      <c r="AA43" s="7"/>
      <c r="AB43" s="17"/>
      <c r="AC43" s="15"/>
      <c r="AD43" s="520"/>
      <c r="AE43" s="520"/>
      <c r="AF43" s="520"/>
      <c r="AG43" s="520"/>
      <c r="AH43" s="25"/>
      <c r="AI43" s="25"/>
      <c r="AJ43" s="25"/>
      <c r="AK43" s="25"/>
      <c r="AL43" s="25"/>
      <c r="AM43" s="25"/>
      <c r="AN43" s="25"/>
      <c r="AO43" s="25"/>
      <c r="AP43" s="25"/>
      <c r="AQ43" s="25"/>
      <c r="AR43" s="25"/>
      <c r="AS43" s="25"/>
      <c r="AT43" s="25"/>
      <c r="AU43" s="25"/>
      <c r="AV43" s="25"/>
      <c r="AW43" s="25"/>
      <c r="AX43" s="15"/>
      <c r="AY43" s="1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15"/>
      <c r="CB43" s="15"/>
      <c r="CC43" s="15"/>
      <c r="CD43" s="15"/>
      <c r="CE43" s="15"/>
      <c r="CF43" s="15"/>
      <c r="CG43" s="15"/>
      <c r="CH43" s="30"/>
      <c r="CI43" s="17"/>
      <c r="CJ43" s="15"/>
      <c r="CK43" s="15"/>
      <c r="CL43" s="15"/>
      <c r="CM43" s="15"/>
      <c r="CN43" s="15"/>
      <c r="CO43" s="15"/>
      <c r="CP43" s="15"/>
      <c r="CQ43" s="15"/>
      <c r="CR43" s="15"/>
      <c r="CS43" s="15"/>
      <c r="CT43" s="15"/>
      <c r="CU43" s="4"/>
      <c r="CV43" s="394"/>
      <c r="CW43" s="223"/>
      <c r="CX43" s="223"/>
      <c r="CY43" s="223"/>
      <c r="CZ43" s="223"/>
      <c r="DA43" s="223"/>
      <c r="DB43" s="223"/>
      <c r="DC43" s="223"/>
      <c r="DD43" s="223"/>
      <c r="DE43" s="223"/>
      <c r="DF43" s="223"/>
      <c r="DG43" s="223"/>
      <c r="DH43" s="223"/>
      <c r="DI43" s="223"/>
      <c r="DJ43" s="223"/>
      <c r="DK43" s="223"/>
      <c r="DL43" s="223"/>
      <c r="DM43" s="223"/>
      <c r="DN43" s="223"/>
      <c r="DO43" s="223"/>
      <c r="DP43" s="223"/>
      <c r="DQ43" s="223"/>
      <c r="DR43" s="223"/>
      <c r="DS43" s="223"/>
      <c r="DT43" s="223"/>
      <c r="DU43" s="223"/>
      <c r="DV43" s="223"/>
      <c r="DW43" s="223"/>
      <c r="DX43" s="223"/>
      <c r="DY43" s="223"/>
      <c r="DZ43" s="223"/>
      <c r="EA43" s="223"/>
      <c r="EB43" s="223"/>
      <c r="EC43" s="223"/>
      <c r="ED43" s="223"/>
    </row>
    <row r="44" spans="1:134" ht="14.25" customHeight="1" x14ac:dyDescent="0.25">
      <c r="A44" s="913"/>
      <c r="B44" s="914"/>
      <c r="C44" s="914"/>
      <c r="D44" s="915"/>
      <c r="E44" s="951" t="s">
        <v>379</v>
      </c>
      <c r="F44" s="951"/>
      <c r="G44" s="951"/>
      <c r="H44" s="951"/>
      <c r="I44" s="951"/>
      <c r="J44" s="951"/>
      <c r="K44" s="951"/>
      <c r="L44" s="951"/>
      <c r="M44" s="951"/>
      <c r="N44" s="20"/>
      <c r="O44" s="20"/>
      <c r="P44" s="20"/>
      <c r="Q44" s="20"/>
      <c r="R44" s="20"/>
      <c r="S44" s="21"/>
      <c r="T44" s="21"/>
      <c r="U44" s="21"/>
      <c r="V44" s="20"/>
      <c r="W44" s="22"/>
      <c r="X44" s="23"/>
      <c r="Y44" s="919" t="s">
        <v>7</v>
      </c>
      <c r="Z44" s="919"/>
      <c r="AA44" s="919"/>
      <c r="AB44" s="519"/>
      <c r="AC44" s="951" t="s">
        <v>382</v>
      </c>
      <c r="AD44" s="951"/>
      <c r="AE44" s="951"/>
      <c r="AF44" s="951"/>
      <c r="AG44" s="4"/>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877" t="s">
        <v>7</v>
      </c>
      <c r="CG44" s="877"/>
      <c r="CH44" s="877"/>
      <c r="CI44" s="951" t="s">
        <v>385</v>
      </c>
      <c r="CJ44" s="951"/>
      <c r="CK44" s="951"/>
      <c r="CL44" s="951"/>
      <c r="CM44" s="20"/>
      <c r="CN44" s="20"/>
      <c r="CO44" s="20"/>
      <c r="CP44" s="20"/>
      <c r="CQ44" s="20"/>
      <c r="CR44" s="20"/>
      <c r="CS44" s="20"/>
      <c r="CT44" s="20"/>
      <c r="CU44" s="878" t="s">
        <v>7</v>
      </c>
      <c r="CV44" s="879"/>
      <c r="CW44" s="223"/>
      <c r="CX44" s="223"/>
      <c r="CY44" s="223"/>
      <c r="CZ44" s="223"/>
      <c r="DA44" s="223"/>
      <c r="DB44" s="223"/>
      <c r="DC44" s="223"/>
      <c r="DD44" s="223"/>
      <c r="DE44" s="223"/>
      <c r="DF44" s="223"/>
      <c r="DG44" s="223"/>
      <c r="DH44" s="223"/>
      <c r="DI44" s="223"/>
      <c r="DJ44" s="223"/>
      <c r="DK44" s="223"/>
      <c r="DL44" s="223"/>
      <c r="DM44" s="223"/>
      <c r="DN44" s="223"/>
      <c r="DO44" s="223"/>
      <c r="DP44" s="223"/>
      <c r="DQ44" s="223"/>
      <c r="DR44" s="223"/>
      <c r="DS44" s="223"/>
      <c r="DT44" s="223"/>
      <c r="DU44" s="223"/>
      <c r="DV44" s="223"/>
      <c r="DW44" s="223"/>
      <c r="DX44" s="223"/>
      <c r="DY44" s="223"/>
      <c r="DZ44" s="223"/>
      <c r="EA44" s="223"/>
      <c r="EB44" s="223"/>
      <c r="EC44" s="223"/>
      <c r="ED44" s="223"/>
    </row>
    <row r="45" spans="1:134" ht="14.25" customHeight="1" x14ac:dyDescent="0.2">
      <c r="A45" s="913"/>
      <c r="B45" s="914"/>
      <c r="C45" s="914"/>
      <c r="D45" s="915"/>
      <c r="E45" s="4"/>
      <c r="F45" s="4"/>
      <c r="G45" s="4"/>
      <c r="H45" s="4"/>
      <c r="I45" s="4"/>
      <c r="J45" s="4"/>
      <c r="K45" s="4"/>
      <c r="L45" s="4"/>
      <c r="M45" s="4"/>
      <c r="N45" s="4"/>
      <c r="O45" s="4"/>
      <c r="P45" s="4"/>
      <c r="Q45" s="4"/>
      <c r="R45" s="4"/>
      <c r="S45" s="6"/>
      <c r="T45" s="6"/>
      <c r="U45" s="6"/>
      <c r="V45" s="4"/>
      <c r="W45" s="4"/>
      <c r="X45" s="4"/>
      <c r="Y45" s="4"/>
      <c r="Z45" s="4"/>
      <c r="AA45" s="7"/>
      <c r="AB45" s="8"/>
      <c r="AC45" s="4"/>
      <c r="AD45" s="4"/>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27"/>
      <c r="BY45" s="27"/>
      <c r="BZ45" s="27"/>
      <c r="CA45" s="27"/>
      <c r="CB45" s="27"/>
      <c r="CC45" s="27"/>
      <c r="CD45" s="4"/>
      <c r="CE45" s="4"/>
      <c r="CF45" s="4"/>
      <c r="CG45" s="4"/>
      <c r="CH45" s="7"/>
      <c r="CI45" s="8"/>
      <c r="CJ45" s="4"/>
      <c r="CK45" s="4"/>
      <c r="CL45" s="4"/>
      <c r="CM45" s="4"/>
      <c r="CN45" s="4"/>
      <c r="CO45" s="4"/>
      <c r="CP45" s="4"/>
      <c r="CQ45" s="4"/>
      <c r="CR45" s="4"/>
      <c r="CS45" s="4"/>
      <c r="CT45" s="4"/>
      <c r="CU45" s="4"/>
      <c r="CV45" s="394"/>
      <c r="CW45" s="223"/>
      <c r="CX45" s="223"/>
      <c r="CY45" s="223"/>
      <c r="CZ45" s="223"/>
      <c r="DA45" s="223"/>
      <c r="DB45" s="223"/>
      <c r="DC45" s="223"/>
      <c r="DD45" s="223"/>
      <c r="DE45" s="223"/>
      <c r="DF45" s="223"/>
      <c r="DG45" s="223"/>
      <c r="DH45" s="223"/>
      <c r="DI45" s="223"/>
      <c r="DJ45" s="223"/>
      <c r="DK45" s="223"/>
      <c r="DL45" s="223"/>
      <c r="DM45" s="223"/>
      <c r="DN45" s="223"/>
      <c r="DO45" s="223"/>
      <c r="DP45" s="223"/>
      <c r="DQ45" s="223"/>
      <c r="DR45" s="223"/>
      <c r="DS45" s="223"/>
      <c r="DT45" s="223"/>
      <c r="DU45" s="223"/>
      <c r="DV45" s="223"/>
      <c r="DW45" s="223"/>
      <c r="DX45" s="223"/>
      <c r="DY45" s="223"/>
      <c r="DZ45" s="223"/>
      <c r="EA45" s="223"/>
      <c r="EB45" s="223"/>
      <c r="EC45" s="223"/>
      <c r="ED45" s="223"/>
    </row>
    <row r="46" spans="1:134" ht="14.25" customHeight="1" x14ac:dyDescent="0.2">
      <c r="A46" s="913"/>
      <c r="B46" s="914"/>
      <c r="C46" s="914"/>
      <c r="D46" s="915"/>
      <c r="E46" s="4"/>
      <c r="F46" s="25"/>
      <c r="G46" s="25"/>
      <c r="H46" s="25"/>
      <c r="I46" s="25"/>
      <c r="J46" s="25"/>
      <c r="K46" s="25"/>
      <c r="L46" s="25"/>
      <c r="M46" s="25"/>
      <c r="N46" s="25"/>
      <c r="O46" s="25"/>
      <c r="P46" s="25"/>
      <c r="Q46" s="25"/>
      <c r="R46" s="25"/>
      <c r="S46" s="397"/>
      <c r="T46" s="397"/>
      <c r="U46" s="397"/>
      <c r="V46" s="25"/>
      <c r="W46" s="25"/>
      <c r="X46" s="25"/>
      <c r="Y46" s="25"/>
      <c r="Z46" s="25"/>
      <c r="AA46" s="7"/>
      <c r="AB46" s="8"/>
      <c r="AC46" s="4"/>
      <c r="AD46" s="4"/>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27"/>
      <c r="BY46" s="27"/>
      <c r="BZ46" s="27"/>
      <c r="CA46" s="27"/>
      <c r="CB46" s="27"/>
      <c r="CC46" s="27"/>
      <c r="CD46" s="4"/>
      <c r="CE46" s="4"/>
      <c r="CF46" s="4"/>
      <c r="CG46" s="4"/>
      <c r="CH46" s="7"/>
      <c r="CI46" s="8"/>
      <c r="CJ46" s="4"/>
      <c r="CK46" s="4"/>
      <c r="CL46" s="4"/>
      <c r="CM46" s="4"/>
      <c r="CN46" s="4"/>
      <c r="CO46" s="4"/>
      <c r="CP46" s="4"/>
      <c r="CQ46" s="4"/>
      <c r="CR46" s="4"/>
      <c r="CS46" s="4"/>
      <c r="CT46" s="4"/>
      <c r="CU46" s="4"/>
      <c r="CV46" s="394"/>
      <c r="CW46" s="223"/>
      <c r="CX46" s="223"/>
      <c r="CY46" s="223"/>
      <c r="CZ46" s="223"/>
      <c r="DA46" s="223"/>
      <c r="DB46" s="223"/>
      <c r="DC46" s="223"/>
      <c r="DD46" s="223"/>
      <c r="DE46" s="223"/>
      <c r="DF46" s="223"/>
      <c r="DG46" s="223"/>
      <c r="DH46" s="223"/>
      <c r="DI46" s="223"/>
      <c r="DJ46" s="223"/>
      <c r="DK46" s="223"/>
      <c r="DL46" s="223"/>
      <c r="DM46" s="223"/>
      <c r="DN46" s="223"/>
      <c r="DO46" s="223"/>
      <c r="DP46" s="223"/>
      <c r="DQ46" s="223"/>
      <c r="DR46" s="223"/>
      <c r="DS46" s="223"/>
      <c r="DT46" s="223"/>
      <c r="DU46" s="223"/>
      <c r="DV46" s="223"/>
      <c r="DW46" s="223"/>
      <c r="DX46" s="223"/>
      <c r="DY46" s="223"/>
      <c r="DZ46" s="223"/>
      <c r="EA46" s="223"/>
      <c r="EB46" s="223"/>
      <c r="EC46" s="223"/>
      <c r="ED46" s="223"/>
    </row>
    <row r="47" spans="1:134" ht="14.25" customHeight="1" x14ac:dyDescent="0.2">
      <c r="A47" s="913"/>
      <c r="B47" s="914"/>
      <c r="C47" s="914"/>
      <c r="D47" s="915"/>
      <c r="E47" s="4"/>
      <c r="F47" s="25"/>
      <c r="G47" s="25"/>
      <c r="H47" s="25"/>
      <c r="I47" s="25"/>
      <c r="J47" s="25"/>
      <c r="K47" s="25"/>
      <c r="L47" s="25"/>
      <c r="M47" s="25"/>
      <c r="N47" s="25"/>
      <c r="O47" s="25"/>
      <c r="P47" s="25"/>
      <c r="Q47" s="25"/>
      <c r="R47" s="25"/>
      <c r="S47" s="397"/>
      <c r="T47" s="397"/>
      <c r="U47" s="397"/>
      <c r="V47" s="25"/>
      <c r="W47" s="25"/>
      <c r="X47" s="25"/>
      <c r="Y47" s="25"/>
      <c r="Z47" s="25"/>
      <c r="AA47" s="7"/>
      <c r="AB47" s="8"/>
      <c r="AC47" s="4"/>
      <c r="AD47" s="4"/>
      <c r="AE47" s="401"/>
      <c r="AF47" s="401"/>
      <c r="AG47" s="401"/>
      <c r="AH47" s="401"/>
      <c r="AI47" s="401"/>
      <c r="AJ47" s="401"/>
      <c r="AK47" s="401"/>
      <c r="AL47" s="401"/>
      <c r="AM47" s="401"/>
      <c r="AN47" s="401"/>
      <c r="AO47" s="401"/>
      <c r="AP47" s="401"/>
      <c r="AQ47" s="401"/>
      <c r="AR47" s="401"/>
      <c r="AS47" s="401"/>
      <c r="AT47" s="401"/>
      <c r="AU47" s="401"/>
      <c r="AV47" s="401"/>
      <c r="AW47" s="401"/>
      <c r="AX47" s="401"/>
      <c r="AY47" s="401"/>
      <c r="AZ47" s="401"/>
      <c r="BA47" s="401"/>
      <c r="BB47" s="401"/>
      <c r="BC47" s="401"/>
      <c r="BD47" s="401"/>
      <c r="BE47" s="401"/>
      <c r="BF47" s="401"/>
      <c r="BG47" s="401"/>
      <c r="BH47" s="401"/>
      <c r="BI47" s="401"/>
      <c r="BJ47" s="401"/>
      <c r="BK47" s="401"/>
      <c r="BL47" s="401"/>
      <c r="BM47" s="401"/>
      <c r="BN47" s="401"/>
      <c r="BO47" s="401"/>
      <c r="BP47" s="401"/>
      <c r="BQ47" s="401"/>
      <c r="BR47" s="401"/>
      <c r="BS47" s="401"/>
      <c r="BT47" s="401"/>
      <c r="BU47" s="401"/>
      <c r="BV47" s="401"/>
      <c r="BW47" s="401"/>
      <c r="BX47" s="401"/>
      <c r="BY47" s="401"/>
      <c r="BZ47" s="401"/>
      <c r="CA47" s="401"/>
      <c r="CB47" s="401"/>
      <c r="CC47" s="401"/>
      <c r="CD47" s="401"/>
      <c r="CE47" s="401"/>
      <c r="CF47" s="4"/>
      <c r="CG47" s="4"/>
      <c r="CH47" s="7"/>
      <c r="CI47" s="8"/>
      <c r="CJ47" s="4"/>
      <c r="CK47" s="4"/>
      <c r="CL47" s="4"/>
      <c r="CM47" s="4"/>
      <c r="CN47" s="4"/>
      <c r="CO47" s="4"/>
      <c r="CP47" s="4"/>
      <c r="CQ47" s="4"/>
      <c r="CR47" s="4"/>
      <c r="CS47" s="4"/>
      <c r="CT47" s="4"/>
      <c r="CU47" s="4"/>
      <c r="CV47" s="394"/>
      <c r="CW47" s="223"/>
      <c r="CX47" s="223"/>
      <c r="CY47" s="223"/>
      <c r="CZ47" s="223"/>
      <c r="DA47" s="223"/>
      <c r="DB47" s="223"/>
      <c r="DC47" s="223"/>
      <c r="DD47" s="223"/>
      <c r="DE47" s="223"/>
      <c r="DF47" s="223"/>
      <c r="DG47" s="223"/>
      <c r="DH47" s="223"/>
      <c r="DI47" s="223"/>
      <c r="DJ47" s="223"/>
      <c r="DK47" s="223"/>
      <c r="DL47" s="223"/>
      <c r="DM47" s="223"/>
      <c r="DN47" s="223"/>
      <c r="DO47" s="223"/>
      <c r="DP47" s="223"/>
      <c r="DQ47" s="223"/>
      <c r="DR47" s="223"/>
      <c r="DS47" s="223"/>
      <c r="DT47" s="223"/>
      <c r="DU47" s="223"/>
      <c r="DV47" s="223"/>
      <c r="DW47" s="223"/>
      <c r="DX47" s="223"/>
      <c r="DY47" s="223"/>
      <c r="DZ47" s="223"/>
      <c r="EA47" s="223"/>
      <c r="EB47" s="223"/>
      <c r="EC47" s="223"/>
      <c r="ED47" s="223"/>
    </row>
    <row r="48" spans="1:134" ht="14.25" customHeight="1" x14ac:dyDescent="0.2">
      <c r="A48" s="913"/>
      <c r="B48" s="914"/>
      <c r="C48" s="914"/>
      <c r="D48" s="915"/>
      <c r="E48" s="4"/>
      <c r="F48" s="25"/>
      <c r="G48" s="25"/>
      <c r="H48" s="25"/>
      <c r="I48" s="25"/>
      <c r="J48" s="25"/>
      <c r="K48" s="25"/>
      <c r="L48" s="25"/>
      <c r="M48" s="25"/>
      <c r="N48" s="25"/>
      <c r="O48" s="25"/>
      <c r="P48" s="25"/>
      <c r="Q48" s="25"/>
      <c r="R48" s="25"/>
      <c r="S48" s="25"/>
      <c r="T48" s="25"/>
      <c r="U48" s="25"/>
      <c r="V48" s="25"/>
      <c r="W48" s="25"/>
      <c r="X48" s="25"/>
      <c r="Y48" s="25"/>
      <c r="Z48" s="25"/>
      <c r="AA48" s="7"/>
      <c r="AB48" s="8"/>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7"/>
      <c r="CI48" s="8"/>
      <c r="CJ48" s="4"/>
      <c r="CK48" s="4"/>
      <c r="CL48" s="4"/>
      <c r="CM48" s="4"/>
      <c r="CN48" s="4"/>
      <c r="CO48" s="4"/>
      <c r="CP48" s="4"/>
      <c r="CQ48" s="4"/>
      <c r="CR48" s="4"/>
      <c r="CS48" s="4"/>
      <c r="CT48" s="4"/>
      <c r="CU48" s="4"/>
      <c r="CV48" s="394"/>
      <c r="CW48" s="223"/>
      <c r="CX48" s="223"/>
      <c r="CY48" s="223"/>
      <c r="CZ48" s="223"/>
      <c r="DA48" s="223"/>
      <c r="DB48" s="223"/>
      <c r="DC48" s="223"/>
      <c r="DD48" s="223"/>
      <c r="DE48" s="223"/>
      <c r="DF48" s="223"/>
      <c r="DG48" s="223"/>
      <c r="DH48" s="223"/>
      <c r="DI48" s="223"/>
      <c r="DJ48" s="223"/>
      <c r="DK48" s="223"/>
      <c r="DL48" s="223"/>
      <c r="DM48" s="223"/>
      <c r="DN48" s="223"/>
      <c r="DO48" s="223"/>
      <c r="DP48" s="223"/>
      <c r="DQ48" s="223"/>
      <c r="DR48" s="223"/>
      <c r="DS48" s="223"/>
      <c r="DT48" s="223"/>
      <c r="DU48" s="223"/>
      <c r="DV48" s="223"/>
      <c r="DW48" s="223"/>
      <c r="DX48" s="223"/>
      <c r="DY48" s="223"/>
      <c r="DZ48" s="223"/>
      <c r="EA48" s="223"/>
      <c r="EB48" s="223"/>
      <c r="EC48" s="223"/>
      <c r="ED48" s="223"/>
    </row>
    <row r="49" spans="1:134" ht="14.25" customHeight="1" x14ac:dyDescent="0.2">
      <c r="A49" s="913"/>
      <c r="B49" s="914"/>
      <c r="C49" s="914"/>
      <c r="D49" s="915"/>
      <c r="E49" s="4"/>
      <c r="F49" s="25"/>
      <c r="G49" s="25"/>
      <c r="H49" s="25"/>
      <c r="I49" s="25"/>
      <c r="J49" s="25"/>
      <c r="K49" s="25"/>
      <c r="L49" s="25"/>
      <c r="M49" s="25"/>
      <c r="N49" s="25"/>
      <c r="O49" s="25"/>
      <c r="P49" s="25"/>
      <c r="Q49" s="25"/>
      <c r="R49" s="25"/>
      <c r="S49" s="25"/>
      <c r="T49" s="25"/>
      <c r="U49" s="25"/>
      <c r="V49" s="25"/>
      <c r="W49" s="25"/>
      <c r="X49" s="25"/>
      <c r="Y49" s="25"/>
      <c r="Z49" s="25"/>
      <c r="AA49" s="7"/>
      <c r="AB49" s="8"/>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7"/>
      <c r="CI49" s="8"/>
      <c r="CJ49" s="4"/>
      <c r="CK49" s="4"/>
      <c r="CL49" s="4"/>
      <c r="CM49" s="4"/>
      <c r="CN49" s="4"/>
      <c r="CO49" s="4"/>
      <c r="CP49" s="4"/>
      <c r="CQ49" s="4"/>
      <c r="CR49" s="4"/>
      <c r="CS49" s="4"/>
      <c r="CT49" s="4"/>
      <c r="CU49" s="4"/>
      <c r="CV49" s="394"/>
      <c r="CW49" s="223"/>
      <c r="CX49" s="223"/>
      <c r="CY49" s="223"/>
      <c r="CZ49" s="223"/>
      <c r="DA49" s="223"/>
      <c r="DB49" s="223"/>
      <c r="DC49" s="223"/>
      <c r="DD49" s="223"/>
      <c r="DE49" s="223"/>
      <c r="DF49" s="223"/>
      <c r="DG49" s="223"/>
      <c r="DH49" s="223"/>
      <c r="DI49" s="223"/>
      <c r="DJ49" s="223"/>
      <c r="DK49" s="223"/>
      <c r="DL49" s="223"/>
      <c r="DM49" s="223"/>
      <c r="DN49" s="223"/>
      <c r="DO49" s="223"/>
      <c r="DP49" s="223"/>
      <c r="DQ49" s="223"/>
      <c r="DR49" s="223"/>
      <c r="DS49" s="223"/>
      <c r="DT49" s="223"/>
      <c r="DU49" s="223"/>
      <c r="DV49" s="223"/>
      <c r="DW49" s="223"/>
      <c r="DX49" s="223"/>
      <c r="DY49" s="223"/>
      <c r="DZ49" s="223"/>
      <c r="EA49" s="223"/>
      <c r="EB49" s="223"/>
      <c r="EC49" s="223"/>
      <c r="ED49" s="223"/>
    </row>
    <row r="50" spans="1:134" ht="14.25" customHeight="1" x14ac:dyDescent="0.2">
      <c r="A50" s="913"/>
      <c r="B50" s="914"/>
      <c r="C50" s="914"/>
      <c r="D50" s="915"/>
      <c r="E50" s="4"/>
      <c r="F50" s="25"/>
      <c r="G50" s="25"/>
      <c r="H50" s="25"/>
      <c r="I50" s="25"/>
      <c r="J50" s="25"/>
      <c r="K50" s="25"/>
      <c r="L50" s="25"/>
      <c r="M50" s="25"/>
      <c r="N50" s="25"/>
      <c r="O50" s="25"/>
      <c r="P50" s="25"/>
      <c r="Q50" s="25"/>
      <c r="R50" s="25"/>
      <c r="S50" s="25"/>
      <c r="T50" s="25"/>
      <c r="U50" s="25"/>
      <c r="V50" s="25"/>
      <c r="W50" s="25"/>
      <c r="X50" s="25"/>
      <c r="Y50" s="25"/>
      <c r="Z50" s="25"/>
      <c r="AA50" s="7"/>
      <c r="AB50" s="8"/>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7"/>
      <c r="CI50" s="8"/>
      <c r="CJ50" s="4"/>
      <c r="CK50" s="4"/>
      <c r="CL50" s="4"/>
      <c r="CM50" s="4"/>
      <c r="CN50" s="4"/>
      <c r="CO50" s="4"/>
      <c r="CP50" s="4"/>
      <c r="CQ50" s="4"/>
      <c r="CR50" s="4"/>
      <c r="CS50" s="4"/>
      <c r="CT50" s="4"/>
      <c r="CU50" s="4"/>
      <c r="CV50" s="394"/>
      <c r="CW50" s="223"/>
      <c r="CX50" s="223"/>
      <c r="CY50" s="223"/>
      <c r="CZ50" s="223"/>
      <c r="DA50" s="223"/>
      <c r="DB50" s="223"/>
      <c r="DC50" s="223"/>
      <c r="DD50" s="223"/>
      <c r="DE50" s="223"/>
      <c r="DF50" s="223"/>
      <c r="DG50" s="223"/>
      <c r="DH50" s="223"/>
      <c r="DI50" s="223"/>
      <c r="DJ50" s="223"/>
      <c r="DK50" s="223"/>
      <c r="DL50" s="223"/>
      <c r="DM50" s="223"/>
      <c r="DN50" s="223"/>
      <c r="DO50" s="223"/>
      <c r="DP50" s="223"/>
      <c r="DQ50" s="223"/>
      <c r="DR50" s="223"/>
      <c r="DS50" s="223"/>
      <c r="DT50" s="223"/>
      <c r="DU50" s="223"/>
      <c r="DV50" s="223"/>
      <c r="DW50" s="223"/>
      <c r="DX50" s="223"/>
      <c r="DY50" s="223"/>
      <c r="DZ50" s="223"/>
      <c r="EA50" s="223"/>
      <c r="EB50" s="223"/>
      <c r="EC50" s="223"/>
      <c r="ED50" s="223"/>
    </row>
    <row r="51" spans="1:134" ht="14.25" customHeight="1" thickBot="1" x14ac:dyDescent="0.25">
      <c r="A51" s="916"/>
      <c r="B51" s="917"/>
      <c r="C51" s="917"/>
      <c r="D51" s="918"/>
      <c r="E51" s="4"/>
      <c r="F51" s="25"/>
      <c r="G51" s="25"/>
      <c r="H51" s="25"/>
      <c r="I51" s="25"/>
      <c r="J51" s="25"/>
      <c r="K51" s="25"/>
      <c r="L51" s="25"/>
      <c r="M51" s="25"/>
      <c r="N51" s="25"/>
      <c r="O51" s="25"/>
      <c r="P51" s="25"/>
      <c r="Q51" s="25"/>
      <c r="R51" s="25"/>
      <c r="S51" s="25"/>
      <c r="T51" s="25"/>
      <c r="U51" s="25"/>
      <c r="V51" s="25"/>
      <c r="W51" s="25"/>
      <c r="X51" s="25"/>
      <c r="Y51" s="25"/>
      <c r="Z51" s="25"/>
      <c r="AA51" s="7"/>
      <c r="AB51" s="8"/>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7"/>
      <c r="CI51" s="8"/>
      <c r="CJ51" s="4"/>
      <c r="CK51" s="4"/>
      <c r="CL51" s="4"/>
      <c r="CM51" s="4"/>
      <c r="CN51" s="4"/>
      <c r="CO51" s="4"/>
      <c r="CP51" s="4"/>
      <c r="CQ51" s="4"/>
      <c r="CR51" s="4"/>
      <c r="CS51" s="4"/>
      <c r="CT51" s="4"/>
      <c r="CU51" s="4"/>
      <c r="CV51" s="394"/>
      <c r="CW51" s="223"/>
      <c r="CX51" s="223"/>
      <c r="CY51" s="223"/>
      <c r="CZ51" s="223"/>
      <c r="DA51" s="223"/>
      <c r="DB51" s="223"/>
      <c r="DC51" s="223"/>
      <c r="DD51" s="223"/>
      <c r="DE51" s="223"/>
      <c r="DF51" s="223"/>
      <c r="DG51" s="223"/>
      <c r="DH51" s="223"/>
      <c r="DI51" s="223"/>
      <c r="DJ51" s="223"/>
      <c r="DK51" s="223"/>
      <c r="DL51" s="223"/>
      <c r="DM51" s="223"/>
      <c r="DN51" s="223"/>
      <c r="DO51" s="223"/>
      <c r="DP51" s="223"/>
      <c r="DQ51" s="223"/>
      <c r="DR51" s="223"/>
      <c r="DS51" s="223"/>
      <c r="DT51" s="223"/>
      <c r="DU51" s="223"/>
      <c r="DV51" s="223"/>
      <c r="DW51" s="223"/>
      <c r="DX51" s="223"/>
      <c r="DY51" s="223"/>
      <c r="DZ51" s="223"/>
      <c r="EA51" s="223"/>
      <c r="EB51" s="223"/>
      <c r="EC51" s="223"/>
      <c r="ED51" s="223"/>
    </row>
    <row r="52" spans="1:134" ht="14.25" customHeight="1" x14ac:dyDescent="0.2">
      <c r="A52" s="872">
        <v>1</v>
      </c>
      <c r="B52" s="920" t="str">
        <f>Y4</f>
        <v>No Go</v>
      </c>
      <c r="C52" s="921"/>
      <c r="D52" s="922"/>
      <c r="E52" s="4"/>
      <c r="F52" s="25"/>
      <c r="G52" s="25"/>
      <c r="H52" s="25"/>
      <c r="I52" s="25"/>
      <c r="J52" s="25"/>
      <c r="K52" s="25"/>
      <c r="L52" s="25"/>
      <c r="M52" s="25"/>
      <c r="N52" s="25"/>
      <c r="O52" s="25"/>
      <c r="P52" s="25"/>
      <c r="Q52" s="25"/>
      <c r="R52" s="25"/>
      <c r="S52" s="25"/>
      <c r="T52" s="25"/>
      <c r="U52" s="25"/>
      <c r="V52" s="25"/>
      <c r="W52" s="25"/>
      <c r="X52" s="25"/>
      <c r="Y52" s="25"/>
      <c r="Z52" s="25"/>
      <c r="AA52" s="7"/>
      <c r="AB52" s="8"/>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7"/>
      <c r="CI52" s="8"/>
      <c r="CJ52" s="4"/>
      <c r="CK52" s="4"/>
      <c r="CL52" s="4"/>
      <c r="CM52" s="4"/>
      <c r="CN52" s="4"/>
      <c r="CO52" s="4"/>
      <c r="CP52" s="4"/>
      <c r="CQ52" s="4"/>
      <c r="CR52" s="4"/>
      <c r="CS52" s="4"/>
      <c r="CT52" s="4"/>
      <c r="CU52" s="4"/>
      <c r="CV52" s="394"/>
      <c r="CW52" s="223"/>
      <c r="CX52" s="223"/>
      <c r="CY52" s="223"/>
      <c r="CZ52" s="223"/>
      <c r="DA52" s="223"/>
      <c r="DB52" s="223"/>
      <c r="DC52" s="223"/>
      <c r="DD52" s="223"/>
      <c r="DE52" s="223"/>
      <c r="DF52" s="223"/>
      <c r="DG52" s="223"/>
      <c r="DH52" s="223"/>
      <c r="DI52" s="223"/>
      <c r="DJ52" s="223"/>
      <c r="DK52" s="223"/>
      <c r="DL52" s="223"/>
      <c r="DM52" s="223"/>
      <c r="DN52" s="223"/>
      <c r="DO52" s="223"/>
      <c r="DP52" s="223"/>
      <c r="DQ52" s="223"/>
      <c r="DR52" s="223"/>
      <c r="DS52" s="223"/>
      <c r="DT52" s="223"/>
      <c r="DU52" s="223"/>
      <c r="DV52" s="223"/>
      <c r="DW52" s="223"/>
      <c r="DX52" s="223"/>
      <c r="DY52" s="223"/>
      <c r="DZ52" s="223"/>
      <c r="EA52" s="223"/>
      <c r="EB52" s="223"/>
      <c r="EC52" s="223"/>
      <c r="ED52" s="223"/>
    </row>
    <row r="53" spans="1:134" ht="14.25" customHeight="1" thickBot="1" x14ac:dyDescent="0.25">
      <c r="A53" s="873"/>
      <c r="B53" s="923" t="str">
        <f>Y4</f>
        <v>No Go</v>
      </c>
      <c r="C53" s="924"/>
      <c r="D53" s="925"/>
      <c r="E53" s="4"/>
      <c r="F53" s="25"/>
      <c r="G53" s="25"/>
      <c r="H53" s="25"/>
      <c r="I53" s="25"/>
      <c r="J53" s="25"/>
      <c r="K53" s="25"/>
      <c r="L53" s="25"/>
      <c r="M53" s="25"/>
      <c r="N53" s="25"/>
      <c r="O53" s="25"/>
      <c r="P53" s="25"/>
      <c r="Q53" s="25"/>
      <c r="R53" s="25"/>
      <c r="S53" s="25"/>
      <c r="T53" s="25"/>
      <c r="U53" s="25"/>
      <c r="V53" s="25"/>
      <c r="W53" s="25"/>
      <c r="X53" s="25"/>
      <c r="Y53" s="25"/>
      <c r="Z53" s="25"/>
      <c r="AA53" s="7"/>
      <c r="AB53" s="8"/>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7"/>
      <c r="CI53" s="8"/>
      <c r="CJ53" s="4"/>
      <c r="CK53" s="4"/>
      <c r="CL53" s="4"/>
      <c r="CM53" s="4"/>
      <c r="CN53" s="4"/>
      <c r="CO53" s="4"/>
      <c r="CP53" s="4"/>
      <c r="CQ53" s="4"/>
      <c r="CR53" s="4"/>
      <c r="CS53" s="4"/>
      <c r="CT53" s="4"/>
      <c r="CU53" s="4"/>
      <c r="CV53" s="394"/>
      <c r="CW53" s="223"/>
      <c r="CX53" s="223"/>
      <c r="CY53" s="223"/>
      <c r="CZ53" s="223"/>
      <c r="DA53" s="223"/>
      <c r="DB53" s="223"/>
      <c r="DC53" s="223"/>
      <c r="DD53" s="223"/>
      <c r="DE53" s="223"/>
      <c r="DF53" s="223"/>
      <c r="DG53" s="223"/>
      <c r="DH53" s="223"/>
      <c r="DI53" s="223"/>
      <c r="DJ53" s="223"/>
      <c r="DK53" s="223"/>
      <c r="DL53" s="223"/>
      <c r="DM53" s="223"/>
      <c r="DN53" s="223"/>
      <c r="DO53" s="223"/>
      <c r="DP53" s="223"/>
      <c r="DQ53" s="223"/>
      <c r="DR53" s="223"/>
      <c r="DS53" s="223"/>
      <c r="DT53" s="223"/>
      <c r="DU53" s="223"/>
      <c r="DV53" s="223"/>
      <c r="DW53" s="223"/>
      <c r="DX53" s="223"/>
      <c r="DY53" s="223"/>
      <c r="DZ53" s="223"/>
      <c r="EA53" s="223"/>
      <c r="EB53" s="223"/>
      <c r="EC53" s="223"/>
      <c r="ED53" s="223"/>
    </row>
    <row r="54" spans="1:134" ht="14.25" customHeight="1" x14ac:dyDescent="0.2">
      <c r="A54" s="872">
        <v>2</v>
      </c>
      <c r="B54" s="866" t="str">
        <f>Y23</f>
        <v>No Go</v>
      </c>
      <c r="C54" s="867"/>
      <c r="D54" s="868"/>
      <c r="E54" s="4"/>
      <c r="F54" s="25"/>
      <c r="G54" s="25"/>
      <c r="H54" s="25"/>
      <c r="I54" s="25"/>
      <c r="J54" s="25"/>
      <c r="K54" s="25"/>
      <c r="L54" s="25"/>
      <c r="M54" s="25"/>
      <c r="N54" s="25"/>
      <c r="O54" s="25"/>
      <c r="P54" s="25"/>
      <c r="Q54" s="25"/>
      <c r="R54" s="25"/>
      <c r="S54" s="25"/>
      <c r="T54" s="25"/>
      <c r="U54" s="25"/>
      <c r="V54" s="25"/>
      <c r="W54" s="25"/>
      <c r="X54" s="25"/>
      <c r="Y54" s="25"/>
      <c r="Z54" s="25"/>
      <c r="AA54" s="7"/>
      <c r="AB54" s="8"/>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7"/>
      <c r="CI54" s="8"/>
      <c r="CJ54" s="4"/>
      <c r="CK54" s="4"/>
      <c r="CL54" s="4"/>
      <c r="CM54" s="4"/>
      <c r="CN54" s="4"/>
      <c r="CO54" s="4"/>
      <c r="CP54" s="4"/>
      <c r="CQ54" s="4"/>
      <c r="CR54" s="4"/>
      <c r="CS54" s="4"/>
      <c r="CT54" s="4"/>
      <c r="CU54" s="4"/>
      <c r="CV54" s="394"/>
      <c r="CW54" s="223"/>
      <c r="CX54" s="223"/>
      <c r="CY54" s="223"/>
      <c r="CZ54" s="223"/>
      <c r="DA54" s="223"/>
      <c r="DB54" s="223"/>
      <c r="DC54" s="223"/>
      <c r="DD54" s="223"/>
      <c r="DE54" s="223"/>
      <c r="DF54" s="223"/>
      <c r="DG54" s="223"/>
      <c r="DH54" s="223"/>
      <c r="DI54" s="223"/>
      <c r="DJ54" s="223"/>
      <c r="DK54" s="223"/>
      <c r="DL54" s="223"/>
      <c r="DM54" s="223"/>
      <c r="DN54" s="223"/>
      <c r="DO54" s="223"/>
      <c r="DP54" s="223"/>
      <c r="DQ54" s="223"/>
      <c r="DR54" s="223"/>
      <c r="DS54" s="223"/>
      <c r="DT54" s="223"/>
      <c r="DU54" s="223"/>
      <c r="DV54" s="223"/>
      <c r="DW54" s="223"/>
      <c r="DX54" s="223"/>
      <c r="DY54" s="223"/>
      <c r="DZ54" s="223"/>
      <c r="EA54" s="223"/>
      <c r="EB54" s="223"/>
      <c r="EC54" s="223"/>
      <c r="ED54" s="223"/>
    </row>
    <row r="55" spans="1:134" ht="14.25" customHeight="1" thickBot="1" x14ac:dyDescent="0.25">
      <c r="A55" s="873"/>
      <c r="B55" s="874" t="str">
        <f>Y23</f>
        <v>No Go</v>
      </c>
      <c r="C55" s="875"/>
      <c r="D55" s="876"/>
      <c r="E55" s="4"/>
      <c r="F55" s="25"/>
      <c r="G55" s="25"/>
      <c r="H55" s="25"/>
      <c r="I55" s="25"/>
      <c r="J55" s="25"/>
      <c r="K55" s="25"/>
      <c r="L55" s="25"/>
      <c r="M55" s="25"/>
      <c r="N55" s="25"/>
      <c r="O55" s="25"/>
      <c r="P55" s="25"/>
      <c r="Q55" s="25"/>
      <c r="R55" s="25"/>
      <c r="S55" s="25"/>
      <c r="T55" s="25"/>
      <c r="U55" s="25"/>
      <c r="V55" s="25"/>
      <c r="W55" s="25"/>
      <c r="X55" s="25"/>
      <c r="Y55" s="25"/>
      <c r="Z55" s="25"/>
      <c r="AA55" s="7"/>
      <c r="AB55" s="8"/>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c r="CH55" s="7"/>
      <c r="CI55" s="8"/>
      <c r="CJ55" s="4"/>
      <c r="CK55" s="4"/>
      <c r="CL55" s="4"/>
      <c r="CM55" s="4"/>
      <c r="CN55" s="4"/>
      <c r="CO55" s="4"/>
      <c r="CP55" s="4"/>
      <c r="CQ55" s="4"/>
      <c r="CR55" s="4"/>
      <c r="CS55" s="4"/>
      <c r="CT55" s="4"/>
      <c r="CU55" s="4"/>
      <c r="CV55" s="394"/>
      <c r="CW55" s="223"/>
      <c r="CX55" s="223"/>
      <c r="CY55" s="223"/>
      <c r="CZ55" s="223"/>
      <c r="DA55" s="223"/>
      <c r="DB55" s="223"/>
      <c r="DC55" s="223"/>
      <c r="DD55" s="223"/>
      <c r="DE55" s="223"/>
      <c r="DF55" s="223"/>
      <c r="DG55" s="223"/>
      <c r="DH55" s="223"/>
      <c r="DI55" s="223"/>
      <c r="DJ55" s="223"/>
      <c r="DK55" s="223"/>
      <c r="DL55" s="223"/>
      <c r="DM55" s="223"/>
      <c r="DN55" s="223"/>
      <c r="DO55" s="223"/>
      <c r="DP55" s="223"/>
      <c r="DQ55" s="223"/>
      <c r="DR55" s="223"/>
      <c r="DS55" s="223"/>
      <c r="DT55" s="223"/>
      <c r="DU55" s="223"/>
      <c r="DV55" s="223"/>
      <c r="DW55" s="223"/>
      <c r="DX55" s="223"/>
      <c r="DY55" s="223"/>
      <c r="DZ55" s="223"/>
      <c r="EA55" s="223"/>
      <c r="EB55" s="223"/>
      <c r="EC55" s="223"/>
      <c r="ED55" s="223"/>
    </row>
    <row r="56" spans="1:134" ht="14.25" customHeight="1" x14ac:dyDescent="0.2">
      <c r="A56" s="872">
        <v>3</v>
      </c>
      <c r="B56" s="866" t="str">
        <f>Y44</f>
        <v>No Go</v>
      </c>
      <c r="C56" s="867"/>
      <c r="D56" s="868"/>
      <c r="E56" s="4"/>
      <c r="F56" s="25"/>
      <c r="G56" s="25"/>
      <c r="H56" s="25"/>
      <c r="I56" s="25"/>
      <c r="J56" s="25"/>
      <c r="K56" s="25"/>
      <c r="L56" s="25"/>
      <c r="M56" s="25"/>
      <c r="N56" s="25"/>
      <c r="O56" s="25"/>
      <c r="P56" s="25"/>
      <c r="Q56" s="25"/>
      <c r="R56" s="25"/>
      <c r="S56" s="25"/>
      <c r="T56" s="25"/>
      <c r="U56" s="25"/>
      <c r="V56" s="25"/>
      <c r="W56" s="25"/>
      <c r="X56" s="25"/>
      <c r="Y56" s="25"/>
      <c r="Z56" s="25"/>
      <c r="AA56" s="7"/>
      <c r="AB56" s="8"/>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7"/>
      <c r="CI56" s="8"/>
      <c r="CJ56" s="4"/>
      <c r="CK56" s="4"/>
      <c r="CL56" s="4"/>
      <c r="CM56" s="4"/>
      <c r="CN56" s="4"/>
      <c r="CO56" s="4"/>
      <c r="CP56" s="4"/>
      <c r="CQ56" s="4"/>
      <c r="CR56" s="4"/>
      <c r="CS56" s="4"/>
      <c r="CT56" s="4"/>
      <c r="CU56" s="4"/>
      <c r="CV56" s="394"/>
      <c r="CW56" s="223"/>
      <c r="CX56" s="223"/>
      <c r="CY56" s="223"/>
      <c r="CZ56" s="223"/>
      <c r="DA56" s="223"/>
      <c r="DB56" s="223"/>
      <c r="DC56" s="223"/>
      <c r="DD56" s="223"/>
      <c r="DE56" s="223"/>
      <c r="DF56" s="223"/>
      <c r="DG56" s="223"/>
      <c r="DH56" s="223"/>
      <c r="DI56" s="223"/>
      <c r="DJ56" s="223"/>
      <c r="DK56" s="223"/>
      <c r="DL56" s="223"/>
      <c r="DM56" s="223"/>
      <c r="DN56" s="223"/>
      <c r="DO56" s="223"/>
      <c r="DP56" s="223"/>
      <c r="DQ56" s="223"/>
      <c r="DR56" s="223"/>
      <c r="DS56" s="223"/>
      <c r="DT56" s="223"/>
      <c r="DU56" s="223"/>
      <c r="DV56" s="223"/>
      <c r="DW56" s="223"/>
      <c r="DX56" s="223"/>
      <c r="DY56" s="223"/>
      <c r="DZ56" s="223"/>
      <c r="EA56" s="223"/>
      <c r="EB56" s="223"/>
      <c r="EC56" s="223"/>
      <c r="ED56" s="223"/>
    </row>
    <row r="57" spans="1:134" ht="14.25" customHeight="1" thickBot="1" x14ac:dyDescent="0.25">
      <c r="A57" s="873"/>
      <c r="B57" s="874" t="str">
        <f>Y44</f>
        <v>No Go</v>
      </c>
      <c r="C57" s="875"/>
      <c r="D57" s="876"/>
      <c r="E57" s="4"/>
      <c r="F57" s="25"/>
      <c r="G57" s="25"/>
      <c r="H57" s="25"/>
      <c r="I57" s="25"/>
      <c r="J57" s="25"/>
      <c r="K57" s="25"/>
      <c r="L57" s="25"/>
      <c r="M57" s="25"/>
      <c r="N57" s="25"/>
      <c r="O57" s="25"/>
      <c r="P57" s="25"/>
      <c r="Q57" s="25"/>
      <c r="R57" s="25"/>
      <c r="S57" s="25"/>
      <c r="T57" s="25"/>
      <c r="U57" s="25"/>
      <c r="V57" s="25"/>
      <c r="W57" s="25"/>
      <c r="X57" s="25"/>
      <c r="Y57" s="25"/>
      <c r="Z57" s="25"/>
      <c r="AA57" s="7"/>
      <c r="AB57" s="8"/>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7"/>
      <c r="CI57" s="8"/>
      <c r="CJ57" s="4"/>
      <c r="CK57" s="4"/>
      <c r="CL57" s="4"/>
      <c r="CM57" s="4"/>
      <c r="CN57" s="4"/>
      <c r="CO57" s="4"/>
      <c r="CP57" s="4"/>
      <c r="CQ57" s="4"/>
      <c r="CR57" s="4"/>
      <c r="CS57" s="4"/>
      <c r="CT57" s="4"/>
      <c r="CU57" s="4"/>
      <c r="CV57" s="394"/>
      <c r="CW57" s="223"/>
      <c r="CX57" s="223"/>
      <c r="CY57" s="223"/>
      <c r="CZ57" s="223"/>
      <c r="DA57" s="223"/>
      <c r="DB57" s="223"/>
      <c r="DC57" s="223"/>
      <c r="DD57" s="223"/>
      <c r="DE57" s="223"/>
      <c r="DF57" s="223"/>
      <c r="DG57" s="223"/>
      <c r="DH57" s="223"/>
      <c r="DI57" s="223"/>
      <c r="DJ57" s="223"/>
      <c r="DK57" s="223"/>
      <c r="DL57" s="223"/>
      <c r="DM57" s="223"/>
      <c r="DN57" s="223"/>
      <c r="DO57" s="223"/>
      <c r="DP57" s="223"/>
      <c r="DQ57" s="223"/>
      <c r="DR57" s="223"/>
      <c r="DS57" s="223"/>
      <c r="DT57" s="223"/>
      <c r="DU57" s="223"/>
      <c r="DV57" s="223"/>
      <c r="DW57" s="223"/>
      <c r="DX57" s="223"/>
      <c r="DY57" s="223"/>
      <c r="DZ57" s="223"/>
      <c r="EA57" s="223"/>
      <c r="EB57" s="223"/>
      <c r="EC57" s="223"/>
      <c r="ED57" s="223"/>
    </row>
    <row r="58" spans="1:134" ht="14.25" customHeight="1" x14ac:dyDescent="0.2">
      <c r="A58" s="872">
        <v>4</v>
      </c>
      <c r="B58" s="866" t="str">
        <f>CF4</f>
        <v>No Go</v>
      </c>
      <c r="C58" s="867"/>
      <c r="D58" s="868"/>
      <c r="E58" s="4"/>
      <c r="F58" s="25"/>
      <c r="G58" s="25"/>
      <c r="H58" s="25"/>
      <c r="I58" s="25"/>
      <c r="J58" s="25"/>
      <c r="K58" s="25"/>
      <c r="L58" s="25"/>
      <c r="M58" s="25"/>
      <c r="N58" s="25"/>
      <c r="O58" s="25"/>
      <c r="P58" s="25"/>
      <c r="Q58" s="25"/>
      <c r="R58" s="25"/>
      <c r="S58" s="25"/>
      <c r="T58" s="25"/>
      <c r="U58" s="25"/>
      <c r="V58" s="25"/>
      <c r="W58" s="25"/>
      <c r="X58" s="25"/>
      <c r="Y58" s="25"/>
      <c r="Z58" s="25"/>
      <c r="AA58" s="7"/>
      <c r="AB58" s="8"/>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7"/>
      <c r="CI58" s="8"/>
      <c r="CJ58" s="4"/>
      <c r="CK58" s="4"/>
      <c r="CL58" s="4"/>
      <c r="CM58" s="4"/>
      <c r="CN58" s="4"/>
      <c r="CO58" s="4"/>
      <c r="CP58" s="4"/>
      <c r="CQ58" s="4"/>
      <c r="CR58" s="4"/>
      <c r="CS58" s="4"/>
      <c r="CT58" s="4"/>
      <c r="CU58" s="4"/>
      <c r="CV58" s="394"/>
      <c r="CW58" s="223"/>
      <c r="CX58" s="223"/>
      <c r="CY58" s="223"/>
      <c r="CZ58" s="223"/>
      <c r="DA58" s="223"/>
      <c r="DB58" s="223"/>
      <c r="DC58" s="223"/>
      <c r="DD58" s="223"/>
      <c r="DE58" s="223"/>
      <c r="DF58" s="223"/>
      <c r="DG58" s="223"/>
      <c r="DH58" s="223"/>
      <c r="DI58" s="223"/>
      <c r="DJ58" s="223"/>
      <c r="DK58" s="223"/>
      <c r="DL58" s="223"/>
      <c r="DM58" s="223"/>
      <c r="DN58" s="223"/>
      <c r="DO58" s="223"/>
      <c r="DP58" s="223"/>
      <c r="DQ58" s="223"/>
      <c r="DR58" s="223"/>
      <c r="DS58" s="223"/>
      <c r="DT58" s="223"/>
      <c r="DU58" s="223"/>
      <c r="DV58" s="223"/>
      <c r="DW58" s="223"/>
      <c r="DX58" s="223"/>
      <c r="DY58" s="223"/>
      <c r="DZ58" s="223"/>
      <c r="EA58" s="223"/>
      <c r="EB58" s="223"/>
      <c r="EC58" s="223"/>
      <c r="ED58" s="223"/>
    </row>
    <row r="59" spans="1:134" ht="14.25" customHeight="1" thickBot="1" x14ac:dyDescent="0.25">
      <c r="A59" s="873"/>
      <c r="B59" s="874" t="str">
        <f>CF4</f>
        <v>No Go</v>
      </c>
      <c r="C59" s="875"/>
      <c r="D59" s="876"/>
      <c r="E59" s="4"/>
      <c r="F59" s="25"/>
      <c r="G59" s="25"/>
      <c r="H59" s="25"/>
      <c r="I59" s="25"/>
      <c r="J59" s="25"/>
      <c r="K59" s="25"/>
      <c r="L59" s="25"/>
      <c r="M59" s="25"/>
      <c r="N59" s="25"/>
      <c r="O59" s="25"/>
      <c r="P59" s="25"/>
      <c r="Q59" s="25"/>
      <c r="R59" s="25"/>
      <c r="S59" s="25"/>
      <c r="T59" s="25"/>
      <c r="U59" s="25"/>
      <c r="V59" s="25"/>
      <c r="W59" s="25"/>
      <c r="X59" s="25"/>
      <c r="Y59" s="25"/>
      <c r="Z59" s="25"/>
      <c r="AA59" s="7"/>
      <c r="AB59" s="8"/>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c r="CA59" s="31"/>
      <c r="CB59" s="31"/>
      <c r="CC59" s="31"/>
      <c r="CD59" s="31"/>
      <c r="CE59" s="31"/>
      <c r="CF59" s="31"/>
      <c r="CG59" s="31"/>
      <c r="CH59" s="7"/>
      <c r="CI59" s="8"/>
      <c r="CJ59" s="4"/>
      <c r="CK59" s="4"/>
      <c r="CL59" s="4"/>
      <c r="CM59" s="4"/>
      <c r="CN59" s="4"/>
      <c r="CO59" s="4"/>
      <c r="CP59" s="4"/>
      <c r="CQ59" s="4"/>
      <c r="CR59" s="4"/>
      <c r="CS59" s="4"/>
      <c r="CT59" s="4"/>
      <c r="CU59" s="4"/>
      <c r="CV59" s="394"/>
      <c r="CW59" s="223"/>
      <c r="CX59" s="223"/>
      <c r="CY59" s="223"/>
      <c r="CZ59" s="223"/>
      <c r="DA59" s="223"/>
      <c r="DB59" s="223"/>
      <c r="DC59" s="223"/>
      <c r="DD59" s="223"/>
      <c r="DE59" s="223"/>
      <c r="DF59" s="223"/>
      <c r="DG59" s="223"/>
      <c r="DH59" s="223"/>
      <c r="DI59" s="223"/>
      <c r="DJ59" s="223"/>
      <c r="DK59" s="223"/>
      <c r="DL59" s="223"/>
      <c r="DM59" s="223"/>
      <c r="DN59" s="223"/>
      <c r="DO59" s="223"/>
      <c r="DP59" s="223"/>
      <c r="DQ59" s="223"/>
      <c r="DR59" s="223"/>
      <c r="DS59" s="223"/>
      <c r="DT59" s="223"/>
      <c r="DU59" s="223"/>
      <c r="DV59" s="223"/>
      <c r="DW59" s="223"/>
      <c r="DX59" s="223"/>
      <c r="DY59" s="223"/>
      <c r="DZ59" s="223"/>
      <c r="EA59" s="223"/>
      <c r="EB59" s="223"/>
      <c r="EC59" s="223"/>
      <c r="ED59" s="223"/>
    </row>
    <row r="60" spans="1:134" ht="14.25" customHeight="1" x14ac:dyDescent="0.2">
      <c r="A60" s="872">
        <v>5</v>
      </c>
      <c r="B60" s="866" t="str">
        <f>CF23</f>
        <v>No Go</v>
      </c>
      <c r="C60" s="867"/>
      <c r="D60" s="868"/>
      <c r="E60" s="4"/>
      <c r="F60" s="209"/>
      <c r="G60" s="200"/>
      <c r="H60" s="200"/>
      <c r="I60" s="200"/>
      <c r="J60" s="200"/>
      <c r="K60" s="200"/>
      <c r="L60" s="200"/>
      <c r="M60" s="200"/>
      <c r="N60" s="200"/>
      <c r="O60" s="200"/>
      <c r="P60" s="200"/>
      <c r="Q60" s="200"/>
      <c r="R60" s="200"/>
      <c r="S60" s="200"/>
      <c r="T60" s="200"/>
      <c r="U60" s="200"/>
      <c r="V60" s="200"/>
      <c r="W60" s="200"/>
      <c r="X60" s="200"/>
      <c r="Y60" s="200"/>
      <c r="Z60" s="201"/>
      <c r="AA60" s="7"/>
      <c r="AB60" s="8"/>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7"/>
      <c r="CI60" s="8"/>
      <c r="CJ60" s="4"/>
      <c r="CK60" s="4"/>
      <c r="CL60" s="4"/>
      <c r="CM60" s="4"/>
      <c r="CN60" s="4"/>
      <c r="CO60" s="4"/>
      <c r="CP60" s="4"/>
      <c r="CQ60" s="4"/>
      <c r="CR60" s="4"/>
      <c r="CS60" s="4"/>
      <c r="CT60" s="4"/>
      <c r="CU60" s="4"/>
      <c r="CV60" s="394"/>
      <c r="CW60" s="223"/>
      <c r="CX60" s="223"/>
      <c r="CY60" s="223"/>
      <c r="CZ60" s="223"/>
      <c r="DA60" s="223"/>
      <c r="DB60" s="223"/>
      <c r="DC60" s="223"/>
      <c r="DD60" s="223"/>
      <c r="DE60" s="223"/>
      <c r="DF60" s="223"/>
      <c r="DG60" s="223"/>
      <c r="DH60" s="223"/>
      <c r="DI60" s="223"/>
      <c r="DJ60" s="223"/>
      <c r="DK60" s="223"/>
      <c r="DL60" s="223"/>
      <c r="DM60" s="223"/>
      <c r="DN60" s="223"/>
      <c r="DO60" s="223"/>
      <c r="DP60" s="223"/>
      <c r="DQ60" s="223"/>
      <c r="DR60" s="223"/>
      <c r="DS60" s="223"/>
      <c r="DT60" s="223"/>
      <c r="DU60" s="223"/>
      <c r="DV60" s="223"/>
      <c r="DW60" s="223"/>
      <c r="DX60" s="223"/>
      <c r="DY60" s="223"/>
      <c r="DZ60" s="223"/>
      <c r="EA60" s="223"/>
      <c r="EB60" s="223"/>
      <c r="EC60" s="223"/>
      <c r="ED60" s="223"/>
    </row>
    <row r="61" spans="1:134" ht="14.25" customHeight="1" thickBot="1" x14ac:dyDescent="0.25">
      <c r="A61" s="873"/>
      <c r="B61" s="874" t="str">
        <f>CF23</f>
        <v>No Go</v>
      </c>
      <c r="C61" s="875"/>
      <c r="D61" s="876"/>
      <c r="E61" s="4"/>
      <c r="F61" s="202"/>
      <c r="G61" s="13"/>
      <c r="H61" s="13"/>
      <c r="I61" s="13"/>
      <c r="J61" s="13"/>
      <c r="K61" s="13"/>
      <c r="L61" s="13"/>
      <c r="M61" s="13"/>
      <c r="N61" s="13"/>
      <c r="O61" s="13"/>
      <c r="P61" s="13"/>
      <c r="Q61" s="13"/>
      <c r="R61" s="13"/>
      <c r="S61" s="13"/>
      <c r="T61" s="13"/>
      <c r="U61" s="13"/>
      <c r="V61" s="13"/>
      <c r="W61" s="13"/>
      <c r="X61" s="13"/>
      <c r="Y61" s="13"/>
      <c r="Z61" s="203"/>
      <c r="AA61" s="7"/>
      <c r="AB61" s="8"/>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c r="CH61" s="7"/>
      <c r="CI61" s="8"/>
      <c r="CJ61" s="4"/>
      <c r="CK61" s="4"/>
      <c r="CL61" s="4"/>
      <c r="CM61" s="4"/>
      <c r="CN61" s="4"/>
      <c r="CO61" s="4"/>
      <c r="CP61" s="4"/>
      <c r="CQ61" s="4"/>
      <c r="CR61" s="4"/>
      <c r="CS61" s="4"/>
      <c r="CT61" s="4"/>
      <c r="CU61" s="4"/>
      <c r="CV61" s="394"/>
      <c r="CW61" s="223"/>
      <c r="CX61" s="223"/>
      <c r="CY61" s="223"/>
      <c r="CZ61" s="223"/>
      <c r="DA61" s="223"/>
      <c r="DB61" s="223"/>
      <c r="DC61" s="223"/>
      <c r="DD61" s="223"/>
      <c r="DE61" s="223"/>
      <c r="DF61" s="223"/>
      <c r="DG61" s="223"/>
      <c r="DH61" s="223"/>
      <c r="DI61" s="223"/>
      <c r="DJ61" s="223"/>
      <c r="DK61" s="223"/>
      <c r="DL61" s="223"/>
      <c r="DM61" s="223"/>
      <c r="DN61" s="223"/>
      <c r="DO61" s="223"/>
      <c r="DP61" s="223"/>
      <c r="DQ61" s="223"/>
      <c r="DR61" s="223"/>
      <c r="DS61" s="223"/>
      <c r="DT61" s="223"/>
      <c r="DU61" s="223"/>
      <c r="DV61" s="223"/>
      <c r="DW61" s="223"/>
      <c r="DX61" s="223"/>
      <c r="DY61" s="223"/>
      <c r="DZ61" s="223"/>
      <c r="EA61" s="223"/>
      <c r="EB61" s="223"/>
      <c r="EC61" s="223"/>
      <c r="ED61" s="223"/>
    </row>
    <row r="62" spans="1:134" ht="14.25" customHeight="1" x14ac:dyDescent="0.2">
      <c r="A62" s="872">
        <v>6</v>
      </c>
      <c r="B62" s="866" t="str">
        <f>CF44</f>
        <v>No Go</v>
      </c>
      <c r="C62" s="867"/>
      <c r="D62" s="868"/>
      <c r="E62" s="4"/>
      <c r="F62" s="202"/>
      <c r="G62" s="13"/>
      <c r="H62" s="13"/>
      <c r="I62" s="13"/>
      <c r="J62" s="13"/>
      <c r="K62" s="13"/>
      <c r="L62" s="13"/>
      <c r="M62" s="13"/>
      <c r="N62" s="13"/>
      <c r="O62" s="13"/>
      <c r="P62" s="13"/>
      <c r="Q62" s="13"/>
      <c r="R62" s="13"/>
      <c r="S62" s="13"/>
      <c r="T62" s="13"/>
      <c r="U62" s="13"/>
      <c r="V62" s="13"/>
      <c r="W62" s="13"/>
      <c r="X62" s="13"/>
      <c r="Y62" s="13"/>
      <c r="Z62" s="203"/>
      <c r="AA62" s="7"/>
      <c r="AB62" s="8"/>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7"/>
      <c r="CI62" s="8"/>
      <c r="CJ62" s="4"/>
      <c r="CK62" s="4"/>
      <c r="CL62" s="4"/>
      <c r="CM62" s="4"/>
      <c r="CN62" s="4"/>
      <c r="CO62" s="4"/>
      <c r="CP62" s="4"/>
      <c r="CQ62" s="4"/>
      <c r="CR62" s="4"/>
      <c r="CS62" s="4"/>
      <c r="CT62" s="4"/>
      <c r="CU62" s="4"/>
      <c r="CV62" s="394"/>
      <c r="CW62" s="223"/>
      <c r="CX62" s="223"/>
      <c r="CY62" s="223"/>
      <c r="CZ62" s="223"/>
      <c r="DA62" s="223"/>
      <c r="DB62" s="223"/>
      <c r="DC62" s="223"/>
      <c r="DD62" s="223"/>
      <c r="DE62" s="223"/>
      <c r="DF62" s="223"/>
      <c r="DG62" s="223"/>
      <c r="DH62" s="223"/>
      <c r="DI62" s="223"/>
      <c r="DJ62" s="223"/>
      <c r="DK62" s="223"/>
      <c r="DL62" s="223"/>
      <c r="DM62" s="223"/>
      <c r="DN62" s="223"/>
      <c r="DO62" s="223"/>
      <c r="DP62" s="223"/>
      <c r="DQ62" s="223"/>
      <c r="DR62" s="223"/>
      <c r="DS62" s="223"/>
      <c r="DT62" s="223"/>
      <c r="DU62" s="223"/>
      <c r="DV62" s="223"/>
      <c r="DW62" s="223"/>
      <c r="DX62" s="223"/>
      <c r="DY62" s="223"/>
      <c r="DZ62" s="223"/>
      <c r="EA62" s="223"/>
      <c r="EB62" s="223"/>
      <c r="EC62" s="223"/>
      <c r="ED62" s="223"/>
    </row>
    <row r="63" spans="1:134" ht="14.25" customHeight="1" thickBot="1" x14ac:dyDescent="0.25">
      <c r="A63" s="873"/>
      <c r="B63" s="874" t="str">
        <f>CF44</f>
        <v>No Go</v>
      </c>
      <c r="C63" s="875"/>
      <c r="D63" s="876"/>
      <c r="E63" s="4"/>
      <c r="F63" s="202"/>
      <c r="G63" s="13"/>
      <c r="H63" s="13"/>
      <c r="I63" s="13"/>
      <c r="J63" s="13"/>
      <c r="K63" s="13"/>
      <c r="L63" s="13"/>
      <c r="M63" s="13"/>
      <c r="N63" s="13"/>
      <c r="O63" s="13"/>
      <c r="P63" s="13"/>
      <c r="Q63" s="13"/>
      <c r="R63" s="13"/>
      <c r="S63" s="13"/>
      <c r="T63" s="13"/>
      <c r="U63" s="13"/>
      <c r="V63" s="13"/>
      <c r="W63" s="13"/>
      <c r="X63" s="13"/>
      <c r="Y63" s="13"/>
      <c r="Z63" s="203"/>
      <c r="AA63" s="7"/>
      <c r="AB63" s="8"/>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7"/>
      <c r="CI63" s="8"/>
      <c r="CJ63" s="4"/>
      <c r="CK63" s="4"/>
      <c r="CL63" s="4"/>
      <c r="CM63" s="4"/>
      <c r="CN63" s="4"/>
      <c r="CO63" s="4"/>
      <c r="CP63" s="4"/>
      <c r="CQ63" s="4"/>
      <c r="CR63" s="4"/>
      <c r="CS63" s="4"/>
      <c r="CT63" s="4"/>
      <c r="CU63" s="4"/>
      <c r="CV63" s="394"/>
      <c r="CW63" s="223"/>
      <c r="CX63" s="223"/>
      <c r="CY63" s="223"/>
      <c r="CZ63" s="223"/>
      <c r="DA63" s="223"/>
      <c r="DB63" s="223"/>
      <c r="DC63" s="223"/>
      <c r="DD63" s="223"/>
      <c r="DE63" s="223"/>
      <c r="DF63" s="223"/>
      <c r="DG63" s="223"/>
      <c r="DH63" s="223"/>
      <c r="DI63" s="223"/>
      <c r="DJ63" s="223"/>
      <c r="DK63" s="223"/>
      <c r="DL63" s="223"/>
      <c r="DM63" s="223"/>
      <c r="DN63" s="223"/>
      <c r="DO63" s="223"/>
      <c r="DP63" s="223"/>
      <c r="DQ63" s="223"/>
      <c r="DR63" s="223"/>
      <c r="DS63" s="223"/>
      <c r="DT63" s="223"/>
      <c r="DU63" s="223"/>
      <c r="DV63" s="223"/>
      <c r="DW63" s="223"/>
      <c r="DX63" s="223"/>
      <c r="DY63" s="223"/>
      <c r="DZ63" s="223"/>
      <c r="EA63" s="223"/>
      <c r="EB63" s="223"/>
      <c r="EC63" s="223"/>
      <c r="ED63" s="223"/>
    </row>
    <row r="64" spans="1:134" ht="14.25" customHeight="1" x14ac:dyDescent="0.2">
      <c r="A64" s="872">
        <v>7</v>
      </c>
      <c r="B64" s="866" t="str">
        <f>CU4</f>
        <v>No Go</v>
      </c>
      <c r="C64" s="867"/>
      <c r="D64" s="868"/>
      <c r="E64" s="4"/>
      <c r="F64" s="202"/>
      <c r="G64" s="13"/>
      <c r="H64" s="13"/>
      <c r="I64" s="13"/>
      <c r="J64" s="13"/>
      <c r="K64" s="13"/>
      <c r="L64" s="13"/>
      <c r="M64" s="13"/>
      <c r="N64" s="13"/>
      <c r="O64" s="13"/>
      <c r="P64" s="13"/>
      <c r="Q64" s="13"/>
      <c r="R64" s="13"/>
      <c r="S64" s="13"/>
      <c r="T64" s="13"/>
      <c r="U64" s="13"/>
      <c r="V64" s="13"/>
      <c r="W64" s="13"/>
      <c r="X64" s="13"/>
      <c r="Y64" s="13"/>
      <c r="Z64" s="203"/>
      <c r="AA64" s="7"/>
      <c r="AB64" s="8"/>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7"/>
      <c r="CI64" s="8"/>
      <c r="CJ64" s="4"/>
      <c r="CK64" s="4"/>
      <c r="CL64" s="4"/>
      <c r="CM64" s="4"/>
      <c r="CN64" s="4"/>
      <c r="CO64" s="4"/>
      <c r="CP64" s="4"/>
      <c r="CQ64" s="4"/>
      <c r="CR64" s="4"/>
      <c r="CS64" s="4"/>
      <c r="CT64" s="4"/>
      <c r="CU64" s="4"/>
      <c r="CV64" s="394"/>
      <c r="CW64" s="223"/>
      <c r="CX64" s="223"/>
      <c r="CY64" s="223"/>
      <c r="CZ64" s="223"/>
      <c r="DA64" s="223"/>
      <c r="DB64" s="223"/>
      <c r="DC64" s="223"/>
      <c r="DD64" s="223"/>
      <c r="DE64" s="223"/>
      <c r="DF64" s="223"/>
      <c r="DG64" s="223"/>
      <c r="DH64" s="223"/>
      <c r="DI64" s="223"/>
      <c r="DJ64" s="223"/>
      <c r="DK64" s="223"/>
      <c r="DL64" s="223"/>
      <c r="DM64" s="223"/>
      <c r="DN64" s="223"/>
      <c r="DO64" s="223"/>
      <c r="DP64" s="223"/>
      <c r="DQ64" s="223"/>
      <c r="DR64" s="223"/>
      <c r="DS64" s="223"/>
      <c r="DT64" s="223"/>
      <c r="DU64" s="223"/>
      <c r="DV64" s="223"/>
      <c r="DW64" s="223"/>
      <c r="DX64" s="223"/>
      <c r="DY64" s="223"/>
      <c r="DZ64" s="223"/>
      <c r="EA64" s="223"/>
      <c r="EB64" s="223"/>
      <c r="EC64" s="223"/>
      <c r="ED64" s="223"/>
    </row>
    <row r="65" spans="1:207" ht="14.25" customHeight="1" thickBot="1" x14ac:dyDescent="0.25">
      <c r="A65" s="873"/>
      <c r="B65" s="874" t="str">
        <f>CU4</f>
        <v>No Go</v>
      </c>
      <c r="C65" s="875"/>
      <c r="D65" s="876"/>
      <c r="E65" s="4"/>
      <c r="F65" s="202"/>
      <c r="G65" s="13"/>
      <c r="H65" s="13"/>
      <c r="I65" s="13"/>
      <c r="J65" s="13"/>
      <c r="K65" s="13"/>
      <c r="L65" s="13"/>
      <c r="M65" s="13"/>
      <c r="N65" s="13"/>
      <c r="O65" s="13"/>
      <c r="P65" s="13"/>
      <c r="Q65" s="13"/>
      <c r="R65" s="13"/>
      <c r="S65" s="13"/>
      <c r="T65" s="13"/>
      <c r="U65" s="13"/>
      <c r="V65" s="13"/>
      <c r="W65" s="13"/>
      <c r="X65" s="13"/>
      <c r="Y65" s="13"/>
      <c r="Z65" s="203"/>
      <c r="AA65" s="7"/>
      <c r="AB65" s="8"/>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7"/>
      <c r="CI65" s="8"/>
      <c r="CJ65" s="4"/>
      <c r="CK65" s="4"/>
      <c r="CL65" s="4"/>
      <c r="CM65" s="4"/>
      <c r="CN65" s="4"/>
      <c r="CO65" s="4"/>
      <c r="CP65" s="4"/>
      <c r="CQ65" s="4"/>
      <c r="CR65" s="4"/>
      <c r="CS65" s="4"/>
      <c r="CT65" s="4"/>
      <c r="CU65" s="4"/>
      <c r="CV65" s="394"/>
      <c r="CW65" s="223"/>
      <c r="CX65" s="223"/>
      <c r="CY65" s="223"/>
      <c r="CZ65" s="223"/>
      <c r="DA65" s="223"/>
      <c r="DB65" s="223"/>
      <c r="DC65" s="223"/>
      <c r="DD65" s="223"/>
      <c r="DE65" s="223"/>
      <c r="DF65" s="223"/>
      <c r="DG65" s="223"/>
      <c r="DH65" s="223"/>
      <c r="DI65" s="223"/>
      <c r="DJ65" s="223"/>
      <c r="DK65" s="223"/>
      <c r="DL65" s="223"/>
      <c r="DM65" s="223"/>
      <c r="DN65" s="223"/>
      <c r="DO65" s="223"/>
      <c r="DP65" s="223"/>
      <c r="DQ65" s="223"/>
      <c r="DR65" s="223"/>
      <c r="DS65" s="223"/>
      <c r="DT65" s="223"/>
      <c r="DU65" s="223"/>
      <c r="DV65" s="223"/>
      <c r="DW65" s="223"/>
      <c r="DX65" s="223"/>
      <c r="DY65" s="223"/>
      <c r="DZ65" s="223"/>
      <c r="EA65" s="223"/>
      <c r="EB65" s="223"/>
      <c r="EC65" s="223"/>
      <c r="ED65" s="223"/>
    </row>
    <row r="66" spans="1:207" ht="14.25" customHeight="1" x14ac:dyDescent="0.2">
      <c r="A66" s="872">
        <v>8</v>
      </c>
      <c r="B66" s="866" t="str">
        <f>CU23</f>
        <v>No Go</v>
      </c>
      <c r="C66" s="867"/>
      <c r="D66" s="868"/>
      <c r="E66" s="4"/>
      <c r="F66" s="202"/>
      <c r="G66" s="13"/>
      <c r="H66" s="13"/>
      <c r="I66" s="13"/>
      <c r="J66" s="13"/>
      <c r="K66" s="13"/>
      <c r="L66" s="13"/>
      <c r="M66" s="13"/>
      <c r="N66" s="13"/>
      <c r="O66" s="13"/>
      <c r="P66" s="13"/>
      <c r="Q66" s="13"/>
      <c r="R66" s="13"/>
      <c r="S66" s="13"/>
      <c r="T66" s="13"/>
      <c r="U66" s="13"/>
      <c r="V66" s="13"/>
      <c r="W66" s="13"/>
      <c r="X66" s="13"/>
      <c r="Y66" s="13"/>
      <c r="Z66" s="203"/>
      <c r="AA66" s="7"/>
      <c r="AB66" s="8"/>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7"/>
      <c r="CI66" s="8"/>
      <c r="CJ66" s="4"/>
      <c r="CK66" s="4"/>
      <c r="CL66" s="4"/>
      <c r="CM66" s="4"/>
      <c r="CN66" s="4"/>
      <c r="CO66" s="4"/>
      <c r="CP66" s="4"/>
      <c r="CQ66" s="4"/>
      <c r="CR66" s="4"/>
      <c r="CS66" s="4"/>
      <c r="CT66" s="4"/>
      <c r="CU66" s="4"/>
      <c r="CV66" s="394"/>
    </row>
    <row r="67" spans="1:207" ht="14.25" customHeight="1" thickBot="1" x14ac:dyDescent="0.25">
      <c r="A67" s="873"/>
      <c r="B67" s="874" t="str">
        <f>CU23</f>
        <v>No Go</v>
      </c>
      <c r="C67" s="875"/>
      <c r="D67" s="876"/>
      <c r="E67" s="4"/>
      <c r="F67" s="202"/>
      <c r="G67" s="13"/>
      <c r="H67" s="13"/>
      <c r="I67" s="13"/>
      <c r="J67" s="13"/>
      <c r="K67" s="13"/>
      <c r="L67" s="13"/>
      <c r="M67" s="13"/>
      <c r="N67" s="13"/>
      <c r="O67" s="13"/>
      <c r="P67" s="13"/>
      <c r="Q67" s="13"/>
      <c r="R67" s="13"/>
      <c r="S67" s="13"/>
      <c r="T67" s="13"/>
      <c r="U67" s="13"/>
      <c r="V67" s="13"/>
      <c r="W67" s="13"/>
      <c r="X67" s="13"/>
      <c r="Y67" s="13"/>
      <c r="Z67" s="203"/>
      <c r="AA67" s="7"/>
      <c r="AB67" s="8"/>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7"/>
      <c r="CI67" s="8"/>
      <c r="CJ67" s="4"/>
      <c r="CK67" s="4"/>
      <c r="CL67" s="4"/>
      <c r="CM67" s="4"/>
      <c r="CN67" s="4"/>
      <c r="CO67" s="4"/>
      <c r="CP67" s="4"/>
      <c r="CQ67" s="4"/>
      <c r="CR67" s="4"/>
      <c r="CS67" s="4"/>
      <c r="CT67" s="4"/>
      <c r="CU67" s="4"/>
      <c r="CV67" s="394"/>
    </row>
    <row r="68" spans="1:207" ht="14.25" customHeight="1" x14ac:dyDescent="0.2">
      <c r="A68" s="872">
        <v>9</v>
      </c>
      <c r="B68" s="866" t="str">
        <f>CU44</f>
        <v>No Go</v>
      </c>
      <c r="C68" s="867"/>
      <c r="D68" s="868"/>
      <c r="E68" s="4"/>
      <c r="F68" s="204"/>
      <c r="G68" s="205"/>
      <c r="H68" s="205"/>
      <c r="I68" s="205"/>
      <c r="J68" s="205"/>
      <c r="K68" s="205"/>
      <c r="L68" s="205"/>
      <c r="M68" s="205"/>
      <c r="N68" s="205"/>
      <c r="O68" s="205"/>
      <c r="P68" s="205"/>
      <c r="Q68" s="205"/>
      <c r="R68" s="205"/>
      <c r="S68" s="205"/>
      <c r="T68" s="205"/>
      <c r="U68" s="205"/>
      <c r="V68" s="205"/>
      <c r="W68" s="205"/>
      <c r="X68" s="205"/>
      <c r="Y68" s="205"/>
      <c r="Z68" s="206"/>
      <c r="AA68" s="7"/>
      <c r="AB68" s="8"/>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7"/>
      <c r="CI68" s="8"/>
      <c r="CJ68" s="4"/>
      <c r="CK68" s="4"/>
      <c r="CL68" s="4"/>
      <c r="CM68" s="4"/>
      <c r="CN68" s="4"/>
      <c r="CO68" s="4"/>
      <c r="CP68" s="4"/>
      <c r="CQ68" s="4"/>
      <c r="CR68" s="4"/>
      <c r="CS68" s="4"/>
      <c r="CT68" s="4"/>
      <c r="CU68" s="4"/>
      <c r="CV68" s="394"/>
    </row>
    <row r="69" spans="1:207" ht="14.25" customHeight="1" thickBot="1" x14ac:dyDescent="0.25">
      <c r="A69" s="873"/>
      <c r="B69" s="874" t="str">
        <f>CU44</f>
        <v>No Go</v>
      </c>
      <c r="C69" s="875"/>
      <c r="D69" s="876"/>
      <c r="E69" s="402"/>
      <c r="F69" s="403"/>
      <c r="G69" s="403"/>
      <c r="H69" s="403"/>
      <c r="I69" s="403"/>
      <c r="J69" s="403"/>
      <c r="K69" s="403"/>
      <c r="L69" s="403"/>
      <c r="M69" s="403"/>
      <c r="N69" s="403"/>
      <c r="O69" s="403"/>
      <c r="P69" s="403"/>
      <c r="Q69" s="403"/>
      <c r="R69" s="403"/>
      <c r="S69" s="404"/>
      <c r="T69" s="404"/>
      <c r="U69" s="404"/>
      <c r="V69" s="403"/>
      <c r="W69" s="403"/>
      <c r="X69" s="403"/>
      <c r="Y69" s="403"/>
      <c r="Z69" s="403"/>
      <c r="AA69" s="405"/>
      <c r="AB69" s="406"/>
      <c r="AC69" s="883"/>
      <c r="AD69" s="883"/>
      <c r="AE69" s="883"/>
      <c r="AF69" s="883"/>
      <c r="AG69" s="403"/>
      <c r="AH69" s="403"/>
      <c r="AI69" s="403"/>
      <c r="AJ69" s="403"/>
      <c r="AK69" s="403"/>
      <c r="AL69" s="403"/>
      <c r="AM69" s="403"/>
      <c r="AN69" s="403"/>
      <c r="AO69" s="403"/>
      <c r="AP69" s="403"/>
      <c r="AQ69" s="403"/>
      <c r="AR69" s="403"/>
      <c r="AS69" s="403"/>
      <c r="AT69" s="403"/>
      <c r="AU69" s="403"/>
      <c r="AV69" s="403"/>
      <c r="AW69" s="403"/>
      <c r="AX69" s="403"/>
      <c r="AY69" s="403"/>
      <c r="AZ69" s="403"/>
      <c r="BA69" s="403"/>
      <c r="BB69" s="403"/>
      <c r="BC69" s="403"/>
      <c r="BD69" s="403"/>
      <c r="BE69" s="403"/>
      <c r="BF69" s="403"/>
      <c r="BG69" s="403"/>
      <c r="BH69" s="403"/>
      <c r="BI69" s="403"/>
      <c r="BJ69" s="403"/>
      <c r="BK69" s="403"/>
      <c r="BL69" s="403"/>
      <c r="BM69" s="403"/>
      <c r="BN69" s="403"/>
      <c r="BO69" s="403"/>
      <c r="BP69" s="403"/>
      <c r="BQ69" s="403"/>
      <c r="BR69" s="403"/>
      <c r="BS69" s="403"/>
      <c r="BT69" s="403"/>
      <c r="BU69" s="403"/>
      <c r="BV69" s="403"/>
      <c r="BW69" s="403"/>
      <c r="BX69" s="403"/>
      <c r="BY69" s="403"/>
      <c r="BZ69" s="403"/>
      <c r="CA69" s="403"/>
      <c r="CB69" s="403"/>
      <c r="CC69" s="403"/>
      <c r="CD69" s="403"/>
      <c r="CE69" s="403"/>
      <c r="CF69" s="403"/>
      <c r="CG69" s="403"/>
      <c r="CH69" s="405"/>
      <c r="CI69" s="406"/>
      <c r="CJ69" s="407"/>
      <c r="CK69" s="407"/>
      <c r="CL69" s="407"/>
      <c r="CM69" s="407"/>
      <c r="CN69" s="407"/>
      <c r="CO69" s="407"/>
      <c r="CP69" s="407"/>
      <c r="CQ69" s="407"/>
      <c r="CR69" s="407"/>
      <c r="CS69" s="407"/>
      <c r="CT69" s="407"/>
      <c r="CU69" s="407"/>
      <c r="CV69" s="408"/>
      <c r="CW69" s="223"/>
      <c r="CX69" s="223"/>
      <c r="CY69" s="223"/>
      <c r="CZ69" s="223"/>
      <c r="DA69" s="223"/>
      <c r="DB69" s="223"/>
      <c r="DC69" s="223"/>
      <c r="DD69" s="223"/>
      <c r="DE69" s="223"/>
      <c r="DF69" s="223"/>
      <c r="DG69" s="223"/>
      <c r="DH69" s="223"/>
      <c r="DI69" s="223"/>
      <c r="DJ69" s="223"/>
      <c r="DK69" s="223"/>
      <c r="DL69" s="223"/>
      <c r="DM69" s="223"/>
      <c r="DN69" s="223"/>
      <c r="DO69" s="223"/>
      <c r="DP69" s="223"/>
      <c r="DQ69" s="223"/>
      <c r="DR69" s="223"/>
      <c r="DS69" s="223"/>
      <c r="DT69" s="223"/>
      <c r="DU69" s="223"/>
      <c r="DV69" s="223"/>
      <c r="DW69" s="223"/>
      <c r="DX69" s="223"/>
      <c r="DY69" s="223"/>
      <c r="DZ69" s="223"/>
      <c r="EA69" s="223"/>
      <c r="EB69" s="223"/>
      <c r="EC69" s="223"/>
      <c r="ED69" s="223"/>
    </row>
    <row r="70" spans="1:207" s="220" customFormat="1" x14ac:dyDescent="0.2">
      <c r="A70" s="871"/>
      <c r="B70" s="871"/>
      <c r="C70" s="871"/>
      <c r="D70" s="871"/>
      <c r="E70" s="871"/>
      <c r="F70" s="871"/>
      <c r="G70" s="871"/>
      <c r="H70" s="871"/>
      <c r="I70" s="871"/>
      <c r="J70" s="871"/>
      <c r="K70" s="871"/>
      <c r="L70" s="871"/>
      <c r="M70" s="871"/>
      <c r="N70" s="871"/>
      <c r="O70" s="871"/>
      <c r="P70" s="871"/>
      <c r="Q70" s="871"/>
      <c r="R70" s="871"/>
      <c r="S70" s="871"/>
      <c r="T70" s="871"/>
      <c r="U70" s="871"/>
      <c r="V70" s="871"/>
      <c r="W70" s="871"/>
      <c r="X70" s="871"/>
      <c r="Y70" s="871"/>
      <c r="Z70" s="871"/>
      <c r="AA70" s="871"/>
      <c r="AB70" s="871"/>
      <c r="AC70" s="871"/>
      <c r="AD70" s="871"/>
      <c r="AE70" s="871"/>
      <c r="AF70" s="871"/>
      <c r="AG70" s="871"/>
      <c r="AH70" s="871"/>
      <c r="AI70" s="871"/>
      <c r="AJ70" s="871"/>
      <c r="AK70" s="871"/>
      <c r="AL70" s="871"/>
      <c r="AM70" s="871"/>
      <c r="AN70" s="871"/>
      <c r="AO70" s="871"/>
      <c r="AP70" s="871"/>
      <c r="AQ70" s="871"/>
      <c r="AR70" s="871"/>
      <c r="AS70" s="871"/>
      <c r="AT70" s="871"/>
      <c r="AU70" s="871"/>
      <c r="AV70" s="871"/>
      <c r="AW70" s="871"/>
      <c r="AX70" s="871"/>
      <c r="AY70" s="871"/>
      <c r="AZ70" s="871"/>
      <c r="BA70" s="871"/>
      <c r="BB70" s="871"/>
      <c r="BC70" s="871"/>
      <c r="BD70" s="871"/>
      <c r="BE70" s="871"/>
      <c r="BF70" s="871"/>
      <c r="BG70" s="871"/>
      <c r="BH70" s="871"/>
      <c r="BI70" s="871"/>
      <c r="BJ70" s="871"/>
      <c r="BK70" s="871"/>
      <c r="BL70" s="871"/>
      <c r="BM70" s="871"/>
      <c r="BN70" s="871"/>
      <c r="BO70" s="871"/>
      <c r="BP70" s="871"/>
      <c r="BQ70" s="871"/>
      <c r="BR70" s="871"/>
      <c r="BS70" s="871"/>
      <c r="BT70" s="871"/>
      <c r="BU70" s="871"/>
      <c r="BV70" s="871"/>
      <c r="BW70" s="871"/>
      <c r="BX70" s="871"/>
      <c r="BY70" s="871"/>
      <c r="BZ70" s="871"/>
      <c r="CA70" s="871"/>
      <c r="CB70" s="871"/>
      <c r="CC70" s="871"/>
      <c r="CD70" s="871"/>
      <c r="CE70" s="871"/>
      <c r="CF70" s="871"/>
      <c r="CG70" s="871"/>
      <c r="CH70" s="871"/>
      <c r="CI70" s="871"/>
      <c r="CJ70" s="871"/>
      <c r="CK70" s="871"/>
      <c r="CL70" s="871"/>
      <c r="CM70" s="871"/>
      <c r="CN70" s="871"/>
      <c r="CO70" s="871"/>
      <c r="CP70" s="871"/>
      <c r="CQ70" s="871"/>
      <c r="CR70" s="871"/>
      <c r="CS70" s="871"/>
      <c r="CT70" s="871"/>
      <c r="CU70" s="871"/>
      <c r="CV70" s="871"/>
      <c r="GY70" s="221"/>
    </row>
    <row r="71" spans="1:207" s="220" customFormat="1" ht="81" customHeight="1" x14ac:dyDescent="0.2">
      <c r="GY71" s="221"/>
    </row>
    <row r="72" spans="1:207" s="220" customFormat="1" ht="21" x14ac:dyDescent="0.4">
      <c r="A72" s="880"/>
      <c r="B72" s="880"/>
      <c r="C72" s="880"/>
      <c r="D72" s="880"/>
      <c r="E72" s="880"/>
      <c r="F72" s="880"/>
      <c r="G72" s="880"/>
      <c r="H72" s="880"/>
      <c r="I72" s="880"/>
      <c r="J72" s="880"/>
      <c r="K72" s="880"/>
      <c r="L72" s="880"/>
      <c r="M72" s="880"/>
      <c r="N72" s="880"/>
      <c r="O72" s="880"/>
      <c r="P72" s="880"/>
      <c r="Q72" s="880"/>
      <c r="R72" s="880"/>
      <c r="S72" s="880"/>
      <c r="T72" s="880"/>
      <c r="U72" s="880"/>
      <c r="V72" s="880"/>
      <c r="W72" s="880"/>
      <c r="X72" s="880"/>
      <c r="Y72" s="880"/>
      <c r="Z72" s="880"/>
      <c r="AA72" s="880"/>
      <c r="AB72" s="880"/>
      <c r="AC72" s="880"/>
      <c r="AD72" s="880"/>
      <c r="AE72" s="880"/>
      <c r="AF72" s="880"/>
      <c r="AG72" s="880"/>
      <c r="AH72" s="880"/>
      <c r="AI72" s="880"/>
      <c r="AJ72" s="880"/>
      <c r="AK72" s="880"/>
      <c r="GY72" s="221"/>
    </row>
    <row r="73" spans="1:207" s="480" customFormat="1" ht="24.75" customHeight="1" x14ac:dyDescent="0.5">
      <c r="A73" s="881"/>
      <c r="B73" s="881"/>
      <c r="C73" s="881"/>
      <c r="D73" s="881"/>
      <c r="E73" s="881"/>
      <c r="F73" s="881"/>
      <c r="G73" s="881"/>
      <c r="H73" s="881"/>
      <c r="I73" s="881"/>
      <c r="J73" s="881"/>
      <c r="K73" s="881"/>
      <c r="L73" s="881"/>
      <c r="M73" s="881"/>
      <c r="N73" s="881"/>
      <c r="O73" s="881"/>
      <c r="P73" s="881"/>
      <c r="Q73" s="881"/>
      <c r="R73" s="881"/>
      <c r="S73" s="881"/>
      <c r="T73" s="881"/>
      <c r="U73" s="881"/>
      <c r="V73" s="881"/>
      <c r="W73" s="881"/>
      <c r="X73" s="881"/>
      <c r="Y73" s="881"/>
      <c r="Z73" s="881"/>
      <c r="AA73" s="881"/>
      <c r="AB73" s="881"/>
      <c r="AC73" s="881"/>
      <c r="AD73" s="881"/>
      <c r="AE73" s="881"/>
      <c r="AF73" s="881"/>
      <c r="AG73" s="881"/>
      <c r="AH73" s="881"/>
      <c r="AI73" s="881"/>
      <c r="AJ73" s="881"/>
      <c r="AK73" s="881"/>
      <c r="GY73" s="481"/>
    </row>
    <row r="74" spans="1:207" s="480" customFormat="1" ht="24.75" customHeight="1" x14ac:dyDescent="0.55000000000000004">
      <c r="A74" s="882"/>
      <c r="B74" s="882"/>
      <c r="C74" s="882"/>
      <c r="D74" s="882"/>
      <c r="E74" s="882"/>
      <c r="F74" s="882"/>
      <c r="G74" s="882"/>
      <c r="H74" s="882"/>
      <c r="I74" s="882"/>
      <c r="J74" s="882"/>
      <c r="K74" s="882"/>
      <c r="L74" s="882"/>
      <c r="M74" s="882"/>
      <c r="N74" s="882"/>
      <c r="O74" s="882"/>
      <c r="P74" s="882"/>
      <c r="Q74" s="882"/>
      <c r="R74" s="882"/>
      <c r="S74" s="882"/>
      <c r="T74" s="882"/>
      <c r="U74" s="882"/>
      <c r="V74" s="882"/>
      <c r="W74" s="882"/>
      <c r="X74" s="882"/>
      <c r="Y74" s="882"/>
      <c r="Z74" s="882"/>
      <c r="AA74" s="882"/>
      <c r="AB74" s="882"/>
      <c r="AC74" s="882"/>
      <c r="AD74" s="882"/>
      <c r="AE74" s="882"/>
      <c r="AF74" s="882"/>
      <c r="AG74" s="882"/>
      <c r="AH74" s="882"/>
      <c r="AI74" s="882"/>
      <c r="AJ74" s="882"/>
      <c r="AK74" s="882"/>
      <c r="GY74" s="481"/>
    </row>
    <row r="75" spans="1:207" s="220" customFormat="1" ht="12.75" customHeight="1" x14ac:dyDescent="0.2">
      <c r="T75" s="865"/>
      <c r="U75" s="865"/>
      <c r="V75" s="865"/>
      <c r="GY75" s="221"/>
    </row>
    <row r="76" spans="1:207" s="220" customFormat="1" x14ac:dyDescent="0.2">
      <c r="T76" s="865"/>
      <c r="U76" s="865"/>
      <c r="V76" s="865"/>
      <c r="GY76" s="221"/>
    </row>
    <row r="77" spans="1:207" s="220" customFormat="1" x14ac:dyDescent="0.2">
      <c r="T77" s="865" t="s">
        <v>70</v>
      </c>
      <c r="U77" s="865"/>
      <c r="V77" s="865"/>
      <c r="GY77" s="221"/>
    </row>
    <row r="78" spans="1:207" s="220" customFormat="1" x14ac:dyDescent="0.2">
      <c r="T78" s="865"/>
      <c r="U78" s="865"/>
      <c r="V78" s="865"/>
      <c r="GY78" s="221"/>
    </row>
    <row r="79" spans="1:207" s="220" customFormat="1" x14ac:dyDescent="0.2">
      <c r="T79" s="865" t="s">
        <v>70</v>
      </c>
      <c r="U79" s="865"/>
      <c r="V79" s="865"/>
      <c r="GY79" s="221"/>
    </row>
    <row r="80" spans="1:207" s="220" customFormat="1" x14ac:dyDescent="0.2">
      <c r="T80" s="865"/>
      <c r="U80" s="865"/>
      <c r="V80" s="865"/>
      <c r="GY80" s="221"/>
    </row>
    <row r="81" spans="20:207" s="220" customFormat="1" x14ac:dyDescent="0.2">
      <c r="T81" s="865" t="s">
        <v>70</v>
      </c>
      <c r="U81" s="865"/>
      <c r="V81" s="865"/>
      <c r="GY81" s="221"/>
    </row>
    <row r="82" spans="20:207" s="220" customFormat="1" x14ac:dyDescent="0.2">
      <c r="T82" s="865"/>
      <c r="U82" s="865"/>
      <c r="V82" s="865"/>
      <c r="GY82" s="221"/>
    </row>
    <row r="83" spans="20:207" s="220" customFormat="1" x14ac:dyDescent="0.2">
      <c r="T83" s="865" t="s">
        <v>70</v>
      </c>
      <c r="U83" s="865"/>
      <c r="V83" s="865"/>
      <c r="GY83" s="221"/>
    </row>
    <row r="84" spans="20:207" s="220" customFormat="1" x14ac:dyDescent="0.2">
      <c r="T84" s="865"/>
      <c r="U84" s="865"/>
      <c r="V84" s="865"/>
      <c r="GY84" s="221"/>
    </row>
    <row r="85" spans="20:207" s="220" customFormat="1" x14ac:dyDescent="0.2">
      <c r="T85" s="865"/>
      <c r="U85" s="865"/>
      <c r="V85" s="865"/>
      <c r="GY85" s="221"/>
    </row>
    <row r="86" spans="20:207" s="220" customFormat="1" x14ac:dyDescent="0.2">
      <c r="T86" s="865"/>
      <c r="U86" s="865"/>
      <c r="V86" s="865"/>
      <c r="GY86" s="221"/>
    </row>
    <row r="87" spans="20:207" s="220" customFormat="1" x14ac:dyDescent="0.2">
      <c r="T87" s="865"/>
      <c r="U87" s="865"/>
      <c r="V87" s="865"/>
      <c r="GY87" s="221"/>
    </row>
    <row r="88" spans="20:207" s="220" customFormat="1" x14ac:dyDescent="0.2">
      <c r="T88" s="865"/>
      <c r="U88" s="865"/>
      <c r="V88" s="865"/>
      <c r="GY88" s="221"/>
    </row>
    <row r="89" spans="20:207" s="220" customFormat="1" x14ac:dyDescent="0.2">
      <c r="T89" s="865"/>
      <c r="U89" s="865"/>
      <c r="V89" s="865"/>
      <c r="GY89" s="221"/>
    </row>
    <row r="90" spans="20:207" s="220" customFormat="1" x14ac:dyDescent="0.2">
      <c r="GY90" s="221"/>
    </row>
    <row r="91" spans="20:207" s="220" customFormat="1" x14ac:dyDescent="0.2">
      <c r="GY91" s="221"/>
    </row>
    <row r="92" spans="20:207" s="220" customFormat="1" x14ac:dyDescent="0.2">
      <c r="GY92" s="221"/>
    </row>
    <row r="93" spans="20:207" s="220" customFormat="1" x14ac:dyDescent="0.2">
      <c r="GY93" s="221"/>
    </row>
    <row r="94" spans="20:207" s="220" customFormat="1" x14ac:dyDescent="0.2">
      <c r="GY94" s="221"/>
    </row>
    <row r="95" spans="20:207" s="220" customFormat="1" x14ac:dyDescent="0.2">
      <c r="GY95" s="221"/>
    </row>
    <row r="96" spans="20:207" s="220" customFormat="1" x14ac:dyDescent="0.2">
      <c r="GY96" s="221"/>
    </row>
    <row r="97" spans="207:207" s="220" customFormat="1" x14ac:dyDescent="0.2">
      <c r="GY97" s="221"/>
    </row>
    <row r="98" spans="207:207" s="220" customFormat="1" x14ac:dyDescent="0.2">
      <c r="GY98" s="221"/>
    </row>
    <row r="99" spans="207:207" s="220" customFormat="1" x14ac:dyDescent="0.2">
      <c r="GY99" s="221"/>
    </row>
    <row r="100" spans="207:207" s="220" customFormat="1" x14ac:dyDescent="0.2">
      <c r="GY100" s="221"/>
    </row>
    <row r="101" spans="207:207" s="220" customFormat="1" x14ac:dyDescent="0.2">
      <c r="GY101" s="221"/>
    </row>
    <row r="102" spans="207:207" s="220" customFormat="1" x14ac:dyDescent="0.2">
      <c r="GY102" s="221"/>
    </row>
    <row r="103" spans="207:207" s="220" customFormat="1" x14ac:dyDescent="0.2">
      <c r="GY103" s="221"/>
    </row>
    <row r="104" spans="207:207" s="220" customFormat="1" x14ac:dyDescent="0.2">
      <c r="GY104" s="221"/>
    </row>
    <row r="105" spans="207:207" s="220" customFormat="1" x14ac:dyDescent="0.2">
      <c r="GY105" s="221"/>
    </row>
    <row r="106" spans="207:207" s="220" customFormat="1" x14ac:dyDescent="0.2">
      <c r="GY106" s="221"/>
    </row>
    <row r="107" spans="207:207" s="220" customFormat="1" x14ac:dyDescent="0.2">
      <c r="GY107" s="221"/>
    </row>
    <row r="108" spans="207:207" s="220" customFormat="1" x14ac:dyDescent="0.2">
      <c r="GY108" s="221"/>
    </row>
    <row r="109" spans="207:207" s="220" customFormat="1" x14ac:dyDescent="0.2">
      <c r="GY109" s="221"/>
    </row>
    <row r="110" spans="207:207" s="220" customFormat="1" x14ac:dyDescent="0.2">
      <c r="GY110" s="221"/>
    </row>
    <row r="111" spans="207:207" s="220" customFormat="1" x14ac:dyDescent="0.2">
      <c r="GY111" s="221"/>
    </row>
    <row r="112" spans="207:207" s="220" customFormat="1" x14ac:dyDescent="0.2">
      <c r="GY112" s="221"/>
    </row>
    <row r="113" spans="207:207" s="220" customFormat="1" x14ac:dyDescent="0.2">
      <c r="GY113" s="221"/>
    </row>
    <row r="114" spans="207:207" s="220" customFormat="1" x14ac:dyDescent="0.2">
      <c r="GY114" s="221"/>
    </row>
    <row r="115" spans="207:207" s="220" customFormat="1" x14ac:dyDescent="0.2">
      <c r="GY115" s="221"/>
    </row>
    <row r="116" spans="207:207" s="220" customFormat="1" x14ac:dyDescent="0.2">
      <c r="GY116" s="221"/>
    </row>
    <row r="117" spans="207:207" s="220" customFormat="1" x14ac:dyDescent="0.2">
      <c r="GY117" s="221"/>
    </row>
    <row r="118" spans="207:207" s="220" customFormat="1" x14ac:dyDescent="0.2">
      <c r="GY118" s="221"/>
    </row>
    <row r="119" spans="207:207" s="220" customFormat="1" x14ac:dyDescent="0.2">
      <c r="GY119" s="221"/>
    </row>
    <row r="120" spans="207:207" s="220" customFormat="1" x14ac:dyDescent="0.2">
      <c r="GY120" s="221"/>
    </row>
    <row r="121" spans="207:207" s="220" customFormat="1" x14ac:dyDescent="0.2">
      <c r="GY121" s="221"/>
    </row>
    <row r="122" spans="207:207" s="220" customFormat="1" x14ac:dyDescent="0.2">
      <c r="GY122" s="221"/>
    </row>
    <row r="123" spans="207:207" s="220" customFormat="1" x14ac:dyDescent="0.2">
      <c r="GY123" s="221"/>
    </row>
    <row r="124" spans="207:207" s="220" customFormat="1" x14ac:dyDescent="0.2">
      <c r="GY124" s="221"/>
    </row>
    <row r="125" spans="207:207" s="220" customFormat="1" x14ac:dyDescent="0.2">
      <c r="GY125" s="221"/>
    </row>
    <row r="126" spans="207:207" s="220" customFormat="1" x14ac:dyDescent="0.2">
      <c r="GY126" s="221"/>
    </row>
  </sheetData>
  <sheetProtection sheet="1" formatCells="0" formatColumns="0" formatRows="0" insertHyperlinks="0" sort="0" autoFilter="0" pivotTables="0"/>
  <protectedRanges>
    <protectedRange sqref="AC23 E4:AA69 AD4:CV69 AC4 AB5:AC22 AB24:AC69" name="A3 Range"/>
  </protectedRanges>
  <mergeCells count="100">
    <mergeCell ref="E23:L23"/>
    <mergeCell ref="CI23:CM23"/>
    <mergeCell ref="CI4:CM4"/>
    <mergeCell ref="CI44:CL44"/>
    <mergeCell ref="AC23:AF23"/>
    <mergeCell ref="AC4:AF4"/>
    <mergeCell ref="AC44:AF44"/>
    <mergeCell ref="E4:N4"/>
    <mergeCell ref="E44:M44"/>
    <mergeCell ref="N2:T2"/>
    <mergeCell ref="U2:AL2"/>
    <mergeCell ref="N3:T3"/>
    <mergeCell ref="U3:AL3"/>
    <mergeCell ref="Y4:AA4"/>
    <mergeCell ref="BM3:BU3"/>
    <mergeCell ref="AM3:AW3"/>
    <mergeCell ref="AX3:BL3"/>
    <mergeCell ref="BM2:BU2"/>
    <mergeCell ref="AM2:AW2"/>
    <mergeCell ref="AX2:BL2"/>
    <mergeCell ref="CU4:CV4"/>
    <mergeCell ref="CS3:CT3"/>
    <mergeCell ref="CF4:CH4"/>
    <mergeCell ref="CS2:CT2"/>
    <mergeCell ref="CN3:CR3"/>
    <mergeCell ref="CN2:CR2"/>
    <mergeCell ref="CU2:CV2"/>
    <mergeCell ref="CU3:CV3"/>
    <mergeCell ref="CI2:CM2"/>
    <mergeCell ref="CI3:CM3"/>
    <mergeCell ref="BV2:CH2"/>
    <mergeCell ref="BV3:CH3"/>
    <mergeCell ref="CU41:CV41"/>
    <mergeCell ref="A23:D51"/>
    <mergeCell ref="Y44:AA44"/>
    <mergeCell ref="A54:A55"/>
    <mergeCell ref="B54:D54"/>
    <mergeCell ref="B55:D55"/>
    <mergeCell ref="A52:A53"/>
    <mergeCell ref="B52:D52"/>
    <mergeCell ref="B53:D53"/>
    <mergeCell ref="CF44:CH44"/>
    <mergeCell ref="CU44:CV44"/>
    <mergeCell ref="Y23:AA23"/>
    <mergeCell ref="CQ41:CR41"/>
    <mergeCell ref="CS41:CT41"/>
    <mergeCell ref="CM41:CN41"/>
    <mergeCell ref="CO41:CP41"/>
    <mergeCell ref="A4:B9"/>
    <mergeCell ref="C4:D9"/>
    <mergeCell ref="A66:A67"/>
    <mergeCell ref="B66:D66"/>
    <mergeCell ref="B67:D67"/>
    <mergeCell ref="A62:A63"/>
    <mergeCell ref="A56:A57"/>
    <mergeCell ref="B56:D56"/>
    <mergeCell ref="B57:D57"/>
    <mergeCell ref="C10:D14"/>
    <mergeCell ref="A10:B18"/>
    <mergeCell ref="C15:D22"/>
    <mergeCell ref="T76:V76"/>
    <mergeCell ref="A68:A69"/>
    <mergeCell ref="B68:D68"/>
    <mergeCell ref="B69:D69"/>
    <mergeCell ref="B63:D63"/>
    <mergeCell ref="A64:A65"/>
    <mergeCell ref="B64:D64"/>
    <mergeCell ref="B65:D65"/>
    <mergeCell ref="A72:AK72"/>
    <mergeCell ref="A73:AK73"/>
    <mergeCell ref="A74:AK74"/>
    <mergeCell ref="AC69:AF69"/>
    <mergeCell ref="T89:V89"/>
    <mergeCell ref="T78:V78"/>
    <mergeCell ref="T79:V79"/>
    <mergeCell ref="T80:V80"/>
    <mergeCell ref="T81:V81"/>
    <mergeCell ref="T82:V82"/>
    <mergeCell ref="T83:V83"/>
    <mergeCell ref="T84:V84"/>
    <mergeCell ref="T85:V85"/>
    <mergeCell ref="T86:V86"/>
    <mergeCell ref="T87:V87"/>
    <mergeCell ref="T88:V88"/>
    <mergeCell ref="T77:V77"/>
    <mergeCell ref="B62:D62"/>
    <mergeCell ref="A1:CV1"/>
    <mergeCell ref="E20:K20"/>
    <mergeCell ref="AB70:CH70"/>
    <mergeCell ref="CI70:CV70"/>
    <mergeCell ref="T75:V75"/>
    <mergeCell ref="A70:AA70"/>
    <mergeCell ref="A58:A59"/>
    <mergeCell ref="B58:D58"/>
    <mergeCell ref="B59:D59"/>
    <mergeCell ref="A60:A61"/>
    <mergeCell ref="B60:D60"/>
    <mergeCell ref="B61:D61"/>
    <mergeCell ref="CF23:CH23"/>
    <mergeCell ref="CU23:CV23"/>
  </mergeCells>
  <conditionalFormatting sqref="B52:D69">
    <cfRule type="cellIs" dxfId="35" priority="21" operator="equal">
      <formula>"No Go"</formula>
    </cfRule>
    <cfRule type="cellIs" dxfId="34" priority="22" operator="equal">
      <formula>"GO"</formula>
    </cfRule>
  </conditionalFormatting>
  <conditionalFormatting sqref="Y4:AA4 Y23:AA24 Y44:AA44 CF4:CH4 CF23:CH24 CF44:CH44 CU4:CV4 CU23:CV24 CU44:CV44">
    <cfRule type="cellIs" dxfId="33" priority="19" operator="equal">
      <formula>"No Go"</formula>
    </cfRule>
    <cfRule type="cellIs" dxfId="32" priority="20" operator="equal">
      <formula>"GO"</formula>
    </cfRule>
  </conditionalFormatting>
  <conditionalFormatting sqref="A23:D51 U2:AL3 AX2:BL3 BV2:CH3 CN2:CR3 CU2:CV3">
    <cfRule type="containsBlanks" dxfId="31" priority="1">
      <formula>LEN(TRIM(A2))=0</formula>
    </cfRule>
  </conditionalFormatting>
  <dataValidations xWindow="536" yWindow="215" count="7">
    <dataValidation type="list" allowBlank="1" showInputMessage="1" showErrorMessage="1" sqref="CT17 CT21 CT9 CT7 CT19 CT15 CT13 CT11">
      <formula1>$GY$5:$GY$6</formula1>
    </dataValidation>
    <dataValidation type="list" allowBlank="1" showInputMessage="1" showErrorMessage="1" sqref="CD29:CD42 CF27:CF42 CB31 CE27:CE28 CE30:CE42 CD27">
      <formula1>$GY$9:$GY$10</formula1>
    </dataValidation>
    <dataValidation type="list" allowBlank="1" showInputMessage="1" showErrorMessage="1" sqref="Y4:AA4 Y23:AA24 Y44:AA44 CF4:CH4 CF23:CH24 CF44:CH44 CU4 CU23:CU24 CU44">
      <formula1>$GY$12:$GY$13</formula1>
    </dataValidation>
    <dataValidation allowBlank="1" showInputMessage="1" showErrorMessage="1" promptTitle="ATTENTION - ATTENTION" prompt="!!!!!!!!!!!!!!!!!!!!!!!!!!!!!!!!!!!!!!!!!!!!!!!!!!!!!!!!!!!!!!!!!!!!!!!!!!!!!!_x000a_Use the Event Team Members tab for populating these boxes!_x000a_!!!!!!!!!!!!!!!!!!!!!!!!!!!!!!!!!!!!!!!!!!!!!!!!!!!!!!!!!!!!!!!!!!!!!!!!!!!!!!_x000a_" sqref="A23:D51"/>
    <dataValidation allowBlank="1" showInputMessage="1" showErrorMessage="1" promptTitle="!! - ATTENTION - ATTENTION - !!" prompt="!!!!!!!!!!!!!!!!!!!_x000a_!!!!!!!!!!!!!!!!!!!_x000a_Use the BORDER tab below for populating thest boxes_x000a_!!!!!!!!!!!!!!!!!!!_x000a_!!!!!!!!!!!!!!!!!!!" sqref="C10:D14"/>
    <dataValidation allowBlank="1" showInputMessage="1" showErrorMessage="1" promptTitle="!! - ATTENTION - ATTENTION - !!" prompt="!!!!!!!!!!!!!!!!!!!!!!!!!!!!!_x000a_!!!!!!!!!!!!!!!!!!!!!!!!!!!!!_x000a_!!!!!!!!!!!!!!!!!!!!!!!!!!!!!_x000a_Use the BORDER tab below for populating thest boxes_x000a_!!!!!!!!!!!!!!!!!!!!!!!!!!!!!_x000a_!!!!!!!!!!!!!!!!!!!!!!!!!!!!!_x000a_!!!!!!!!!!!!!!!!!!!!!!!!!!!!!" sqref="A10:B18"/>
    <dataValidation allowBlank="1" showInputMessage="1" showErrorMessage="1" promptTitle="!! - ATTENTION - ATTENTION - !!" prompt="!!!!!!!!!!!!!!!!!!!!!!!!!!!!!_x000a_!!!!!!!!!!!!!!!!!!!!!!!!!!!!!_x000a_!!!!!!!!!!!!!!!!!!!!!!!!!!!!!_x000a_Use the BORDER tab below for populating these boxes_x000a_!!!!!!!!!!!!!!!!!!!!!!!!!!!!!_x000a_!!!!!!!!!!!!!!!!!!!!!!!!!!!!!_x000a_!!!!!!!!!!!!!!!!!!!!!!!!!!!!!" sqref="CU2:CV3 CN2:CR3 BV2:CH3 AX2:BL3 U2:AL3"/>
  </dataValidations>
  <printOptions horizontalCentered="1" verticalCentered="1"/>
  <pageMargins left="0.4" right="0.25" top="0.25" bottom="0.25" header="0" footer="0"/>
  <pageSetup paperSize="17" scale="70" orientation="landscape" r:id="rId1"/>
  <headerFooter alignWithMargins="0">
    <oddFooter>&amp;LSimpler Business System® 11.0 ©2009 - 2013 Simpler Consulting, L.P. All Rights Reserved. Confidential to IU Health&amp;RPrinted on: &amp;D</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L35"/>
  <sheetViews>
    <sheetView showGridLines="0" zoomScale="70" zoomScaleNormal="70" workbookViewId="0">
      <selection activeCell="B6" sqref="B6:C6"/>
    </sheetView>
  </sheetViews>
  <sheetFormatPr defaultColWidth="8.88671875" defaultRowHeight="13.2" x14ac:dyDescent="0.25"/>
  <cols>
    <col min="1" max="1" width="3.88671875" style="1" customWidth="1"/>
    <col min="2" max="2" width="14.33203125" style="1" customWidth="1"/>
    <col min="3" max="3" width="99.6640625" style="1" customWidth="1"/>
    <col min="4" max="4" width="3.33203125" style="228" customWidth="1"/>
    <col min="5" max="12" width="8.88671875" style="228"/>
    <col min="13" max="16384" width="8.88671875" style="1"/>
  </cols>
  <sheetData>
    <row r="1" spans="1:12" s="48" customFormat="1" ht="27.75" customHeight="1" x14ac:dyDescent="0.3">
      <c r="A1" s="952" t="str">
        <f>CONCATENATE("Box 1 - ",'A3'!A1)</f>
        <v>Box 1 - RIE A3</v>
      </c>
      <c r="B1" s="952"/>
      <c r="C1" s="953"/>
      <c r="D1" s="953"/>
      <c r="E1" s="191"/>
      <c r="F1" s="191"/>
      <c r="G1" s="191"/>
      <c r="H1" s="191"/>
      <c r="I1" s="191"/>
      <c r="J1" s="191"/>
      <c r="K1" s="191"/>
      <c r="L1" s="191"/>
    </row>
    <row r="2" spans="1:12" ht="18" x14ac:dyDescent="0.35">
      <c r="A2" s="959" t="str">
        <f>'A3'!A1</f>
        <v>RIE A3</v>
      </c>
      <c r="B2" s="959"/>
      <c r="C2" s="959"/>
    </row>
    <row r="3" spans="1:12" ht="14.25" customHeight="1" x14ac:dyDescent="0.3">
      <c r="A3" s="958" t="str">
        <f>HYPERLINK("https://iuhealth.sharepoint.com/sites/OfficeofTransformation/Document%20Library%20System%20Files/A3%20Key%20Points%20Sheets.xlsx?web=1","Click for key points sheet (what good looks like)")</f>
        <v>Click for key points sheet (what good looks like)</v>
      </c>
      <c r="B3" s="958"/>
      <c r="C3" s="958"/>
    </row>
    <row r="4" spans="1:12" ht="14.25" customHeight="1" x14ac:dyDescent="0.3">
      <c r="A4" s="958" t="str">
        <f>HYPERLINK("https://iuhealth.sharepoint.com/sites/OfficeofTransformation/Document%20Library%20System%20Files/A3%20Quality%20Standards.xlsx?web=1","Click for Quality Standards")</f>
        <v>Click for Quality Standards</v>
      </c>
      <c r="B4" s="958"/>
      <c r="C4" s="958"/>
    </row>
    <row r="5" spans="1:12" ht="14.25" customHeight="1" x14ac:dyDescent="0.25">
      <c r="A5" s="378"/>
      <c r="B5" s="475" t="s">
        <v>372</v>
      </c>
    </row>
    <row r="6" spans="1:12" ht="246" customHeight="1" x14ac:dyDescent="0.25">
      <c r="B6" s="954" t="s">
        <v>458</v>
      </c>
      <c r="C6" s="955"/>
    </row>
    <row r="7" spans="1:12" ht="24" customHeight="1" x14ac:dyDescent="0.25">
      <c r="B7" s="542" t="s">
        <v>373</v>
      </c>
    </row>
    <row r="8" spans="1:12" ht="34.5" customHeight="1" x14ac:dyDescent="0.25">
      <c r="B8" s="956"/>
      <c r="C8" s="957"/>
    </row>
    <row r="10" spans="1:12" ht="34.5" customHeight="1" x14ac:dyDescent="0.25">
      <c r="B10" s="541" t="s">
        <v>12</v>
      </c>
      <c r="C10" s="543" t="s">
        <v>459</v>
      </c>
    </row>
    <row r="11" spans="1:12" ht="34.5" customHeight="1" x14ac:dyDescent="0.25">
      <c r="B11" s="541" t="s">
        <v>13</v>
      </c>
      <c r="C11" s="543" t="s">
        <v>460</v>
      </c>
    </row>
    <row r="12" spans="1:12" ht="34.5" customHeight="1" x14ac:dyDescent="0.25">
      <c r="B12" s="541" t="s">
        <v>14</v>
      </c>
      <c r="C12" s="543" t="s">
        <v>461</v>
      </c>
    </row>
    <row r="13" spans="1:12" s="226" customFormat="1" x14ac:dyDescent="0.25">
      <c r="D13" s="228"/>
      <c r="E13" s="228"/>
      <c r="F13" s="228"/>
      <c r="G13" s="228"/>
      <c r="H13" s="228"/>
      <c r="I13" s="228"/>
      <c r="J13" s="228"/>
      <c r="K13" s="228"/>
      <c r="L13" s="228"/>
    </row>
    <row r="14" spans="1:12" s="226" customFormat="1" x14ac:dyDescent="0.25">
      <c r="D14" s="228"/>
      <c r="E14" s="228"/>
      <c r="F14" s="228"/>
      <c r="G14" s="228"/>
      <c r="H14" s="228"/>
      <c r="I14" s="228"/>
      <c r="J14" s="228"/>
      <c r="K14" s="228"/>
      <c r="L14" s="228"/>
    </row>
    <row r="15" spans="1:12" s="226" customFormat="1" x14ac:dyDescent="0.25">
      <c r="D15" s="228"/>
      <c r="E15" s="228"/>
      <c r="F15" s="228"/>
      <c r="G15" s="228"/>
      <c r="H15" s="228"/>
      <c r="I15" s="228"/>
      <c r="J15" s="228"/>
      <c r="K15" s="228"/>
      <c r="L15" s="228"/>
    </row>
    <row r="16" spans="1:12" s="226" customFormat="1" x14ac:dyDescent="0.25">
      <c r="D16" s="228"/>
      <c r="E16" s="228"/>
      <c r="F16" s="228"/>
      <c r="G16" s="228"/>
      <c r="H16" s="228"/>
      <c r="I16" s="228"/>
      <c r="J16" s="228"/>
      <c r="K16" s="228"/>
      <c r="L16" s="228"/>
    </row>
    <row r="17" spans="4:12" s="226" customFormat="1" x14ac:dyDescent="0.25">
      <c r="D17" s="228"/>
      <c r="E17" s="228"/>
      <c r="F17" s="228"/>
      <c r="G17" s="228"/>
      <c r="H17" s="228"/>
      <c r="I17" s="228"/>
      <c r="J17" s="228"/>
      <c r="K17" s="228"/>
      <c r="L17" s="228"/>
    </row>
    <row r="18" spans="4:12" s="226" customFormat="1" x14ac:dyDescent="0.25">
      <c r="D18" s="228"/>
      <c r="E18" s="228"/>
      <c r="F18" s="228"/>
      <c r="G18" s="228"/>
      <c r="H18" s="228"/>
      <c r="I18" s="228"/>
      <c r="J18" s="228"/>
      <c r="K18" s="228"/>
      <c r="L18" s="228"/>
    </row>
    <row r="19" spans="4:12" s="226" customFormat="1" x14ac:dyDescent="0.25">
      <c r="D19" s="228"/>
      <c r="E19" s="228"/>
      <c r="F19" s="228"/>
      <c r="G19" s="228"/>
      <c r="H19" s="228"/>
      <c r="I19" s="228"/>
      <c r="J19" s="228"/>
      <c r="K19" s="228"/>
      <c r="L19" s="228"/>
    </row>
    <row r="20" spans="4:12" s="226" customFormat="1" x14ac:dyDescent="0.25">
      <c r="D20" s="228"/>
      <c r="E20" s="228"/>
      <c r="F20" s="228"/>
      <c r="G20" s="228"/>
      <c r="H20" s="228"/>
      <c r="I20" s="228"/>
      <c r="J20" s="228"/>
      <c r="K20" s="228"/>
      <c r="L20" s="228"/>
    </row>
    <row r="21" spans="4:12" s="226" customFormat="1" x14ac:dyDescent="0.25">
      <c r="D21" s="228"/>
      <c r="E21" s="228"/>
      <c r="F21" s="228"/>
      <c r="G21" s="228"/>
      <c r="H21" s="228"/>
      <c r="I21" s="228"/>
      <c r="J21" s="228"/>
      <c r="K21" s="228"/>
      <c r="L21" s="228"/>
    </row>
    <row r="22" spans="4:12" s="226" customFormat="1" x14ac:dyDescent="0.25">
      <c r="D22" s="228"/>
      <c r="E22" s="228"/>
      <c r="F22" s="228"/>
      <c r="G22" s="228"/>
      <c r="H22" s="228"/>
      <c r="I22" s="228"/>
      <c r="J22" s="228"/>
      <c r="K22" s="228"/>
      <c r="L22" s="228"/>
    </row>
    <row r="23" spans="4:12" s="226" customFormat="1" x14ac:dyDescent="0.25">
      <c r="D23" s="228"/>
      <c r="E23" s="228"/>
      <c r="F23" s="228"/>
      <c r="G23" s="228"/>
      <c r="H23" s="228"/>
      <c r="I23" s="228"/>
      <c r="J23" s="228"/>
      <c r="K23" s="228"/>
      <c r="L23" s="228"/>
    </row>
    <row r="24" spans="4:12" s="226" customFormat="1" x14ac:dyDescent="0.25">
      <c r="D24" s="228"/>
      <c r="E24" s="228"/>
      <c r="F24" s="228"/>
      <c r="G24" s="228"/>
      <c r="H24" s="228"/>
      <c r="I24" s="228"/>
      <c r="J24" s="228"/>
      <c r="K24" s="228"/>
      <c r="L24" s="228"/>
    </row>
    <row r="25" spans="4:12" s="226" customFormat="1" x14ac:dyDescent="0.25">
      <c r="D25" s="228"/>
      <c r="E25" s="228"/>
      <c r="F25" s="228"/>
      <c r="G25" s="228"/>
      <c r="H25" s="228"/>
      <c r="I25" s="228"/>
      <c r="J25" s="228"/>
      <c r="K25" s="228"/>
      <c r="L25" s="228"/>
    </row>
    <row r="26" spans="4:12" s="226" customFormat="1" x14ac:dyDescent="0.25">
      <c r="D26" s="228"/>
      <c r="E26" s="228"/>
      <c r="F26" s="228"/>
      <c r="G26" s="228"/>
      <c r="H26" s="228"/>
      <c r="I26" s="228"/>
      <c r="J26" s="228"/>
      <c r="K26" s="228"/>
      <c r="L26" s="228"/>
    </row>
    <row r="27" spans="4:12" s="226" customFormat="1" x14ac:dyDescent="0.25">
      <c r="D27" s="228"/>
      <c r="E27" s="228"/>
      <c r="F27" s="228"/>
      <c r="G27" s="228"/>
      <c r="H27" s="228"/>
      <c r="I27" s="228"/>
      <c r="J27" s="228"/>
      <c r="K27" s="228"/>
      <c r="L27" s="228"/>
    </row>
    <row r="28" spans="4:12" s="226" customFormat="1" x14ac:dyDescent="0.25">
      <c r="D28" s="228"/>
      <c r="E28" s="228"/>
      <c r="F28" s="228"/>
      <c r="G28" s="228"/>
      <c r="H28" s="228"/>
      <c r="I28" s="228"/>
      <c r="J28" s="228"/>
      <c r="K28" s="228"/>
      <c r="L28" s="228"/>
    </row>
    <row r="29" spans="4:12" s="226" customFormat="1" x14ac:dyDescent="0.25">
      <c r="D29" s="228"/>
      <c r="E29" s="228"/>
      <c r="F29" s="228"/>
      <c r="G29" s="228"/>
      <c r="H29" s="228"/>
      <c r="I29" s="228"/>
      <c r="J29" s="228"/>
      <c r="K29" s="228"/>
      <c r="L29" s="228"/>
    </row>
    <row r="30" spans="4:12" s="226" customFormat="1" x14ac:dyDescent="0.25">
      <c r="D30" s="228"/>
      <c r="E30" s="228"/>
      <c r="F30" s="228"/>
      <c r="G30" s="228"/>
      <c r="H30" s="228"/>
      <c r="I30" s="228"/>
      <c r="J30" s="228"/>
      <c r="K30" s="228"/>
      <c r="L30" s="228"/>
    </row>
    <row r="31" spans="4:12" s="226" customFormat="1" x14ac:dyDescent="0.25">
      <c r="D31" s="228"/>
      <c r="E31" s="228"/>
      <c r="F31" s="228"/>
      <c r="G31" s="228"/>
      <c r="H31" s="228"/>
      <c r="I31" s="228"/>
      <c r="J31" s="228"/>
      <c r="K31" s="228"/>
      <c r="L31" s="228"/>
    </row>
    <row r="32" spans="4:12" s="226" customFormat="1" x14ac:dyDescent="0.25">
      <c r="D32" s="228"/>
      <c r="E32" s="228"/>
      <c r="F32" s="228"/>
      <c r="G32" s="228"/>
      <c r="H32" s="228"/>
      <c r="I32" s="228"/>
      <c r="J32" s="228"/>
      <c r="K32" s="228"/>
      <c r="L32" s="228"/>
    </row>
    <row r="33" spans="4:12" s="226" customFormat="1" x14ac:dyDescent="0.25">
      <c r="D33" s="228"/>
      <c r="E33" s="228"/>
      <c r="F33" s="228"/>
      <c r="G33" s="228"/>
      <c r="H33" s="228"/>
      <c r="I33" s="228"/>
      <c r="J33" s="228"/>
      <c r="K33" s="228"/>
      <c r="L33" s="228"/>
    </row>
    <row r="34" spans="4:12" s="226" customFormat="1" x14ac:dyDescent="0.25">
      <c r="D34" s="228"/>
      <c r="E34" s="228"/>
      <c r="F34" s="228"/>
      <c r="G34" s="228"/>
      <c r="H34" s="228"/>
      <c r="I34" s="228"/>
      <c r="J34" s="228"/>
      <c r="K34" s="228"/>
      <c r="L34" s="228"/>
    </row>
    <row r="35" spans="4:12" s="226" customFormat="1" x14ac:dyDescent="0.25">
      <c r="D35" s="228"/>
      <c r="E35" s="228"/>
      <c r="F35" s="228"/>
      <c r="G35" s="228"/>
      <c r="H35" s="228"/>
      <c r="I35" s="228"/>
      <c r="J35" s="228"/>
      <c r="K35" s="228"/>
      <c r="L35" s="228"/>
    </row>
  </sheetData>
  <sheetProtection formatCells="0" formatColumns="0" formatRows="0" insertHyperlinks="0" sort="0" autoFilter="0" pivotTables="0"/>
  <protectedRanges>
    <protectedRange sqref="B6:C6 B8:C12 C7" name="editable"/>
  </protectedRanges>
  <mergeCells count="6">
    <mergeCell ref="A1:D1"/>
    <mergeCell ref="B6:C6"/>
    <mergeCell ref="B8:C8"/>
    <mergeCell ref="A3:C3"/>
    <mergeCell ref="A2:C2"/>
    <mergeCell ref="A4:C4"/>
  </mergeCells>
  <conditionalFormatting sqref="B8 C10:C12 B6">
    <cfRule type="containsBlanks" dxfId="30" priority="1">
      <formula>LEN(TRIM(B6))=0</formula>
    </cfRule>
  </conditionalFormatting>
  <hyperlinks>
    <hyperlink ref="A2" location="'A3'!A1" display="'A3'!A1"/>
    <hyperlink ref="A4" r:id="rId1" display="Click for Quality Standards"/>
    <hyperlink ref="A4:C4" r:id="rId2" display="Click for Quality Standards"/>
    <hyperlink ref="A3:B3" location="'Key Points Sheet'!A1" display="Click for key points"/>
    <hyperlink ref="A3:C3" r:id="rId3" display="Click for key points sheet (what good looks like)"/>
  </hyperlinks>
  <pageMargins left="0.7" right="0.7" top="0.75" bottom="0.75" header="0.3" footer="0.3"/>
  <pageSetup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tint="-0.499984740745262"/>
  </sheetPr>
  <dimension ref="A1:J18"/>
  <sheetViews>
    <sheetView topLeftCell="A4" workbookViewId="0">
      <selection activeCell="B15" sqref="B15"/>
    </sheetView>
  </sheetViews>
  <sheetFormatPr defaultColWidth="8.88671875" defaultRowHeight="14.4" x14ac:dyDescent="0.3"/>
  <cols>
    <col min="1" max="1" width="2.88671875" customWidth="1"/>
    <col min="2" max="2" width="35" customWidth="1"/>
    <col min="3" max="3" width="2.88671875" customWidth="1"/>
    <col min="4" max="4" width="35" customWidth="1"/>
  </cols>
  <sheetData>
    <row r="1" spans="1:10" s="48" customFormat="1" ht="27.75" customHeight="1" x14ac:dyDescent="0.3">
      <c r="A1" s="952" t="str">
        <f>CONCATENATE("Box 2 &amp; 3 Attributes  - ",'A3'!A1)</f>
        <v>Box 2 &amp; 3 Attributes  - RIE A3</v>
      </c>
      <c r="B1" s="952"/>
      <c r="C1" s="952"/>
      <c r="D1" s="952"/>
      <c r="E1" s="953"/>
      <c r="F1" s="953"/>
      <c r="G1" s="953"/>
      <c r="H1" s="953"/>
      <c r="I1" s="953"/>
      <c r="J1" s="953"/>
    </row>
    <row r="2" spans="1:10" s="228" customFormat="1" ht="21" customHeight="1" x14ac:dyDescent="0.35">
      <c r="A2" s="963" t="str">
        <f>'A3'!A1:CV1</f>
        <v>RIE A3</v>
      </c>
      <c r="B2" s="963"/>
      <c r="C2" s="963"/>
      <c r="D2" s="963"/>
      <c r="E2" s="963"/>
    </row>
    <row r="3" spans="1:10" s="1" customFormat="1" ht="14.25" customHeight="1" x14ac:dyDescent="0.3">
      <c r="A3" s="958" t="str">
        <f>HYPERLINK("https://iuhealth.sharepoint.com/sites/OfficeofTransformation/Document%20Library%20System%20Files/A3%20Key%20Points%20Sheets.xlsx?web=1","Click for key points sheet (what good looks like)")</f>
        <v>Click for key points sheet (what good looks like)</v>
      </c>
      <c r="B3" s="958"/>
      <c r="C3" s="958"/>
      <c r="D3" s="226"/>
    </row>
    <row r="4" spans="1:10" s="1" customFormat="1" ht="14.25" customHeight="1" x14ac:dyDescent="0.3">
      <c r="A4" s="958" t="str">
        <f>HYPERLINK("https://iuhealth.sharepoint.com/sites/OfficeofTransformation/Document%20Library%20System%20Files/A3%20Quality%20Standards.xlsx?web=1","Click for Quality Standards")</f>
        <v>Click for Quality Standards</v>
      </c>
      <c r="B4" s="958"/>
      <c r="C4" s="958"/>
      <c r="D4" s="226"/>
    </row>
    <row r="5" spans="1:10" ht="21" x14ac:dyDescent="0.4">
      <c r="A5" s="960" t="s">
        <v>456</v>
      </c>
      <c r="B5" s="961"/>
      <c r="C5" s="961"/>
      <c r="D5" s="962"/>
    </row>
    <row r="6" spans="1:10" ht="30.75" customHeight="1" x14ac:dyDescent="0.3">
      <c r="A6" s="207" t="s">
        <v>220</v>
      </c>
      <c r="B6" s="376" t="s">
        <v>462</v>
      </c>
      <c r="C6" s="208" t="s">
        <v>220</v>
      </c>
      <c r="D6" s="376" t="s">
        <v>466</v>
      </c>
    </row>
    <row r="7" spans="1:10" ht="30.75" customHeight="1" x14ac:dyDescent="0.3">
      <c r="A7" s="207" t="s">
        <v>220</v>
      </c>
      <c r="B7" s="376" t="s">
        <v>463</v>
      </c>
      <c r="C7" s="208" t="s">
        <v>220</v>
      </c>
      <c r="D7" s="376" t="s">
        <v>465</v>
      </c>
    </row>
    <row r="8" spans="1:10" ht="30.75" customHeight="1" x14ac:dyDescent="0.3">
      <c r="A8" s="207" t="s">
        <v>220</v>
      </c>
      <c r="B8" s="376" t="s">
        <v>464</v>
      </c>
      <c r="C8" s="208" t="s">
        <v>220</v>
      </c>
      <c r="D8" s="376" t="s">
        <v>468</v>
      </c>
    </row>
    <row r="9" spans="1:10" ht="30.75" customHeight="1" x14ac:dyDescent="0.3">
      <c r="A9" s="207" t="s">
        <v>220</v>
      </c>
      <c r="B9" s="376" t="s">
        <v>467</v>
      </c>
      <c r="C9" s="208" t="s">
        <v>220</v>
      </c>
      <c r="D9" s="376" t="s">
        <v>488</v>
      </c>
    </row>
    <row r="10" spans="1:10" s="387" customFormat="1" ht="30.75" customHeight="1" x14ac:dyDescent="0.3">
      <c r="A10" s="589"/>
      <c r="B10" s="588" t="s">
        <v>489</v>
      </c>
      <c r="C10" s="590"/>
      <c r="D10" s="588" t="s">
        <v>490</v>
      </c>
    </row>
    <row r="11" spans="1:10" ht="46.8" x14ac:dyDescent="0.3">
      <c r="B11" s="588" t="s">
        <v>491</v>
      </c>
      <c r="D11" s="588" t="s">
        <v>489</v>
      </c>
    </row>
    <row r="12" spans="1:10" ht="21" x14ac:dyDescent="0.4">
      <c r="A12" s="960" t="s">
        <v>457</v>
      </c>
      <c r="B12" s="961"/>
      <c r="C12" s="961"/>
      <c r="D12" s="962"/>
    </row>
    <row r="13" spans="1:10" ht="23.4" x14ac:dyDescent="0.3">
      <c r="A13" s="207" t="s">
        <v>220</v>
      </c>
      <c r="B13" s="376" t="s">
        <v>469</v>
      </c>
      <c r="C13" s="208" t="s">
        <v>220</v>
      </c>
      <c r="D13" s="376" t="s">
        <v>473</v>
      </c>
    </row>
    <row r="14" spans="1:10" ht="31.2" x14ac:dyDescent="0.3">
      <c r="A14" s="207" t="s">
        <v>220</v>
      </c>
      <c r="B14" s="376" t="s">
        <v>470</v>
      </c>
      <c r="C14" s="208" t="s">
        <v>220</v>
      </c>
      <c r="D14" s="376" t="s">
        <v>492</v>
      </c>
      <c r="E14" s="198"/>
    </row>
    <row r="15" spans="1:10" ht="31.2" x14ac:dyDescent="0.3">
      <c r="A15" s="207" t="s">
        <v>220</v>
      </c>
      <c r="B15" s="376" t="s">
        <v>471</v>
      </c>
      <c r="C15" s="208" t="s">
        <v>220</v>
      </c>
      <c r="D15" s="376" t="s">
        <v>497</v>
      </c>
    </row>
    <row r="16" spans="1:10" s="387" customFormat="1" ht="31.2" x14ac:dyDescent="0.3">
      <c r="A16" s="207"/>
      <c r="B16" s="376" t="s">
        <v>472</v>
      </c>
      <c r="C16" s="208"/>
      <c r="D16" s="376" t="s">
        <v>499</v>
      </c>
    </row>
    <row r="17" spans="1:4" ht="31.2" x14ac:dyDescent="0.3">
      <c r="A17" s="207" t="s">
        <v>220</v>
      </c>
      <c r="B17" s="376" t="s">
        <v>498</v>
      </c>
      <c r="C17" s="208"/>
      <c r="D17" s="376" t="s">
        <v>500</v>
      </c>
    </row>
    <row r="18" spans="1:4" ht="23.4" x14ac:dyDescent="0.3">
      <c r="B18" s="376"/>
      <c r="C18" s="208" t="s">
        <v>220</v>
      </c>
      <c r="D18" s="376"/>
    </row>
  </sheetData>
  <protectedRanges>
    <protectedRange sqref="A2:XFD2" name="Range1"/>
  </protectedRanges>
  <mergeCells count="6">
    <mergeCell ref="A5:D5"/>
    <mergeCell ref="A12:D12"/>
    <mergeCell ref="A1:J1"/>
    <mergeCell ref="A2:E2"/>
    <mergeCell ref="A3:C3"/>
    <mergeCell ref="A4:C4"/>
  </mergeCells>
  <hyperlinks>
    <hyperlink ref="A2" location="'A3'!A1" display="'A3'!A1"/>
    <hyperlink ref="A3:B3" location="'Key Points Sheet'!A1" display="Click for key points"/>
    <hyperlink ref="A3:C3" r:id="rId1" display="Click for key points sheet (what good looks like)"/>
    <hyperlink ref="A4" r:id="rId2" display="Click for Quality Standards"/>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499984740745262"/>
    <pageSetUpPr fitToPage="1"/>
  </sheetPr>
  <dimension ref="A1:AJ57"/>
  <sheetViews>
    <sheetView workbookViewId="0">
      <selection activeCell="D14" sqref="D14"/>
    </sheetView>
  </sheetViews>
  <sheetFormatPr defaultColWidth="8.88671875" defaultRowHeight="13.2" x14ac:dyDescent="0.25"/>
  <cols>
    <col min="1" max="1" width="5.6640625" style="50" customWidth="1"/>
    <col min="2" max="2" width="3.33203125" style="271" customWidth="1"/>
    <col min="3" max="3" width="17.44140625" style="50" customWidth="1"/>
    <col min="4" max="4" width="36.44140625" style="50" customWidth="1"/>
    <col min="5" max="6" width="13.109375" style="95" customWidth="1"/>
    <col min="7" max="7" width="9.109375" style="50" customWidth="1"/>
    <col min="8" max="8" width="8.88671875" style="50" customWidth="1"/>
    <col min="9" max="9" width="14.109375" style="271" bestFit="1" customWidth="1"/>
    <col min="10" max="10" width="14.109375" style="271" customWidth="1"/>
    <col min="11" max="11" width="14.109375" style="50" bestFit="1" customWidth="1"/>
    <col min="12" max="12" width="14.109375" style="50" customWidth="1"/>
    <col min="13" max="13" width="14.109375" style="50" bestFit="1" customWidth="1"/>
    <col min="14" max="14" width="15.44140625" style="50" customWidth="1"/>
    <col min="15" max="16" width="9.109375" style="50" customWidth="1"/>
    <col min="17" max="32" width="7.44140625" style="50" customWidth="1"/>
    <col min="33" max="33" width="11.33203125" style="50" customWidth="1"/>
    <col min="34" max="34" width="19.33203125" style="50" customWidth="1"/>
    <col min="35" max="35" width="23.44140625" style="50" customWidth="1"/>
    <col min="36" max="36" width="13" style="50" customWidth="1"/>
    <col min="37" max="16384" width="8.88671875" style="50"/>
  </cols>
  <sheetData>
    <row r="1" spans="1:32" s="48" customFormat="1" ht="27.75" customHeight="1" x14ac:dyDescent="0.3">
      <c r="A1" s="952" t="str">
        <f>CONCATENATE("Box 2,3,8- Metrics  - ",'A3'!A1)</f>
        <v>Box 2,3,8- Metrics  - RIE A3</v>
      </c>
      <c r="B1" s="952"/>
      <c r="C1" s="952"/>
      <c r="D1" s="952"/>
      <c r="E1" s="952"/>
      <c r="J1" s="964"/>
      <c r="K1" s="964"/>
      <c r="L1" s="964"/>
      <c r="M1" s="964"/>
      <c r="N1" s="964"/>
    </row>
    <row r="2" spans="1:32" s="228" customFormat="1" ht="21" customHeight="1" x14ac:dyDescent="0.35">
      <c r="A2" s="963" t="str">
        <f>'A3'!A1:CV1</f>
        <v>RIE A3</v>
      </c>
      <c r="B2" s="963"/>
      <c r="C2" s="963"/>
      <c r="D2" s="963"/>
      <c r="E2" s="521"/>
    </row>
    <row r="3" spans="1:32" s="1" customFormat="1" ht="14.25" customHeight="1" x14ac:dyDescent="0.3">
      <c r="A3" s="958" t="str">
        <f>HYPERLINK("https://iuhealth.sharepoint.com/sites/OfficeofTransformation/Document%20Library%20System%20Files/A3%20Key%20Points%20Sheets.xlsx?web=1","Click for key points sheet (what good looks like)")</f>
        <v>Click for key points sheet (what good looks like)</v>
      </c>
      <c r="B3" s="958"/>
      <c r="C3" s="958"/>
      <c r="D3" s="958"/>
    </row>
    <row r="4" spans="1:32" s="1" customFormat="1" ht="14.25" customHeight="1" x14ac:dyDescent="0.3">
      <c r="A4" s="958" t="str">
        <f>HYPERLINK("https://iuhealth.sharepoint.com/sites/OfficeofTransformation/Document%20Library%20System%20Files/A3%20Quality%20Standards.xlsx?web=1","Click for Quality Standards")</f>
        <v>Click for Quality Standards</v>
      </c>
      <c r="B4" s="958"/>
      <c r="C4" s="958"/>
      <c r="D4" s="958"/>
    </row>
    <row r="5" spans="1:32" ht="25.5" customHeight="1" x14ac:dyDescent="0.25">
      <c r="A5" s="214"/>
      <c r="B5" s="129" t="s">
        <v>299</v>
      </c>
      <c r="C5" s="128" t="s">
        <v>180</v>
      </c>
      <c r="D5" s="129" t="s">
        <v>15</v>
      </c>
      <c r="E5" s="130" t="s">
        <v>16</v>
      </c>
      <c r="F5" s="130" t="s">
        <v>17</v>
      </c>
      <c r="G5" s="131" t="s">
        <v>18</v>
      </c>
      <c r="H5" s="128" t="s">
        <v>352</v>
      </c>
      <c r="I5" s="128" t="s">
        <v>281</v>
      </c>
      <c r="J5" s="213" t="s">
        <v>357</v>
      </c>
      <c r="K5" s="213" t="s">
        <v>222</v>
      </c>
      <c r="L5" s="213" t="s">
        <v>348</v>
      </c>
      <c r="M5" s="213" t="s">
        <v>223</v>
      </c>
      <c r="N5" s="213" t="s">
        <v>280</v>
      </c>
      <c r="O5" s="130" t="s">
        <v>19</v>
      </c>
      <c r="P5" s="132" t="s">
        <v>109</v>
      </c>
      <c r="Q5" s="133">
        <f>EventStartDate+7</f>
        <v>7</v>
      </c>
      <c r="R5" s="133">
        <f>Q5+7</f>
        <v>14</v>
      </c>
      <c r="S5" s="133">
        <f t="shared" ref="S5:Y5" si="0">R5+7</f>
        <v>21</v>
      </c>
      <c r="T5" s="133">
        <f t="shared" si="0"/>
        <v>28</v>
      </c>
      <c r="U5" s="133">
        <f t="shared" si="0"/>
        <v>35</v>
      </c>
      <c r="V5" s="133">
        <f t="shared" si="0"/>
        <v>42</v>
      </c>
      <c r="W5" s="133">
        <f t="shared" si="0"/>
        <v>49</v>
      </c>
      <c r="X5" s="133">
        <f t="shared" si="0"/>
        <v>56</v>
      </c>
      <c r="Y5" s="133">
        <f t="shared" si="0"/>
        <v>63</v>
      </c>
      <c r="Z5" s="133">
        <f>Y5+7</f>
        <v>70</v>
      </c>
      <c r="AA5" s="133">
        <f>Z5+7</f>
        <v>77</v>
      </c>
      <c r="AB5" s="133">
        <f>AA5+7</f>
        <v>84</v>
      </c>
      <c r="AC5" s="133">
        <f>AB5+7</f>
        <v>91</v>
      </c>
      <c r="AD5" s="129" t="s">
        <v>20</v>
      </c>
      <c r="AE5" s="129" t="s">
        <v>21</v>
      </c>
      <c r="AF5" s="129" t="s">
        <v>22</v>
      </c>
    </row>
    <row r="6" spans="1:32" ht="17.25" customHeight="1" x14ac:dyDescent="0.25">
      <c r="A6" s="214"/>
      <c r="B6" s="358">
        <f>IF(LEN(D6)&gt;0,1,"")</f>
        <v>1</v>
      </c>
      <c r="C6" s="352"/>
      <c r="D6" s="353" t="s">
        <v>474</v>
      </c>
      <c r="E6" s="410">
        <v>77.099999999999994</v>
      </c>
      <c r="F6" s="411"/>
      <c r="G6" s="349">
        <f>IFERROR((F6-E6)/E6,"")</f>
        <v>-1</v>
      </c>
      <c r="H6" s="473" t="str">
        <f>IF(AND(ISNUMBER(E6),ISNUMBER(F6),0&lt;LEN($E6),0&lt;LEN($F6)),IF($E6&lt;$F6,Config!$G$8,Config!$G$9),"")</f>
        <v/>
      </c>
      <c r="I6" s="356"/>
      <c r="J6" s="422"/>
      <c r="K6" s="355"/>
      <c r="L6" s="356"/>
      <c r="M6" s="356"/>
      <c r="N6" s="356"/>
      <c r="O6" s="356"/>
      <c r="P6" s="409"/>
      <c r="Q6" s="474"/>
      <c r="R6" s="474"/>
      <c r="S6" s="474"/>
      <c r="T6" s="474"/>
      <c r="U6" s="474"/>
      <c r="V6" s="474"/>
      <c r="W6" s="474"/>
      <c r="X6" s="474"/>
      <c r="Y6" s="474"/>
      <c r="Z6" s="474"/>
      <c r="AA6" s="474"/>
      <c r="AB6" s="474"/>
      <c r="AC6" s="409"/>
      <c r="AD6" s="409"/>
      <c r="AE6" s="409"/>
      <c r="AF6" s="409"/>
    </row>
    <row r="7" spans="1:32" ht="17.25" customHeight="1" x14ac:dyDescent="0.25">
      <c r="A7" s="214"/>
      <c r="B7" s="358">
        <f>IF(LEN(D7)&gt;0,2,"")</f>
        <v>2</v>
      </c>
      <c r="C7" s="352"/>
      <c r="D7" s="353" t="s">
        <v>475</v>
      </c>
      <c r="E7" s="410">
        <v>77</v>
      </c>
      <c r="F7" s="411"/>
      <c r="G7" s="349">
        <f t="shared" ref="G7:G19" si="1">IFERROR((F7-E7)/E7,"")</f>
        <v>-1</v>
      </c>
      <c r="H7" s="473" t="str">
        <f>IF(AND(ISNUMBER(E7),ISNUMBER(F7),0&lt;LEN($E7),0&lt;LEN($F7)),IF($E7&lt;$F7,Config!$G$8,Config!$G$9),"")</f>
        <v/>
      </c>
      <c r="I7" s="356"/>
      <c r="J7" s="422"/>
      <c r="K7" s="356"/>
      <c r="L7" s="356"/>
      <c r="M7" s="356"/>
      <c r="N7" s="356"/>
      <c r="O7" s="356"/>
      <c r="P7" s="409"/>
      <c r="Q7" s="474"/>
      <c r="R7" s="474"/>
      <c r="S7" s="474"/>
      <c r="T7" s="474"/>
      <c r="U7" s="474"/>
      <c r="V7" s="474"/>
      <c r="W7" s="474"/>
      <c r="X7" s="409"/>
      <c r="Y7" s="409"/>
      <c r="Z7" s="409"/>
      <c r="AA7" s="409"/>
      <c r="AB7" s="409"/>
      <c r="AC7" s="409"/>
      <c r="AD7" s="409"/>
      <c r="AE7" s="409"/>
      <c r="AF7" s="409"/>
    </row>
    <row r="8" spans="1:32" ht="17.25" customHeight="1" x14ac:dyDescent="0.25">
      <c r="A8" s="214"/>
      <c r="B8" s="358">
        <f>IF(LEN(D8)&gt;0,3,"")</f>
        <v>3</v>
      </c>
      <c r="C8" s="352"/>
      <c r="D8" s="353" t="s">
        <v>477</v>
      </c>
      <c r="E8" s="410">
        <v>82.2</v>
      </c>
      <c r="F8" s="411"/>
      <c r="G8" s="349">
        <f t="shared" si="1"/>
        <v>-1</v>
      </c>
      <c r="H8" s="473" t="str">
        <f>IF(AND(ISNUMBER(E8),ISNUMBER(F8),0&lt;LEN($E8),0&lt;LEN($F8)),IF($E8&lt;$F8,Config!$G$8,Config!$G$9),"")</f>
        <v/>
      </c>
      <c r="I8" s="356"/>
      <c r="J8" s="422"/>
      <c r="K8" s="356"/>
      <c r="L8" s="356"/>
      <c r="M8" s="356"/>
      <c r="N8" s="356"/>
      <c r="O8" s="356"/>
      <c r="P8" s="409"/>
      <c r="Q8" s="409"/>
      <c r="R8" s="409"/>
      <c r="S8" s="409"/>
      <c r="T8" s="409"/>
      <c r="U8" s="409"/>
      <c r="V8" s="409"/>
      <c r="W8" s="409"/>
      <c r="X8" s="409"/>
      <c r="Y8" s="409"/>
      <c r="Z8" s="409"/>
      <c r="AA8" s="409"/>
      <c r="AB8" s="409"/>
      <c r="AC8" s="409"/>
      <c r="AD8" s="409"/>
      <c r="AE8" s="409"/>
      <c r="AF8" s="409"/>
    </row>
    <row r="9" spans="1:32" ht="17.25" customHeight="1" x14ac:dyDescent="0.25">
      <c r="A9" s="214"/>
      <c r="B9" s="358">
        <f>IF(LEN(D9)&gt;0,4,"")</f>
        <v>4</v>
      </c>
      <c r="C9" s="352"/>
      <c r="D9" s="353" t="s">
        <v>476</v>
      </c>
      <c r="E9" s="410">
        <v>42.2</v>
      </c>
      <c r="F9" s="411"/>
      <c r="G9" s="349">
        <f t="shared" si="1"/>
        <v>-1</v>
      </c>
      <c r="H9" s="473" t="str">
        <f>IF(AND(ISNUMBER(E9),ISNUMBER(F9),0&lt;LEN($E9),0&lt;LEN($F9)),IF($E9&lt;$F9,Config!$G$8,Config!$G$9),"")</f>
        <v/>
      </c>
      <c r="I9" s="356"/>
      <c r="J9" s="422"/>
      <c r="K9" s="356"/>
      <c r="L9" s="356"/>
      <c r="M9" s="356"/>
      <c r="N9" s="356"/>
      <c r="O9" s="356"/>
      <c r="P9" s="409"/>
      <c r="Q9" s="474"/>
      <c r="R9" s="474"/>
      <c r="S9" s="474"/>
      <c r="T9" s="474"/>
      <c r="U9" s="474"/>
      <c r="V9" s="474"/>
      <c r="W9" s="474"/>
      <c r="X9" s="409"/>
      <c r="Y9" s="409"/>
      <c r="Z9" s="409"/>
      <c r="AA9" s="409"/>
      <c r="AB9" s="409"/>
      <c r="AC9" s="409"/>
      <c r="AD9" s="409"/>
      <c r="AE9" s="409"/>
      <c r="AF9" s="409"/>
    </row>
    <row r="10" spans="1:32" ht="17.25" customHeight="1" x14ac:dyDescent="0.25">
      <c r="A10" s="214"/>
      <c r="B10" s="358">
        <f>IF(LEN(D10)&gt;0,5,"")</f>
        <v>5</v>
      </c>
      <c r="C10" s="352"/>
      <c r="D10" s="353" t="s">
        <v>487</v>
      </c>
      <c r="E10" s="410">
        <v>3.21</v>
      </c>
      <c r="F10" s="411"/>
      <c r="G10" s="349">
        <f t="shared" si="1"/>
        <v>-1</v>
      </c>
      <c r="H10" s="473" t="str">
        <f>IF(AND(ISNUMBER(E10),ISNUMBER(F10),0&lt;LEN($E10),0&lt;LEN($F10)),IF($E10&lt;$F10,Config!$G$8,Config!$G$9),"")</f>
        <v/>
      </c>
      <c r="I10" s="356"/>
      <c r="J10" s="422"/>
      <c r="K10" s="356"/>
      <c r="L10" s="356"/>
      <c r="M10" s="356"/>
      <c r="N10" s="356"/>
      <c r="O10" s="356"/>
      <c r="P10" s="409"/>
      <c r="Q10" s="409"/>
      <c r="R10" s="409"/>
      <c r="S10" s="409"/>
      <c r="T10" s="409"/>
      <c r="U10" s="409"/>
      <c r="V10" s="409"/>
      <c r="W10" s="409"/>
      <c r="X10" s="409"/>
      <c r="Y10" s="409"/>
      <c r="Z10" s="409"/>
      <c r="AA10" s="409"/>
      <c r="AB10" s="409"/>
      <c r="AC10" s="409"/>
      <c r="AD10" s="409"/>
      <c r="AE10" s="409"/>
      <c r="AF10" s="409"/>
    </row>
    <row r="11" spans="1:32" s="271" customFormat="1" ht="17.25" customHeight="1" x14ac:dyDescent="0.25">
      <c r="A11" s="214"/>
      <c r="B11" s="358">
        <f>IF(LEN(D11)&gt;0,6,"")</f>
        <v>6</v>
      </c>
      <c r="C11" s="352"/>
      <c r="D11" s="353" t="s">
        <v>478</v>
      </c>
      <c r="E11" s="410">
        <v>12.5</v>
      </c>
      <c r="F11" s="411"/>
      <c r="G11" s="349">
        <f t="shared" si="1"/>
        <v>-1</v>
      </c>
      <c r="H11" s="473" t="str">
        <f>IF(AND(ISNUMBER(E11),ISNUMBER(F11),0&lt;LEN($E11),0&lt;LEN($F11)),IF($E11&lt;$F11,Config!$G$8,Config!$G$9),"")</f>
        <v/>
      </c>
      <c r="I11" s="356"/>
      <c r="J11" s="422"/>
      <c r="K11" s="356"/>
      <c r="L11" s="356"/>
      <c r="M11" s="356"/>
      <c r="N11" s="356"/>
      <c r="O11" s="356"/>
      <c r="P11" s="409"/>
      <c r="Q11" s="409"/>
      <c r="R11" s="409"/>
      <c r="S11" s="409"/>
      <c r="T11" s="409"/>
      <c r="U11" s="409"/>
      <c r="V11" s="409"/>
      <c r="W11" s="409"/>
      <c r="X11" s="409"/>
      <c r="Y11" s="409"/>
      <c r="Z11" s="409"/>
      <c r="AA11" s="409"/>
      <c r="AB11" s="409"/>
      <c r="AC11" s="409"/>
      <c r="AD11" s="409"/>
      <c r="AE11" s="409"/>
      <c r="AF11" s="409"/>
    </row>
    <row r="12" spans="1:32" ht="17.25" customHeight="1" x14ac:dyDescent="0.25">
      <c r="A12" s="214"/>
      <c r="B12" s="358">
        <f>IF(LEN(D12)&gt;0,7,"")</f>
        <v>7</v>
      </c>
      <c r="C12" s="352"/>
      <c r="D12" s="353" t="s">
        <v>479</v>
      </c>
      <c r="E12" s="410" t="s">
        <v>486</v>
      </c>
      <c r="F12" s="411"/>
      <c r="G12" s="349" t="str">
        <f t="shared" si="1"/>
        <v/>
      </c>
      <c r="H12" s="473" t="str">
        <f>IF(AND(ISNUMBER(E12),ISNUMBER(F12),0&lt;LEN($E12),0&lt;LEN($F12)),IF($E12&lt;$F12,Config!$G$8,Config!$G$9),"")</f>
        <v/>
      </c>
      <c r="I12" s="356"/>
      <c r="J12" s="422"/>
      <c r="K12" s="356"/>
      <c r="L12" s="356"/>
      <c r="M12" s="356"/>
      <c r="N12" s="356"/>
      <c r="O12" s="356"/>
      <c r="P12" s="409"/>
      <c r="Q12" s="409"/>
      <c r="R12" s="409"/>
      <c r="S12" s="409"/>
      <c r="T12" s="409"/>
      <c r="U12" s="409"/>
      <c r="V12" s="409"/>
      <c r="W12" s="409"/>
      <c r="X12" s="409"/>
      <c r="Y12" s="409"/>
      <c r="Z12" s="409"/>
      <c r="AA12" s="409"/>
      <c r="AB12" s="409"/>
      <c r="AC12" s="409"/>
      <c r="AD12" s="409"/>
      <c r="AE12" s="409"/>
      <c r="AF12" s="409"/>
    </row>
    <row r="13" spans="1:32" ht="17.25" customHeight="1" x14ac:dyDescent="0.25">
      <c r="A13" s="214"/>
      <c r="B13" s="358">
        <v>8</v>
      </c>
      <c r="C13" s="352"/>
      <c r="D13" s="353" t="s">
        <v>502</v>
      </c>
      <c r="E13" s="410" t="s">
        <v>501</v>
      </c>
      <c r="F13" s="411"/>
      <c r="G13" s="349" t="str">
        <f t="shared" si="1"/>
        <v/>
      </c>
      <c r="H13" s="473" t="str">
        <f>IF(AND(ISNUMBER(E13),ISNUMBER(F13),0&lt;LEN($E13),0&lt;LEN($F13)),IF($E13&lt;$F13,Config!$G$8,Config!$G$9),"")</f>
        <v/>
      </c>
      <c r="I13" s="356"/>
      <c r="J13" s="422"/>
      <c r="K13" s="356"/>
      <c r="L13" s="356"/>
      <c r="M13" s="356"/>
      <c r="N13" s="356"/>
      <c r="O13" s="356"/>
      <c r="P13" s="409"/>
      <c r="Q13" s="409"/>
      <c r="R13" s="409"/>
      <c r="S13" s="409"/>
      <c r="T13" s="409"/>
      <c r="U13" s="409"/>
      <c r="V13" s="409"/>
      <c r="W13" s="409"/>
      <c r="X13" s="409"/>
      <c r="Y13" s="409"/>
      <c r="Z13" s="409"/>
      <c r="AA13" s="409"/>
      <c r="AB13" s="409"/>
      <c r="AC13" s="409"/>
      <c r="AD13" s="409"/>
      <c r="AE13" s="409"/>
      <c r="AF13" s="409"/>
    </row>
    <row r="14" spans="1:32" s="271" customFormat="1" ht="17.25" customHeight="1" x14ac:dyDescent="0.25">
      <c r="A14" s="214"/>
      <c r="B14" s="358">
        <v>9</v>
      </c>
      <c r="C14" s="352"/>
      <c r="D14" s="353" t="s">
        <v>510</v>
      </c>
      <c r="E14" s="410" t="s">
        <v>501</v>
      </c>
      <c r="F14" s="411"/>
      <c r="G14" s="349" t="str">
        <f t="shared" si="1"/>
        <v/>
      </c>
      <c r="H14" s="473" t="str">
        <f>IF(AND(ISNUMBER(E14),ISNUMBER(F14),0&lt;LEN($E14),0&lt;LEN($F14)),IF($E14&lt;$F14,Config!$G$8,Config!$G$9),"")</f>
        <v/>
      </c>
      <c r="I14" s="356"/>
      <c r="J14" s="422"/>
      <c r="K14" s="356"/>
      <c r="L14" s="356"/>
      <c r="M14" s="356"/>
      <c r="N14" s="356"/>
      <c r="O14" s="356"/>
      <c r="P14" s="409"/>
      <c r="Q14" s="409"/>
      <c r="R14" s="409"/>
      <c r="S14" s="409"/>
      <c r="T14" s="409"/>
      <c r="U14" s="409"/>
      <c r="V14" s="409"/>
      <c r="W14" s="409"/>
      <c r="X14" s="409"/>
      <c r="Y14" s="409"/>
      <c r="Z14" s="409"/>
      <c r="AA14" s="409"/>
      <c r="AB14" s="409"/>
      <c r="AC14" s="409"/>
      <c r="AD14" s="409"/>
      <c r="AE14" s="409"/>
      <c r="AF14" s="409"/>
    </row>
    <row r="15" spans="1:32" s="271" customFormat="1" ht="17.25" customHeight="1" x14ac:dyDescent="0.25">
      <c r="A15" s="214"/>
      <c r="B15" s="358" t="str">
        <f>IF(LEN(D15)&gt;0,10,"")</f>
        <v/>
      </c>
      <c r="C15" s="352"/>
      <c r="D15" s="353"/>
      <c r="E15" s="410"/>
      <c r="F15" s="411"/>
      <c r="G15" s="349" t="str">
        <f t="shared" si="1"/>
        <v/>
      </c>
      <c r="H15" s="473" t="str">
        <f>IF(AND(ISNUMBER(E15),ISNUMBER(F15),0&lt;LEN($E15),0&lt;LEN($F15)),IF($E15&lt;$F15,Config!$G$8,Config!$G$9),"")</f>
        <v/>
      </c>
      <c r="I15" s="356"/>
      <c r="J15" s="422"/>
      <c r="K15" s="356"/>
      <c r="L15" s="356"/>
      <c r="M15" s="356"/>
      <c r="N15" s="356"/>
      <c r="O15" s="356"/>
      <c r="P15" s="409"/>
      <c r="Q15" s="409"/>
      <c r="R15" s="409"/>
      <c r="S15" s="409"/>
      <c r="T15" s="409"/>
      <c r="U15" s="409"/>
      <c r="V15" s="409"/>
      <c r="W15" s="409"/>
      <c r="X15" s="409"/>
      <c r="Y15" s="409"/>
      <c r="Z15" s="409"/>
      <c r="AA15" s="409"/>
      <c r="AB15" s="409"/>
      <c r="AC15" s="409"/>
      <c r="AD15" s="409"/>
      <c r="AE15" s="409"/>
      <c r="AF15" s="409"/>
    </row>
    <row r="16" spans="1:32" s="271" customFormat="1" ht="17.25" customHeight="1" x14ac:dyDescent="0.25">
      <c r="A16" s="214"/>
      <c r="B16" s="358" t="str">
        <f>IF(LEN(D16)&gt;0,11,"")</f>
        <v/>
      </c>
      <c r="C16" s="352"/>
      <c r="D16" s="353"/>
      <c r="E16" s="410"/>
      <c r="F16" s="411"/>
      <c r="G16" s="349" t="str">
        <f t="shared" si="1"/>
        <v/>
      </c>
      <c r="H16" s="473" t="str">
        <f>IF(AND(ISNUMBER(E16),ISNUMBER(F16),0&lt;LEN($E16),0&lt;LEN($F16)),IF($E16&lt;$F16,Config!$G$8,Config!$G$9),"")</f>
        <v/>
      </c>
      <c r="I16" s="356"/>
      <c r="J16" s="422"/>
      <c r="K16" s="356"/>
      <c r="L16" s="356"/>
      <c r="M16" s="356"/>
      <c r="N16" s="356"/>
      <c r="O16" s="356"/>
      <c r="P16" s="409"/>
      <c r="Q16" s="409"/>
      <c r="R16" s="409"/>
      <c r="S16" s="409"/>
      <c r="T16" s="409"/>
      <c r="U16" s="409"/>
      <c r="V16" s="409"/>
      <c r="W16" s="409"/>
      <c r="X16" s="409"/>
      <c r="Y16" s="409"/>
      <c r="Z16" s="409"/>
      <c r="AA16" s="409"/>
      <c r="AB16" s="409"/>
      <c r="AC16" s="409"/>
      <c r="AD16" s="409"/>
      <c r="AE16" s="409"/>
      <c r="AF16" s="409"/>
    </row>
    <row r="17" spans="1:36" s="271" customFormat="1" ht="17.25" customHeight="1" x14ac:dyDescent="0.25">
      <c r="A17" s="214"/>
      <c r="B17" s="358" t="str">
        <f>IF(LEN(D17)&gt;0,12,"")</f>
        <v/>
      </c>
      <c r="C17" s="352"/>
      <c r="D17" s="353"/>
      <c r="E17" s="410"/>
      <c r="F17" s="411"/>
      <c r="G17" s="349" t="str">
        <f t="shared" si="1"/>
        <v/>
      </c>
      <c r="H17" s="473" t="str">
        <f>IF(AND(ISNUMBER(E17),ISNUMBER(F17),0&lt;LEN($E17),0&lt;LEN($F17)),IF($E17&lt;$F17,Config!$G$8,Config!$G$9),"")</f>
        <v/>
      </c>
      <c r="I17" s="356"/>
      <c r="J17" s="422"/>
      <c r="K17" s="356"/>
      <c r="L17" s="356"/>
      <c r="M17" s="356"/>
      <c r="N17" s="356"/>
      <c r="O17" s="356"/>
      <c r="P17" s="409"/>
      <c r="Q17" s="409"/>
      <c r="R17" s="409"/>
      <c r="S17" s="409"/>
      <c r="T17" s="409"/>
      <c r="U17" s="409"/>
      <c r="V17" s="409"/>
      <c r="W17" s="409"/>
      <c r="X17" s="409"/>
      <c r="Y17" s="409"/>
      <c r="Z17" s="409"/>
      <c r="AA17" s="409"/>
      <c r="AB17" s="409"/>
      <c r="AC17" s="409"/>
      <c r="AD17" s="409"/>
      <c r="AE17" s="409"/>
      <c r="AF17" s="409"/>
    </row>
    <row r="18" spans="1:36" s="271" customFormat="1" ht="17.25" customHeight="1" x14ac:dyDescent="0.25">
      <c r="A18" s="214"/>
      <c r="B18" s="358" t="str">
        <f>IF(LEN(D18)&gt;0,13,"")</f>
        <v/>
      </c>
      <c r="C18" s="352"/>
      <c r="D18" s="353"/>
      <c r="E18" s="410"/>
      <c r="F18" s="411"/>
      <c r="G18" s="349" t="str">
        <f t="shared" si="1"/>
        <v/>
      </c>
      <c r="H18" s="473" t="str">
        <f>IF(AND(ISNUMBER(E18),ISNUMBER(F18),0&lt;LEN($E18),0&lt;LEN($F18)),IF($E18&lt;$F18,Config!$G$8,Config!$G$9),"")</f>
        <v/>
      </c>
      <c r="I18" s="356"/>
      <c r="J18" s="422"/>
      <c r="K18" s="356"/>
      <c r="L18" s="356"/>
      <c r="M18" s="356"/>
      <c r="N18" s="356"/>
      <c r="O18" s="356"/>
      <c r="P18" s="409"/>
      <c r="Q18" s="409"/>
      <c r="R18" s="409"/>
      <c r="S18" s="409"/>
      <c r="T18" s="409"/>
      <c r="U18" s="409"/>
      <c r="V18" s="409"/>
      <c r="W18" s="409"/>
      <c r="X18" s="409"/>
      <c r="Y18" s="409"/>
      <c r="Z18" s="409"/>
      <c r="AA18" s="409"/>
      <c r="AB18" s="409"/>
      <c r="AC18" s="409"/>
      <c r="AD18" s="409"/>
      <c r="AE18" s="409"/>
      <c r="AF18" s="409"/>
      <c r="AH18" s="357" t="str">
        <f>Config!G2</f>
        <v>Quality &amp; Safety</v>
      </c>
      <c r="AI18" s="357" t="str">
        <f>Config!G6</f>
        <v>Finance &amp; Growth</v>
      </c>
      <c r="AJ18" s="357" t="str">
        <f>Config!G4</f>
        <v>People</v>
      </c>
    </row>
    <row r="19" spans="1:36" ht="17.25" customHeight="1" x14ac:dyDescent="0.25">
      <c r="A19" s="214"/>
      <c r="B19" s="358" t="str">
        <f>IF(LEN(D19)&gt;0,14,"")</f>
        <v/>
      </c>
      <c r="C19" s="352"/>
      <c r="D19" s="353"/>
      <c r="E19" s="410"/>
      <c r="F19" s="411"/>
      <c r="G19" s="349" t="str">
        <f t="shared" si="1"/>
        <v/>
      </c>
      <c r="H19" s="473" t="str">
        <f>IF(AND(ISNUMBER(E19),ISNUMBER(F19),0&lt;LEN($E19),0&lt;LEN($F19)),IF($E19&lt;$F19,Config!$G$8,Config!$G$9),"")</f>
        <v/>
      </c>
      <c r="I19" s="356"/>
      <c r="J19" s="422"/>
      <c r="K19" s="356"/>
      <c r="L19" s="356"/>
      <c r="M19" s="356"/>
      <c r="N19" s="356"/>
      <c r="O19" s="356"/>
      <c r="P19" s="409"/>
      <c r="Q19" s="409"/>
      <c r="R19" s="409"/>
      <c r="S19" s="409"/>
      <c r="T19" s="409"/>
      <c r="U19" s="409"/>
      <c r="V19" s="409"/>
      <c r="W19" s="409"/>
      <c r="X19" s="409"/>
      <c r="Y19" s="409"/>
      <c r="Z19" s="409"/>
      <c r="AA19" s="409"/>
      <c r="AB19" s="409"/>
      <c r="AC19" s="409"/>
      <c r="AD19" s="409"/>
      <c r="AE19" s="409"/>
      <c r="AF19" s="409"/>
      <c r="AH19" s="357" t="str">
        <f>Config!G3</f>
        <v>Service</v>
      </c>
      <c r="AI19" s="357" t="str">
        <f>Config!G5</f>
        <v>Education &amp; Research</v>
      </c>
      <c r="AJ19" s="357"/>
    </row>
    <row r="20" spans="1:36" ht="23.25" customHeight="1" x14ac:dyDescent="0.25">
      <c r="A20" s="214"/>
      <c r="B20" s="214"/>
      <c r="C20" s="352" t="s">
        <v>174</v>
      </c>
      <c r="D20" s="353" t="s">
        <v>285</v>
      </c>
      <c r="E20" s="354">
        <v>20</v>
      </c>
      <c r="F20" s="355">
        <v>15</v>
      </c>
      <c r="G20" s="349">
        <f>IF(LEN(F20)&gt;0,(F20-E20)/E20,"")</f>
        <v>-0.25</v>
      </c>
      <c r="H20" s="473" t="str">
        <f>IF(AND(0&lt;LEN($E20),0&lt;LEN($F20)),IF($E20&lt;$F20,Config!$G$8,Config!$G$9),"")</f>
        <v>Go down</v>
      </c>
      <c r="I20" s="356" t="s">
        <v>282</v>
      </c>
      <c r="J20" s="356"/>
      <c r="K20" s="355" t="s">
        <v>286</v>
      </c>
      <c r="L20" s="356" t="s">
        <v>283</v>
      </c>
      <c r="M20" s="356" t="s">
        <v>284</v>
      </c>
      <c r="N20" s="356"/>
      <c r="O20" s="356"/>
      <c r="P20" s="409"/>
      <c r="Q20" s="409"/>
      <c r="R20" s="409"/>
      <c r="S20" s="409"/>
      <c r="T20" s="409"/>
      <c r="U20" s="409"/>
      <c r="V20" s="409"/>
      <c r="W20" s="409"/>
      <c r="X20" s="409"/>
      <c r="Y20" s="409"/>
      <c r="Z20" s="409"/>
      <c r="AA20" s="409"/>
      <c r="AB20" s="409"/>
      <c r="AC20" s="409"/>
      <c r="AD20" s="409"/>
      <c r="AE20" s="409"/>
      <c r="AF20" s="409"/>
    </row>
    <row r="21" spans="1:36" s="214" customFormat="1" x14ac:dyDescent="0.25">
      <c r="C21" s="215"/>
      <c r="D21" s="216"/>
      <c r="E21" s="217"/>
      <c r="F21" s="217"/>
      <c r="H21" s="216"/>
      <c r="I21" s="216"/>
      <c r="J21" s="216"/>
      <c r="K21" s="216"/>
      <c r="L21" s="216"/>
      <c r="M21" s="216"/>
      <c r="N21" s="216"/>
    </row>
    <row r="22" spans="1:36" s="214" customFormat="1" hidden="1" x14ac:dyDescent="0.25">
      <c r="C22" s="215"/>
      <c r="D22" s="415" t="s">
        <v>355</v>
      </c>
      <c r="E22" s="416"/>
      <c r="F22" s="416"/>
      <c r="G22" s="417"/>
      <c r="H22" s="418"/>
      <c r="I22" s="418"/>
      <c r="J22" s="418"/>
      <c r="K22" s="418"/>
      <c r="L22" s="418"/>
      <c r="M22" s="418"/>
      <c r="N22" s="418"/>
      <c r="O22" s="417"/>
      <c r="P22" s="417"/>
      <c r="Q22" s="417"/>
      <c r="R22" s="417"/>
      <c r="S22" s="417"/>
      <c r="T22" s="417"/>
      <c r="U22" s="417"/>
      <c r="V22" s="417"/>
      <c r="W22" s="417"/>
      <c r="X22" s="417"/>
      <c r="Y22" s="417"/>
      <c r="Z22" s="417"/>
      <c r="AA22" s="417"/>
      <c r="AB22" s="417"/>
      <c r="AC22" s="417"/>
      <c r="AD22" s="417"/>
      <c r="AE22" s="417"/>
      <c r="AF22" s="417"/>
    </row>
    <row r="23" spans="1:36" s="214" customFormat="1" hidden="1" x14ac:dyDescent="0.25">
      <c r="A23" s="215"/>
      <c r="B23" s="215"/>
      <c r="C23" s="216"/>
      <c r="D23" s="414" t="str">
        <f>IF(LEN(D6)&gt;0,D6,"")</f>
        <v>RN communication domain</v>
      </c>
      <c r="E23" s="412"/>
      <c r="F23" s="412"/>
      <c r="G23" s="413"/>
      <c r="H23" s="413"/>
      <c r="I23" s="413"/>
      <c r="J23" s="413"/>
      <c r="K23" s="413"/>
      <c r="L23" s="413"/>
      <c r="M23" s="413"/>
      <c r="N23" s="413"/>
      <c r="O23" s="413"/>
      <c r="P23" s="413"/>
      <c r="Q23" s="413" t="str">
        <f>IF(LEN($F6)&gt;0,$F6,"")</f>
        <v/>
      </c>
      <c r="R23" s="413" t="str">
        <f t="shared" ref="R23:AF23" si="2">IF(LEN($F6)&gt;0,$F6,"")</f>
        <v/>
      </c>
      <c r="S23" s="413" t="str">
        <f t="shared" si="2"/>
        <v/>
      </c>
      <c r="T23" s="413" t="str">
        <f t="shared" si="2"/>
        <v/>
      </c>
      <c r="U23" s="413" t="str">
        <f t="shared" si="2"/>
        <v/>
      </c>
      <c r="V23" s="413" t="str">
        <f t="shared" si="2"/>
        <v/>
      </c>
      <c r="W23" s="413" t="str">
        <f t="shared" si="2"/>
        <v/>
      </c>
      <c r="X23" s="413" t="str">
        <f t="shared" si="2"/>
        <v/>
      </c>
      <c r="Y23" s="413" t="str">
        <f t="shared" si="2"/>
        <v/>
      </c>
      <c r="Z23" s="413" t="str">
        <f t="shared" si="2"/>
        <v/>
      </c>
      <c r="AA23" s="413" t="str">
        <f t="shared" si="2"/>
        <v/>
      </c>
      <c r="AB23" s="413" t="str">
        <f t="shared" si="2"/>
        <v/>
      </c>
      <c r="AC23" s="413" t="str">
        <f t="shared" si="2"/>
        <v/>
      </c>
      <c r="AD23" s="413" t="str">
        <f t="shared" si="2"/>
        <v/>
      </c>
      <c r="AE23" s="413" t="str">
        <f t="shared" si="2"/>
        <v/>
      </c>
      <c r="AF23" s="413" t="str">
        <f t="shared" si="2"/>
        <v/>
      </c>
    </row>
    <row r="24" spans="1:36" s="214" customFormat="1" hidden="1" x14ac:dyDescent="0.25">
      <c r="A24" s="215"/>
      <c r="B24" s="215"/>
      <c r="C24" s="216"/>
      <c r="D24" s="414" t="str">
        <f t="shared" ref="D24:D36" si="3">IF(LEN(D7)&gt;0,D7,"")</f>
        <v>MD communication domain</v>
      </c>
      <c r="E24" s="412"/>
      <c r="F24" s="412"/>
      <c r="G24" s="413"/>
      <c r="H24" s="413"/>
      <c r="I24" s="413"/>
      <c r="J24" s="413"/>
      <c r="K24" s="413"/>
      <c r="L24" s="413"/>
      <c r="M24" s="413"/>
      <c r="N24" s="413"/>
      <c r="O24" s="413"/>
      <c r="P24" s="413"/>
      <c r="Q24" s="413" t="str">
        <f t="shared" ref="Q24:AF24" si="4">IF(LEN($F7)&gt;0,$F7,"")</f>
        <v/>
      </c>
      <c r="R24" s="413" t="str">
        <f t="shared" si="4"/>
        <v/>
      </c>
      <c r="S24" s="413" t="str">
        <f t="shared" si="4"/>
        <v/>
      </c>
      <c r="T24" s="413" t="str">
        <f t="shared" si="4"/>
        <v/>
      </c>
      <c r="U24" s="413" t="str">
        <f t="shared" si="4"/>
        <v/>
      </c>
      <c r="V24" s="413" t="str">
        <f t="shared" si="4"/>
        <v/>
      </c>
      <c r="W24" s="413" t="str">
        <f t="shared" si="4"/>
        <v/>
      </c>
      <c r="X24" s="413" t="str">
        <f t="shared" si="4"/>
        <v/>
      </c>
      <c r="Y24" s="413" t="str">
        <f t="shared" si="4"/>
        <v/>
      </c>
      <c r="Z24" s="413" t="str">
        <f t="shared" si="4"/>
        <v/>
      </c>
      <c r="AA24" s="413" t="str">
        <f t="shared" si="4"/>
        <v/>
      </c>
      <c r="AB24" s="413" t="str">
        <f t="shared" si="4"/>
        <v/>
      </c>
      <c r="AC24" s="413" t="str">
        <f t="shared" si="4"/>
        <v/>
      </c>
      <c r="AD24" s="413" t="str">
        <f t="shared" si="4"/>
        <v/>
      </c>
      <c r="AE24" s="413" t="str">
        <f t="shared" si="4"/>
        <v/>
      </c>
      <c r="AF24" s="413" t="str">
        <f t="shared" si="4"/>
        <v/>
      </c>
    </row>
    <row r="25" spans="1:36" s="214" customFormat="1" hidden="1" x14ac:dyDescent="0.25">
      <c r="A25" s="215"/>
      <c r="B25" s="215"/>
      <c r="C25" s="216"/>
      <c r="D25" s="414" t="str">
        <f t="shared" si="3"/>
        <v>Discharge domain</v>
      </c>
      <c r="E25" s="412"/>
      <c r="F25" s="412"/>
      <c r="G25" s="413"/>
      <c r="H25" s="413"/>
      <c r="I25" s="413"/>
      <c r="J25" s="413"/>
      <c r="K25" s="413"/>
      <c r="L25" s="413"/>
      <c r="M25" s="413"/>
      <c r="N25" s="413"/>
      <c r="O25" s="413"/>
      <c r="P25" s="413"/>
      <c r="Q25" s="413" t="str">
        <f t="shared" ref="Q25:AF25" si="5">IF(LEN($F8)&gt;0,$F8,"")</f>
        <v/>
      </c>
      <c r="R25" s="413" t="str">
        <f t="shared" si="5"/>
        <v/>
      </c>
      <c r="S25" s="413" t="str">
        <f t="shared" si="5"/>
        <v/>
      </c>
      <c r="T25" s="413" t="str">
        <f t="shared" si="5"/>
        <v/>
      </c>
      <c r="U25" s="413" t="str">
        <f t="shared" si="5"/>
        <v/>
      </c>
      <c r="V25" s="413" t="str">
        <f t="shared" si="5"/>
        <v/>
      </c>
      <c r="W25" s="413" t="str">
        <f t="shared" si="5"/>
        <v/>
      </c>
      <c r="X25" s="413" t="str">
        <f t="shared" si="5"/>
        <v/>
      </c>
      <c r="Y25" s="413" t="str">
        <f t="shared" si="5"/>
        <v/>
      </c>
      <c r="Z25" s="413" t="str">
        <f t="shared" si="5"/>
        <v/>
      </c>
      <c r="AA25" s="413" t="str">
        <f t="shared" si="5"/>
        <v/>
      </c>
      <c r="AB25" s="413" t="str">
        <f t="shared" si="5"/>
        <v/>
      </c>
      <c r="AC25" s="413" t="str">
        <f t="shared" si="5"/>
        <v/>
      </c>
      <c r="AD25" s="413" t="str">
        <f t="shared" si="5"/>
        <v/>
      </c>
      <c r="AE25" s="413" t="str">
        <f t="shared" si="5"/>
        <v/>
      </c>
      <c r="AF25" s="413" t="str">
        <f t="shared" si="5"/>
        <v/>
      </c>
    </row>
    <row r="26" spans="1:36" s="214" customFormat="1" hidden="1" x14ac:dyDescent="0.25">
      <c r="A26" s="215"/>
      <c r="B26" s="215"/>
      <c r="C26" s="216"/>
      <c r="D26" s="414" t="str">
        <f t="shared" si="3"/>
        <v>Care transition domain</v>
      </c>
      <c r="E26" s="412"/>
      <c r="F26" s="412"/>
      <c r="G26" s="413"/>
      <c r="H26" s="413"/>
      <c r="I26" s="413"/>
      <c r="J26" s="413"/>
      <c r="K26" s="413"/>
      <c r="L26" s="413"/>
      <c r="M26" s="413"/>
      <c r="N26" s="413"/>
      <c r="O26" s="413"/>
      <c r="P26" s="413"/>
      <c r="Q26" s="413" t="str">
        <f t="shared" ref="Q26:AF26" si="6">IF(LEN($F9)&gt;0,$F9,"")</f>
        <v/>
      </c>
      <c r="R26" s="413" t="str">
        <f t="shared" si="6"/>
        <v/>
      </c>
      <c r="S26" s="413" t="str">
        <f t="shared" si="6"/>
        <v/>
      </c>
      <c r="T26" s="413" t="str">
        <f t="shared" si="6"/>
        <v/>
      </c>
      <c r="U26" s="413" t="str">
        <f t="shared" si="6"/>
        <v/>
      </c>
      <c r="V26" s="413" t="str">
        <f t="shared" si="6"/>
        <v/>
      </c>
      <c r="W26" s="413" t="str">
        <f t="shared" si="6"/>
        <v/>
      </c>
      <c r="X26" s="413" t="str">
        <f t="shared" si="6"/>
        <v/>
      </c>
      <c r="Y26" s="413" t="str">
        <f t="shared" si="6"/>
        <v/>
      </c>
      <c r="Z26" s="413" t="str">
        <f t="shared" si="6"/>
        <v/>
      </c>
      <c r="AA26" s="413" t="str">
        <f t="shared" si="6"/>
        <v/>
      </c>
      <c r="AB26" s="413" t="str">
        <f t="shared" si="6"/>
        <v/>
      </c>
      <c r="AC26" s="413" t="str">
        <f t="shared" si="6"/>
        <v/>
      </c>
      <c r="AD26" s="413" t="str">
        <f t="shared" si="6"/>
        <v/>
      </c>
      <c r="AE26" s="413" t="str">
        <f t="shared" si="6"/>
        <v/>
      </c>
      <c r="AF26" s="413" t="str">
        <f t="shared" si="6"/>
        <v/>
      </c>
    </row>
    <row r="27" spans="1:36" s="214" customFormat="1" hidden="1" x14ac:dyDescent="0.25">
      <c r="A27" s="218"/>
      <c r="B27" s="218"/>
      <c r="D27" s="414" t="str">
        <f t="shared" si="3"/>
        <v>RN-MD Survey</v>
      </c>
      <c r="E27" s="412"/>
      <c r="F27" s="412"/>
      <c r="G27" s="413"/>
      <c r="H27" s="413"/>
      <c r="I27" s="413"/>
      <c r="J27" s="413"/>
      <c r="K27" s="413"/>
      <c r="L27" s="413"/>
      <c r="M27" s="413"/>
      <c r="N27" s="413"/>
      <c r="O27" s="413"/>
      <c r="P27" s="413"/>
      <c r="Q27" s="413" t="str">
        <f t="shared" ref="Q27:AF27" si="7">IF(LEN($F10)&gt;0,$F10,"")</f>
        <v/>
      </c>
      <c r="R27" s="413" t="str">
        <f t="shared" si="7"/>
        <v/>
      </c>
      <c r="S27" s="413" t="str">
        <f t="shared" si="7"/>
        <v/>
      </c>
      <c r="T27" s="413" t="str">
        <f t="shared" si="7"/>
        <v/>
      </c>
      <c r="U27" s="413" t="str">
        <f t="shared" si="7"/>
        <v/>
      </c>
      <c r="V27" s="413" t="str">
        <f t="shared" si="7"/>
        <v/>
      </c>
      <c r="W27" s="413" t="str">
        <f t="shared" si="7"/>
        <v/>
      </c>
      <c r="X27" s="413" t="str">
        <f t="shared" si="7"/>
        <v/>
      </c>
      <c r="Y27" s="413" t="str">
        <f t="shared" si="7"/>
        <v/>
      </c>
      <c r="Z27" s="413" t="str">
        <f t="shared" si="7"/>
        <v/>
      </c>
      <c r="AA27" s="413" t="str">
        <f t="shared" si="7"/>
        <v/>
      </c>
      <c r="AB27" s="413" t="str">
        <f t="shared" si="7"/>
        <v/>
      </c>
      <c r="AC27" s="413" t="str">
        <f t="shared" si="7"/>
        <v/>
      </c>
      <c r="AD27" s="413" t="str">
        <f t="shared" si="7"/>
        <v/>
      </c>
      <c r="AE27" s="413" t="str">
        <f t="shared" si="7"/>
        <v/>
      </c>
      <c r="AF27" s="413" t="str">
        <f t="shared" si="7"/>
        <v/>
      </c>
    </row>
    <row r="28" spans="1:36" s="214" customFormat="1" hidden="1" x14ac:dyDescent="0.25">
      <c r="D28" s="414" t="str">
        <f t="shared" si="3"/>
        <v>Readmissions rate</v>
      </c>
      <c r="E28" s="412"/>
      <c r="F28" s="412"/>
      <c r="G28" s="413"/>
      <c r="H28" s="413"/>
      <c r="I28" s="413"/>
      <c r="J28" s="413"/>
      <c r="K28" s="413"/>
      <c r="L28" s="413"/>
      <c r="M28" s="413"/>
      <c r="N28" s="413"/>
      <c r="O28" s="413"/>
      <c r="P28" s="413"/>
      <c r="Q28" s="413" t="str">
        <f t="shared" ref="Q28:AF28" si="8">IF(LEN($F11)&gt;0,$F11,"")</f>
        <v/>
      </c>
      <c r="R28" s="413" t="str">
        <f t="shared" si="8"/>
        <v/>
      </c>
      <c r="S28" s="413" t="str">
        <f t="shared" si="8"/>
        <v/>
      </c>
      <c r="T28" s="413" t="str">
        <f t="shared" si="8"/>
        <v/>
      </c>
      <c r="U28" s="413" t="str">
        <f t="shared" si="8"/>
        <v/>
      </c>
      <c r="V28" s="413" t="str">
        <f t="shared" si="8"/>
        <v/>
      </c>
      <c r="W28" s="413" t="str">
        <f t="shared" si="8"/>
        <v/>
      </c>
      <c r="X28" s="413" t="str">
        <f t="shared" si="8"/>
        <v/>
      </c>
      <c r="Y28" s="413" t="str">
        <f t="shared" si="8"/>
        <v/>
      </c>
      <c r="Z28" s="413" t="str">
        <f t="shared" si="8"/>
        <v/>
      </c>
      <c r="AA28" s="413" t="str">
        <f t="shared" si="8"/>
        <v/>
      </c>
      <c r="AB28" s="413" t="str">
        <f t="shared" si="8"/>
        <v/>
      </c>
      <c r="AC28" s="413" t="str">
        <f t="shared" si="8"/>
        <v/>
      </c>
      <c r="AD28" s="413" t="str">
        <f t="shared" si="8"/>
        <v/>
      </c>
      <c r="AE28" s="413" t="str">
        <f t="shared" si="8"/>
        <v/>
      </c>
      <c r="AF28" s="413" t="str">
        <f t="shared" si="8"/>
        <v/>
      </c>
    </row>
    <row r="29" spans="1:36" s="214" customFormat="1" ht="12.75" hidden="1" customHeight="1" x14ac:dyDescent="0.25">
      <c r="D29" s="414" t="str">
        <f t="shared" si="3"/>
        <v>LOS index</v>
      </c>
      <c r="E29" s="412"/>
      <c r="F29" s="412"/>
      <c r="G29" s="413"/>
      <c r="H29" s="413"/>
      <c r="I29" s="413"/>
      <c r="J29" s="413"/>
      <c r="K29" s="413"/>
      <c r="L29" s="413"/>
      <c r="M29" s="413"/>
      <c r="N29" s="413"/>
      <c r="O29" s="413"/>
      <c r="P29" s="413"/>
      <c r="Q29" s="413" t="str">
        <f t="shared" ref="Q29:AF29" si="9">IF(LEN($F12)&gt;0,$F12,"")</f>
        <v/>
      </c>
      <c r="R29" s="413" t="str">
        <f t="shared" si="9"/>
        <v/>
      </c>
      <c r="S29" s="413" t="str">
        <f t="shared" si="9"/>
        <v/>
      </c>
      <c r="T29" s="413" t="str">
        <f t="shared" si="9"/>
        <v/>
      </c>
      <c r="U29" s="413" t="str">
        <f t="shared" si="9"/>
        <v/>
      </c>
      <c r="V29" s="413" t="str">
        <f t="shared" si="9"/>
        <v/>
      </c>
      <c r="W29" s="413" t="str">
        <f t="shared" si="9"/>
        <v/>
      </c>
      <c r="X29" s="413" t="str">
        <f t="shared" si="9"/>
        <v/>
      </c>
      <c r="Y29" s="413" t="str">
        <f t="shared" si="9"/>
        <v/>
      </c>
      <c r="Z29" s="413" t="str">
        <f t="shared" si="9"/>
        <v/>
      </c>
      <c r="AA29" s="413" t="str">
        <f t="shared" si="9"/>
        <v/>
      </c>
      <c r="AB29" s="413" t="str">
        <f t="shared" si="9"/>
        <v/>
      </c>
      <c r="AC29" s="413" t="str">
        <f t="shared" si="9"/>
        <v/>
      </c>
      <c r="AD29" s="413" t="str">
        <f t="shared" si="9"/>
        <v/>
      </c>
      <c r="AE29" s="413" t="str">
        <f t="shared" si="9"/>
        <v/>
      </c>
      <c r="AF29" s="413" t="str">
        <f t="shared" si="9"/>
        <v/>
      </c>
    </row>
    <row r="30" spans="1:36" s="214" customFormat="1" ht="12.75" hidden="1" customHeight="1" x14ac:dyDescent="0.25">
      <c r="D30" s="414" t="str">
        <f t="shared" si="3"/>
        <v># of weekly secure chats in EPIC (rate: # of chats/admissions)</v>
      </c>
      <c r="E30" s="412"/>
      <c r="F30" s="412"/>
      <c r="G30" s="413"/>
      <c r="H30" s="413"/>
      <c r="I30" s="413"/>
      <c r="J30" s="413"/>
      <c r="K30" s="413"/>
      <c r="L30" s="413"/>
      <c r="M30" s="413"/>
      <c r="N30" s="413"/>
      <c r="O30" s="413"/>
      <c r="P30" s="413"/>
      <c r="Q30" s="413" t="str">
        <f t="shared" ref="Q30:AF30" si="10">IF(LEN($F13)&gt;0,$F13,"")</f>
        <v/>
      </c>
      <c r="R30" s="413" t="str">
        <f t="shared" si="10"/>
        <v/>
      </c>
      <c r="S30" s="413" t="str">
        <f t="shared" si="10"/>
        <v/>
      </c>
      <c r="T30" s="413" t="str">
        <f t="shared" si="10"/>
        <v/>
      </c>
      <c r="U30" s="413" t="str">
        <f t="shared" si="10"/>
        <v/>
      </c>
      <c r="V30" s="413" t="str">
        <f t="shared" si="10"/>
        <v/>
      </c>
      <c r="W30" s="413" t="str">
        <f t="shared" si="10"/>
        <v/>
      </c>
      <c r="X30" s="413" t="str">
        <f t="shared" si="10"/>
        <v/>
      </c>
      <c r="Y30" s="413" t="str">
        <f t="shared" si="10"/>
        <v/>
      </c>
      <c r="Z30" s="413" t="str">
        <f t="shared" si="10"/>
        <v/>
      </c>
      <c r="AA30" s="413" t="str">
        <f t="shared" si="10"/>
        <v/>
      </c>
      <c r="AB30" s="413" t="str">
        <f t="shared" si="10"/>
        <v/>
      </c>
      <c r="AC30" s="413" t="str">
        <f t="shared" si="10"/>
        <v/>
      </c>
      <c r="AD30" s="413" t="str">
        <f t="shared" si="10"/>
        <v/>
      </c>
      <c r="AE30" s="413" t="str">
        <f t="shared" si="10"/>
        <v/>
      </c>
      <c r="AF30" s="413" t="str">
        <f t="shared" si="10"/>
        <v/>
      </c>
    </row>
    <row r="31" spans="1:36" s="214" customFormat="1" ht="12.75" hidden="1" customHeight="1" x14ac:dyDescent="0.25">
      <c r="D31" s="414" t="str">
        <f t="shared" si="3"/>
        <v>Secure chat time to reply (&lt;25 min)</v>
      </c>
      <c r="E31" s="412"/>
      <c r="F31" s="412"/>
      <c r="G31" s="413"/>
      <c r="H31" s="413"/>
      <c r="I31" s="413"/>
      <c r="J31" s="413"/>
      <c r="K31" s="413"/>
      <c r="L31" s="413"/>
      <c r="M31" s="413"/>
      <c r="N31" s="413"/>
      <c r="O31" s="413"/>
      <c r="P31" s="413"/>
      <c r="Q31" s="413" t="str">
        <f t="shared" ref="Q31:AF31" si="11">IF(LEN($F14)&gt;0,$F14,"")</f>
        <v/>
      </c>
      <c r="R31" s="413" t="str">
        <f t="shared" si="11"/>
        <v/>
      </c>
      <c r="S31" s="413" t="str">
        <f t="shared" si="11"/>
        <v/>
      </c>
      <c r="T31" s="413" t="str">
        <f t="shared" si="11"/>
        <v/>
      </c>
      <c r="U31" s="413" t="str">
        <f t="shared" si="11"/>
        <v/>
      </c>
      <c r="V31" s="413" t="str">
        <f t="shared" si="11"/>
        <v/>
      </c>
      <c r="W31" s="413" t="str">
        <f t="shared" si="11"/>
        <v/>
      </c>
      <c r="X31" s="413" t="str">
        <f t="shared" si="11"/>
        <v/>
      </c>
      <c r="Y31" s="413" t="str">
        <f t="shared" si="11"/>
        <v/>
      </c>
      <c r="Z31" s="413" t="str">
        <f t="shared" si="11"/>
        <v/>
      </c>
      <c r="AA31" s="413" t="str">
        <f t="shared" si="11"/>
        <v/>
      </c>
      <c r="AB31" s="413" t="str">
        <f t="shared" si="11"/>
        <v/>
      </c>
      <c r="AC31" s="413" t="str">
        <f t="shared" si="11"/>
        <v/>
      </c>
      <c r="AD31" s="413" t="str">
        <f t="shared" si="11"/>
        <v/>
      </c>
      <c r="AE31" s="413" t="str">
        <f t="shared" si="11"/>
        <v/>
      </c>
      <c r="AF31" s="413" t="str">
        <f t="shared" si="11"/>
        <v/>
      </c>
    </row>
    <row r="32" spans="1:36" s="214" customFormat="1" ht="12.75" hidden="1" customHeight="1" x14ac:dyDescent="0.25">
      <c r="D32" s="414" t="str">
        <f t="shared" si="3"/>
        <v/>
      </c>
      <c r="E32" s="412"/>
      <c r="F32" s="412"/>
      <c r="G32" s="413"/>
      <c r="H32" s="413"/>
      <c r="I32" s="413"/>
      <c r="J32" s="413"/>
      <c r="K32" s="413"/>
      <c r="L32" s="413"/>
      <c r="M32" s="413"/>
      <c r="N32" s="413"/>
      <c r="O32" s="413"/>
      <c r="P32" s="413"/>
      <c r="Q32" s="413" t="str">
        <f t="shared" ref="Q32:AF32" si="12">IF(LEN($F15)&gt;0,$F15,"")</f>
        <v/>
      </c>
      <c r="R32" s="413" t="str">
        <f t="shared" si="12"/>
        <v/>
      </c>
      <c r="S32" s="413" t="str">
        <f t="shared" si="12"/>
        <v/>
      </c>
      <c r="T32" s="413" t="str">
        <f t="shared" si="12"/>
        <v/>
      </c>
      <c r="U32" s="413" t="str">
        <f t="shared" si="12"/>
        <v/>
      </c>
      <c r="V32" s="413" t="str">
        <f t="shared" si="12"/>
        <v/>
      </c>
      <c r="W32" s="413" t="str">
        <f t="shared" si="12"/>
        <v/>
      </c>
      <c r="X32" s="413" t="str">
        <f t="shared" si="12"/>
        <v/>
      </c>
      <c r="Y32" s="413" t="str">
        <f t="shared" si="12"/>
        <v/>
      </c>
      <c r="Z32" s="413" t="str">
        <f t="shared" si="12"/>
        <v/>
      </c>
      <c r="AA32" s="413" t="str">
        <f t="shared" si="12"/>
        <v/>
      </c>
      <c r="AB32" s="413" t="str">
        <f t="shared" si="12"/>
        <v/>
      </c>
      <c r="AC32" s="413" t="str">
        <f t="shared" si="12"/>
        <v/>
      </c>
      <c r="AD32" s="413" t="str">
        <f t="shared" si="12"/>
        <v/>
      </c>
      <c r="AE32" s="413" t="str">
        <f t="shared" si="12"/>
        <v/>
      </c>
      <c r="AF32" s="413" t="str">
        <f t="shared" si="12"/>
        <v/>
      </c>
    </row>
    <row r="33" spans="1:32" s="214" customFormat="1" ht="12.75" hidden="1" customHeight="1" x14ac:dyDescent="0.25">
      <c r="D33" s="414" t="str">
        <f t="shared" si="3"/>
        <v/>
      </c>
      <c r="E33" s="412"/>
      <c r="F33" s="412"/>
      <c r="G33" s="413"/>
      <c r="H33" s="413"/>
      <c r="I33" s="413"/>
      <c r="J33" s="413"/>
      <c r="K33" s="413"/>
      <c r="L33" s="413"/>
      <c r="M33" s="413"/>
      <c r="N33" s="413"/>
      <c r="O33" s="413"/>
      <c r="P33" s="413"/>
      <c r="Q33" s="413" t="str">
        <f t="shared" ref="Q33:AF33" si="13">IF(LEN($F16)&gt;0,$F16,"")</f>
        <v/>
      </c>
      <c r="R33" s="413" t="str">
        <f t="shared" si="13"/>
        <v/>
      </c>
      <c r="S33" s="413" t="str">
        <f t="shared" si="13"/>
        <v/>
      </c>
      <c r="T33" s="413" t="str">
        <f t="shared" si="13"/>
        <v/>
      </c>
      <c r="U33" s="413" t="str">
        <f t="shared" si="13"/>
        <v/>
      </c>
      <c r="V33" s="413" t="str">
        <f t="shared" si="13"/>
        <v/>
      </c>
      <c r="W33" s="413" t="str">
        <f t="shared" si="13"/>
        <v/>
      </c>
      <c r="X33" s="413" t="str">
        <f t="shared" si="13"/>
        <v/>
      </c>
      <c r="Y33" s="413" t="str">
        <f t="shared" si="13"/>
        <v/>
      </c>
      <c r="Z33" s="413" t="str">
        <f t="shared" si="13"/>
        <v/>
      </c>
      <c r="AA33" s="413" t="str">
        <f t="shared" si="13"/>
        <v/>
      </c>
      <c r="AB33" s="413" t="str">
        <f t="shared" si="13"/>
        <v/>
      </c>
      <c r="AC33" s="413" t="str">
        <f t="shared" si="13"/>
        <v/>
      </c>
      <c r="AD33" s="413" t="str">
        <f t="shared" si="13"/>
        <v/>
      </c>
      <c r="AE33" s="413" t="str">
        <f t="shared" si="13"/>
        <v/>
      </c>
      <c r="AF33" s="413" t="str">
        <f t="shared" si="13"/>
        <v/>
      </c>
    </row>
    <row r="34" spans="1:32" s="214" customFormat="1" ht="12.75" hidden="1" customHeight="1" x14ac:dyDescent="0.25">
      <c r="D34" s="414" t="str">
        <f t="shared" si="3"/>
        <v/>
      </c>
      <c r="E34" s="412"/>
      <c r="F34" s="412"/>
      <c r="G34" s="413"/>
      <c r="H34" s="413"/>
      <c r="I34" s="413"/>
      <c r="J34" s="413"/>
      <c r="K34" s="413"/>
      <c r="L34" s="413"/>
      <c r="M34" s="413"/>
      <c r="N34" s="413"/>
      <c r="O34" s="413"/>
      <c r="P34" s="413"/>
      <c r="Q34" s="413" t="str">
        <f t="shared" ref="Q34:AF34" si="14">IF(LEN($F17)&gt;0,$F17,"")</f>
        <v/>
      </c>
      <c r="R34" s="413" t="str">
        <f t="shared" si="14"/>
        <v/>
      </c>
      <c r="S34" s="413" t="str">
        <f t="shared" si="14"/>
        <v/>
      </c>
      <c r="T34" s="413" t="str">
        <f t="shared" si="14"/>
        <v/>
      </c>
      <c r="U34" s="413" t="str">
        <f t="shared" si="14"/>
        <v/>
      </c>
      <c r="V34" s="413" t="str">
        <f t="shared" si="14"/>
        <v/>
      </c>
      <c r="W34" s="413" t="str">
        <f t="shared" si="14"/>
        <v/>
      </c>
      <c r="X34" s="413" t="str">
        <f t="shared" si="14"/>
        <v/>
      </c>
      <c r="Y34" s="413" t="str">
        <f t="shared" si="14"/>
        <v/>
      </c>
      <c r="Z34" s="413" t="str">
        <f t="shared" si="14"/>
        <v/>
      </c>
      <c r="AA34" s="413" t="str">
        <f t="shared" si="14"/>
        <v/>
      </c>
      <c r="AB34" s="413" t="str">
        <f t="shared" si="14"/>
        <v/>
      </c>
      <c r="AC34" s="413" t="str">
        <f t="shared" si="14"/>
        <v/>
      </c>
      <c r="AD34" s="413" t="str">
        <f t="shared" si="14"/>
        <v/>
      </c>
      <c r="AE34" s="413" t="str">
        <f t="shared" si="14"/>
        <v/>
      </c>
      <c r="AF34" s="413" t="str">
        <f t="shared" si="14"/>
        <v/>
      </c>
    </row>
    <row r="35" spans="1:32" s="214" customFormat="1" hidden="1" x14ac:dyDescent="0.25">
      <c r="D35" s="414" t="str">
        <f t="shared" si="3"/>
        <v/>
      </c>
      <c r="E35" s="412"/>
      <c r="F35" s="412"/>
      <c r="G35" s="413"/>
      <c r="H35" s="413"/>
      <c r="I35" s="413"/>
      <c r="J35" s="413"/>
      <c r="K35" s="413"/>
      <c r="L35" s="413"/>
      <c r="M35" s="413"/>
      <c r="N35" s="413"/>
      <c r="O35" s="413"/>
      <c r="P35" s="413"/>
      <c r="Q35" s="413" t="str">
        <f t="shared" ref="Q35:AF35" si="15">IF(LEN($F18)&gt;0,$F18,"")</f>
        <v/>
      </c>
      <c r="R35" s="413" t="str">
        <f t="shared" si="15"/>
        <v/>
      </c>
      <c r="S35" s="413" t="str">
        <f t="shared" si="15"/>
        <v/>
      </c>
      <c r="T35" s="413" t="str">
        <f t="shared" si="15"/>
        <v/>
      </c>
      <c r="U35" s="413" t="str">
        <f t="shared" si="15"/>
        <v/>
      </c>
      <c r="V35" s="413" t="str">
        <f t="shared" si="15"/>
        <v/>
      </c>
      <c r="W35" s="413" t="str">
        <f t="shared" si="15"/>
        <v/>
      </c>
      <c r="X35" s="413" t="str">
        <f t="shared" si="15"/>
        <v/>
      </c>
      <c r="Y35" s="413" t="str">
        <f t="shared" si="15"/>
        <v/>
      </c>
      <c r="Z35" s="413" t="str">
        <f t="shared" si="15"/>
        <v/>
      </c>
      <c r="AA35" s="413" t="str">
        <f t="shared" si="15"/>
        <v/>
      </c>
      <c r="AB35" s="413" t="str">
        <f t="shared" si="15"/>
        <v/>
      </c>
      <c r="AC35" s="413" t="str">
        <f t="shared" si="15"/>
        <v/>
      </c>
      <c r="AD35" s="413" t="str">
        <f t="shared" si="15"/>
        <v/>
      </c>
      <c r="AE35" s="413" t="str">
        <f t="shared" si="15"/>
        <v/>
      </c>
      <c r="AF35" s="413" t="str">
        <f t="shared" si="15"/>
        <v/>
      </c>
    </row>
    <row r="36" spans="1:32" s="214" customFormat="1" hidden="1" x14ac:dyDescent="0.25">
      <c r="D36" s="414" t="str">
        <f t="shared" si="3"/>
        <v/>
      </c>
      <c r="E36" s="412"/>
      <c r="F36" s="412"/>
      <c r="G36" s="413"/>
      <c r="H36" s="413"/>
      <c r="I36" s="413"/>
      <c r="J36" s="413"/>
      <c r="K36" s="413"/>
      <c r="L36" s="413"/>
      <c r="M36" s="413"/>
      <c r="N36" s="413"/>
      <c r="O36" s="413"/>
      <c r="P36" s="413"/>
      <c r="Q36" s="413" t="str">
        <f t="shared" ref="Q36:AF36" si="16">IF(LEN($F19)&gt;0,$F19,"")</f>
        <v/>
      </c>
      <c r="R36" s="413" t="str">
        <f t="shared" si="16"/>
        <v/>
      </c>
      <c r="S36" s="413" t="str">
        <f t="shared" si="16"/>
        <v/>
      </c>
      <c r="T36" s="413" t="str">
        <f t="shared" si="16"/>
        <v/>
      </c>
      <c r="U36" s="413" t="str">
        <f t="shared" si="16"/>
        <v/>
      </c>
      <c r="V36" s="413" t="str">
        <f t="shared" si="16"/>
        <v/>
      </c>
      <c r="W36" s="413" t="str">
        <f t="shared" si="16"/>
        <v/>
      </c>
      <c r="X36" s="413" t="str">
        <f t="shared" si="16"/>
        <v/>
      </c>
      <c r="Y36" s="413" t="str">
        <f t="shared" si="16"/>
        <v/>
      </c>
      <c r="Z36" s="413" t="str">
        <f t="shared" si="16"/>
        <v/>
      </c>
      <c r="AA36" s="413" t="str">
        <f t="shared" si="16"/>
        <v/>
      </c>
      <c r="AB36" s="413" t="str">
        <f t="shared" si="16"/>
        <v/>
      </c>
      <c r="AC36" s="413" t="str">
        <f t="shared" si="16"/>
        <v/>
      </c>
      <c r="AD36" s="413" t="str">
        <f t="shared" si="16"/>
        <v/>
      </c>
      <c r="AE36" s="413" t="str">
        <f t="shared" si="16"/>
        <v/>
      </c>
      <c r="AF36" s="413" t="str">
        <f t="shared" si="16"/>
        <v/>
      </c>
    </row>
    <row r="37" spans="1:32" s="214" customFormat="1" x14ac:dyDescent="0.25">
      <c r="E37" s="217"/>
      <c r="F37" s="217"/>
    </row>
    <row r="38" spans="1:32" s="214" customFormat="1" x14ac:dyDescent="0.25">
      <c r="A38" s="219"/>
      <c r="B38" s="219"/>
      <c r="E38" s="217"/>
      <c r="F38" s="217"/>
    </row>
    <row r="39" spans="1:32" s="214" customFormat="1" x14ac:dyDescent="0.25">
      <c r="A39" s="219"/>
      <c r="B39" s="219"/>
      <c r="E39" s="217"/>
      <c r="F39" s="217"/>
    </row>
    <row r="40" spans="1:32" s="214" customFormat="1" x14ac:dyDescent="0.25">
      <c r="A40" s="219"/>
      <c r="B40" s="219"/>
      <c r="E40" s="217"/>
      <c r="F40" s="217"/>
    </row>
    <row r="41" spans="1:32" s="214" customFormat="1" x14ac:dyDescent="0.25">
      <c r="A41" s="219"/>
      <c r="B41" s="219"/>
      <c r="E41" s="217"/>
      <c r="F41" s="217"/>
    </row>
    <row r="42" spans="1:32" s="214" customFormat="1" x14ac:dyDescent="0.25">
      <c r="A42" s="219"/>
      <c r="B42" s="219"/>
      <c r="E42" s="217"/>
      <c r="F42" s="217"/>
    </row>
    <row r="43" spans="1:32" s="214" customFormat="1" x14ac:dyDescent="0.25">
      <c r="A43" s="219"/>
      <c r="B43" s="219"/>
      <c r="E43" s="217"/>
      <c r="F43" s="217"/>
    </row>
    <row r="44" spans="1:32" s="214" customFormat="1" x14ac:dyDescent="0.25">
      <c r="E44" s="217"/>
      <c r="F44" s="217"/>
    </row>
    <row r="45" spans="1:32" s="214" customFormat="1" x14ac:dyDescent="0.25">
      <c r="E45" s="217"/>
      <c r="F45" s="217"/>
    </row>
    <row r="46" spans="1:32" s="214" customFormat="1" x14ac:dyDescent="0.25">
      <c r="E46" s="217"/>
      <c r="F46" s="217"/>
    </row>
    <row r="47" spans="1:32" s="214" customFormat="1" x14ac:dyDescent="0.25">
      <c r="E47" s="217"/>
      <c r="F47" s="217"/>
    </row>
    <row r="48" spans="1:32" s="214" customFormat="1" x14ac:dyDescent="0.25">
      <c r="E48" s="217"/>
      <c r="F48" s="217"/>
    </row>
    <row r="49" spans="5:6" s="214" customFormat="1" x14ac:dyDescent="0.25">
      <c r="E49" s="217"/>
      <c r="F49" s="217"/>
    </row>
    <row r="50" spans="5:6" s="214" customFormat="1" x14ac:dyDescent="0.25">
      <c r="E50" s="217"/>
      <c r="F50" s="217"/>
    </row>
    <row r="51" spans="5:6" s="214" customFormat="1" x14ac:dyDescent="0.25">
      <c r="E51" s="217"/>
      <c r="F51" s="217"/>
    </row>
    <row r="52" spans="5:6" s="214" customFormat="1" x14ac:dyDescent="0.25">
      <c r="E52" s="217"/>
      <c r="F52" s="217"/>
    </row>
    <row r="53" spans="5:6" s="214" customFormat="1" x14ac:dyDescent="0.25">
      <c r="E53" s="217"/>
      <c r="F53" s="217"/>
    </row>
    <row r="54" spans="5:6" s="214" customFormat="1" x14ac:dyDescent="0.25">
      <c r="E54" s="217"/>
      <c r="F54" s="217"/>
    </row>
    <row r="55" spans="5:6" s="214" customFormat="1" x14ac:dyDescent="0.25">
      <c r="E55" s="217"/>
      <c r="F55" s="217"/>
    </row>
    <row r="56" spans="5:6" s="214" customFormat="1" x14ac:dyDescent="0.25">
      <c r="E56" s="217"/>
      <c r="F56" s="217"/>
    </row>
    <row r="57" spans="5:6" s="214" customFormat="1" x14ac:dyDescent="0.25">
      <c r="E57" s="217"/>
      <c r="F57" s="217"/>
    </row>
  </sheetData>
  <sheetProtection formatCells="0" formatColumns="0" formatRows="0" insertHyperlinks="0" sort="0" autoFilter="0" pivotTables="0"/>
  <protectedRanges>
    <protectedRange sqref="Q5:AF5" name="Dates"/>
    <protectedRange sqref="P7:AF20 C7:G19 C6:AF6 I7:O19 H7:H20" name="MetricRange"/>
    <protectedRange sqref="A2:XFD2" name="Range1"/>
  </protectedRanges>
  <mergeCells count="5">
    <mergeCell ref="A3:D3"/>
    <mergeCell ref="A4:D4"/>
    <mergeCell ref="A2:D2"/>
    <mergeCell ref="A1:E1"/>
    <mergeCell ref="J1:N1"/>
  </mergeCells>
  <conditionalFormatting sqref="AH18:AH19">
    <cfRule type="expression" dxfId="29" priority="7">
      <formula>(FALSE=ISNA(VLOOKUP($AH18,$C$6:$C$19,1,0)))</formula>
    </cfRule>
  </conditionalFormatting>
  <conditionalFormatting sqref="AI18:AI19">
    <cfRule type="expression" dxfId="28" priority="5">
      <formula>(FALSE=ISNA(VLOOKUP($AI18,$C$6:$C$19,1,0)))</formula>
    </cfRule>
  </conditionalFormatting>
  <conditionalFormatting sqref="AJ18">
    <cfRule type="expression" dxfId="27" priority="3">
      <formula>(FALSE=ISNA(VLOOKUP($AJ18,$C$6:$C$19,1,0)))</formula>
    </cfRule>
  </conditionalFormatting>
  <conditionalFormatting sqref="P6:AF20">
    <cfRule type="expression" dxfId="26" priority="1">
      <formula>OR(AND($H6="Go down",0&lt;(P6-$F6),LEN(P6)&gt;0),AND($H6="Go up",0&gt;(P6-$F6),LEN(P6)&gt;0))</formula>
    </cfRule>
    <cfRule type="expression" dxfId="25" priority="2">
      <formula>OR(AND($H6="Go down",0&gt;=(P6-$F6),LEN(P6)&gt;0),AND($H6="Go up",0&lt;=(P6-$F6),LEN(P6)&gt;0))</formula>
    </cfRule>
  </conditionalFormatting>
  <dataValidations xWindow="966" yWindow="329" count="3">
    <dataValidation type="list" allowBlank="1" showInputMessage="1" showErrorMessage="1" sqref="A23:B26">
      <formula1>$A$38:$A$43</formula1>
    </dataValidation>
    <dataValidation allowBlank="1" showInputMessage="1" showErrorMessage="1" promptTitle="AUTO CALCULATING" prompt="Values for this column will be automatically calculated" sqref="G20"/>
    <dataValidation allowBlank="1" showErrorMessage="1" promptTitle="AUTO CALCULATING" prompt="Values for this column will be automatically calculated" sqref="G6:G19"/>
  </dataValidations>
  <hyperlinks>
    <hyperlink ref="A2" location="'A3'!A1" display="'A3'!A1"/>
    <hyperlink ref="A3:B3" location="'Key Points Sheet'!A1" display="Click for key points"/>
    <hyperlink ref="A3:C3" r:id="rId1" display="Click for key points sheet (what good looks like)"/>
    <hyperlink ref="A4" r:id="rId2" display="Click for Quality Standards"/>
    <hyperlink ref="A4:D4" r:id="rId3" display="Click for Quality Standards"/>
    <hyperlink ref="A3:D3" r:id="rId4" display="Click for key points sheet (what good looks like)"/>
  </hyperlinks>
  <pageMargins left="0.25" right="0.25" top="0.75" bottom="0.75" header="0.3" footer="0.3"/>
  <pageSetup paperSize="5" scale="52" orientation="landscape" r:id="rId5"/>
  <drawing r:id="rId6"/>
  <extLst>
    <ext xmlns:x14="http://schemas.microsoft.com/office/spreadsheetml/2009/9/main" uri="{CCE6A557-97BC-4b89-ADB6-D9C93CAAB3DF}">
      <x14:dataValidations xmlns:xm="http://schemas.microsoft.com/office/excel/2006/main" xWindow="966" yWindow="329" count="2">
        <x14:dataValidation type="list" allowBlank="1" showInputMessage="1" showErrorMessage="1" errorTitle="Invalid entry" error="You must select a pillar from the drop down list for this metric.">
          <x14:formula1>
            <xm:f>Config!$G$2:$G$6</xm:f>
          </x14:formula1>
          <xm:sqref>C6:C20</xm:sqref>
        </x14:dataValidation>
        <x14:dataValidation type="list" allowBlank="1" showInputMessage="1" showErrorMessage="1">
          <x14:formula1>
            <xm:f>Config!$G$8:$G$9</xm:f>
          </x14:formula1>
          <xm:sqref>H6:H20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A1:Q31"/>
  <sheetViews>
    <sheetView zoomScale="85" zoomScaleNormal="85" workbookViewId="0">
      <selection activeCell="B2" sqref="B2"/>
    </sheetView>
  </sheetViews>
  <sheetFormatPr defaultRowHeight="14.4" x14ac:dyDescent="0.3"/>
  <cols>
    <col min="1" max="1" width="79.33203125" customWidth="1"/>
    <col min="2" max="2" width="2.88671875" style="387" customWidth="1"/>
    <col min="3" max="3" width="1.33203125" style="387" customWidth="1"/>
    <col min="4" max="4" width="79.33203125" customWidth="1"/>
    <col min="5" max="5" width="2.88671875" customWidth="1"/>
  </cols>
  <sheetData>
    <row r="1" spans="1:17" s="198" customFormat="1" ht="28.8" x14ac:dyDescent="0.55000000000000004">
      <c r="A1" s="966" t="str">
        <f>'A3'!A1:CV1</f>
        <v>RIE A3</v>
      </c>
      <c r="B1" s="967"/>
      <c r="C1" s="967"/>
      <c r="D1" s="967"/>
      <c r="E1" s="968"/>
      <c r="F1" s="420"/>
      <c r="G1" s="420"/>
      <c r="H1" s="420"/>
      <c r="I1" s="420"/>
      <c r="J1" s="420"/>
      <c r="K1" s="420"/>
      <c r="L1" s="420"/>
      <c r="M1" s="420"/>
      <c r="N1" s="420"/>
      <c r="O1" s="420"/>
      <c r="P1" s="420"/>
      <c r="Q1" s="420"/>
    </row>
    <row r="2" spans="1:17" s="421" customFormat="1" ht="124.5" customHeight="1" x14ac:dyDescent="0.55000000000000004">
      <c r="A2" s="423"/>
      <c r="B2" s="424" t="str">
        <f>IF(LEN('Bx2,3,8-Metrics'!$H$6)&gt;0,IF('Bx2,3,8-Metrics'!$H$6=Config!$G$8,"TARGET","OPPORTUNITY"),"")</f>
        <v/>
      </c>
      <c r="C2" s="425"/>
      <c r="D2" s="425"/>
      <c r="E2" s="424" t="str">
        <f>IF(LEN('Bx2,3,8-Metrics'!$H$7)&gt;0,IF('Bx2,3,8-Metrics'!$H$7=Config!$G$8,"TARGET","OPPORTUNITY"),"")</f>
        <v/>
      </c>
      <c r="F2" s="420"/>
      <c r="G2" s="420"/>
      <c r="H2" s="420"/>
      <c r="I2" s="420"/>
      <c r="J2" s="420"/>
      <c r="K2" s="420"/>
      <c r="L2" s="420"/>
      <c r="M2" s="420"/>
      <c r="N2" s="420"/>
      <c r="O2" s="420"/>
      <c r="P2" s="420"/>
      <c r="Q2" s="420"/>
    </row>
    <row r="3" spans="1:17" s="198" customFormat="1" ht="124.5" customHeight="1" x14ac:dyDescent="0.3">
      <c r="A3" s="426"/>
      <c r="B3" s="424" t="str">
        <f>IF(LEN('Bx2,3,8-Metrics'!$H$6)&gt;0,IF('Bx2,3,8-Metrics'!$H$6=Config!$G$9,"TARGET","OPPORTUNITY"),"")</f>
        <v/>
      </c>
      <c r="C3" s="427"/>
      <c r="D3" s="427"/>
      <c r="E3" s="424" t="str">
        <f>IF(LEN('Bx2,3,8-Metrics'!$H$7)&gt;0,IF('Bx2,3,8-Metrics'!$H$7=Config!$G$9,"TARGET","OPPORTUNITY"),"")</f>
        <v/>
      </c>
    </row>
    <row r="4" spans="1:17" s="198" customFormat="1" ht="124.5" customHeight="1" x14ac:dyDescent="0.3">
      <c r="A4" s="426"/>
      <c r="B4" s="424" t="str">
        <f>IF(LEN('Bx2,3,8-Metrics'!$H$8)&gt;0,IF('Bx2,3,8-Metrics'!$H$8=Config!$G$8,"TARGET","OPPORTUNITY"),"")</f>
        <v/>
      </c>
      <c r="C4" s="427"/>
      <c r="D4" s="427"/>
      <c r="E4" s="424" t="str">
        <f>IF(LEN('Bx2,3,8-Metrics'!$H$9)&gt;0,IF('Bx2,3,8-Metrics'!$H$9=Config!$G$8,"TARGET","OPPORTUNITY"),"")</f>
        <v/>
      </c>
    </row>
    <row r="5" spans="1:17" s="198" customFormat="1" ht="124.5" customHeight="1" thickBot="1" x14ac:dyDescent="0.35">
      <c r="A5" s="428"/>
      <c r="B5" s="424" t="str">
        <f>IF(LEN('Bx2,3,8-Metrics'!$H$8)&gt;0,IF('Bx2,3,8-Metrics'!$H$8=Config!$G$9,"TARGET","OPPORTUNITY"),"")</f>
        <v/>
      </c>
      <c r="C5" s="429"/>
      <c r="D5" s="429"/>
      <c r="E5" s="424" t="str">
        <f>IF(LEN('Bx2,3,8-Metrics'!$H$9)&gt;0,IF('Bx2,3,8-Metrics'!$H$9=Config!$G$9,"TARGET","OPPORTUNITY"),"")</f>
        <v/>
      </c>
    </row>
    <row r="6" spans="1:17" s="198" customFormat="1" x14ac:dyDescent="0.3">
      <c r="A6" s="427"/>
      <c r="B6" s="427"/>
      <c r="C6" s="427"/>
      <c r="D6" s="427"/>
      <c r="E6" s="427"/>
    </row>
    <row r="7" spans="1:17" s="198" customFormat="1" ht="31.5" customHeight="1" x14ac:dyDescent="0.3">
      <c r="A7" s="965" t="s">
        <v>356</v>
      </c>
      <c r="B7" s="965"/>
      <c r="C7" s="965"/>
      <c r="D7" s="965"/>
      <c r="E7" s="427"/>
    </row>
    <row r="8" spans="1:17" x14ac:dyDescent="0.3">
      <c r="A8" s="388"/>
      <c r="B8" s="388"/>
      <c r="C8" s="388"/>
    </row>
    <row r="30" spans="4:4" x14ac:dyDescent="0.3">
      <c r="D30" s="419"/>
    </row>
    <row r="31" spans="4:4" x14ac:dyDescent="0.3">
      <c r="D31" s="419"/>
    </row>
  </sheetData>
  <sheetProtection formatCells="0" formatColumns="0" formatRows="0" insertHyperlinks="0" sort="0" autoFilter="0" pivotTables="0"/>
  <mergeCells count="2">
    <mergeCell ref="A7:D7"/>
    <mergeCell ref="A1:E1"/>
  </mergeCells>
  <conditionalFormatting sqref="B2:B5 E2:E5">
    <cfRule type="cellIs" dxfId="24" priority="2" operator="equal">
      <formula>"TARGET"</formula>
    </cfRule>
  </conditionalFormatting>
  <conditionalFormatting sqref="E2:E5 B2:B5">
    <cfRule type="cellIs" dxfId="23" priority="1" operator="equal">
      <formula>"OPPORTUNITY"</formula>
    </cfRule>
  </conditionalFormatting>
  <pageMargins left="0.5" right="0.5" top="0.5" bottom="0.5" header="0.3" footer="0.3"/>
  <pageSetup paperSize="5"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RIE A3" ma:contentTypeID="0x010100FE378C67FB3D6D43839D06E180294BF7000B2CB9A31AC5E944AD2AD84EA500AFCD" ma:contentTypeVersion="95" ma:contentTypeDescription="RIE A3 Template" ma:contentTypeScope="" ma:versionID="fe20a42fe0494ef0f6e32c574dcf1e9a">
  <xsd:schema xmlns:xsd="http://www.w3.org/2001/XMLSchema" xmlns:xs="http://www.w3.org/2001/XMLSchema" xmlns:p="http://schemas.microsoft.com/office/2006/metadata/properties" xmlns:ns2="fabd2b75-5db1-4545-b932-5132b92b092c" xmlns:ns3="7bb3c4aa-23d6-4918-b033-026691d7061b" targetNamespace="http://schemas.microsoft.com/office/2006/metadata/properties" ma:root="true" ma:fieldsID="f0eecedefabc690e54e03e250d9dd517" ns2:_="" ns3:_="">
    <xsd:import namespace="fabd2b75-5db1-4545-b932-5132b92b092c"/>
    <xsd:import namespace="7bb3c4aa-23d6-4918-b033-026691d7061b"/>
    <xsd:element name="properties">
      <xsd:complexType>
        <xsd:sequence>
          <xsd:element name="documentManagement">
            <xsd:complexType>
              <xsd:all>
                <xsd:element ref="ns2:Site"/>
                <xsd:element ref="ns2:Value_x0020_Streams"/>
                <xsd:element ref="ns2:IUH_x0020_Facility_x0020_or_x0020_Entity" minOccurs="0"/>
                <xsd:element ref="ns2:Event_x0020_Start_x0020_Date"/>
                <xsd:element ref="ns2:Type_x0020_of_x0020_A3"/>
                <xsd:element ref="ns3:Executive_x0020_Sponsor" minOccurs="0"/>
                <xsd:element ref="ns3:Process_x0020_Owner" minOccurs="0"/>
                <xsd:element ref="ns3:Sensei" minOccurs="0"/>
                <xsd:element ref="ns3:Deployment_x0020_Leader" minOccurs="0"/>
                <xsd:element ref="ns3:Project_x0020_Manager" minOccurs="0"/>
                <xsd:element ref="ns3:Team_x0020_Leader" minOccurs="0"/>
                <xsd:element ref="ns3:Team_x0020_Members" minOccurs="0"/>
                <xsd:element ref="ns2:Add_x0020_to_x0020_user_x0020_to_x0020_dashboard" minOccurs="0"/>
                <xsd:element ref="ns2:Associated_x0020_System_x0020_Balanced_x0020_Scorecard_x0020__x0028_SBS_x0029__x0020_Metric" minOccurs="0"/>
                <xsd:element ref="ns2:Associated_x0020_Preventable_x0020_Harm_x0020_Index_x0020_Metric" minOccurs="0"/>
                <xsd:element ref="ns2:Associated_x0020_Population_x0020_Health_x0020_Index_x0020_Metric" minOccurs="0"/>
                <xsd:element ref="ns3:Closed_x0020_Date_x0020_of_x0020_A3" minOccurs="0"/>
                <xsd:element ref="ns2:Closed_x0020_Unsuccessfully" minOccurs="0"/>
                <xsd:element ref="ns3:_x0023__x0020_of_x0020_learners_x0020_in_x0020_event" minOccurs="0"/>
                <xsd:element ref="ns3:Event_x0020_Cancelled_x003f_" minOccurs="0"/>
                <xsd:element ref="ns2:SharedWithUsers" minOccurs="0"/>
                <xsd:element ref="ns2:SharedWithDetails" minOccurs="0"/>
                <xsd:element ref="ns2:SharingHintHash" minOccurs="0"/>
                <xsd:element ref="ns2:LastSharedByUser" minOccurs="0"/>
                <xsd:element ref="ns2:LastSharedByTime" minOccurs="0"/>
                <xsd:element ref="ns3:MediaServiceMetadata" minOccurs="0"/>
                <xsd:element ref="ns3:MediaServiceFastMetadata" minOccurs="0"/>
                <xsd:element ref="ns2:DATE_x0020_of_x0020_Notification_x0020_-_x0020_Post_x0020_Event_x0020_Standard_x0020_Work_x0020_Reminder" minOccurs="0"/>
                <xsd:element ref="ns3:Reminder_x0020_to_x0020_Complete_x0020_Post_x0020_RIE_x0020_Standard_x0020_Work" minOccurs="0"/>
                <xsd:element ref="ns2:Sent_x0020_email_x0020_to_x0020_DL_x003f_" minOccurs="0"/>
                <xsd:element ref="ns3:MediaServiceEventHashCode" minOccurs="0"/>
                <xsd:element ref="ns3:MediaServiceGenerationTime" minOccurs="0"/>
                <xsd:element ref="ns3:RIE_x0020__x002d__x0020_Post_x0020_Event_x0020_Email_x0020_to_x0020_D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bd2b75-5db1-4545-b932-5132b92b092c" elementFormDefault="qualified">
    <xsd:import namespace="http://schemas.microsoft.com/office/2006/documentManagement/types"/>
    <xsd:import namespace="http://schemas.microsoft.com/office/infopath/2007/PartnerControls"/>
    <xsd:element name="Site" ma:index="2" ma:displayName="Transformation Office" ma:description="Which Office of Transformation will be hosting the event or project?" ma:format="Dropdown" ma:indexed="true" ma:internalName="Site0">
      <xsd:simpleType>
        <xsd:restriction base="dms:Choice">
          <xsd:enumeration value="Adult Academic Health Center"/>
          <xsd:enumeration value="East Central Region"/>
          <xsd:enumeration value="IUH Physicians"/>
          <xsd:enumeration value="North Central Region"/>
          <xsd:enumeration value="Pathology Lab"/>
          <xsd:enumeration value="Population Health"/>
          <xsd:enumeration value="Riley"/>
          <xsd:enumeration value="South Central Region"/>
          <xsd:enumeration value="South Central Region - RAHC"/>
          <xsd:enumeration value="Supply Chain"/>
          <xsd:enumeration value="System"/>
          <xsd:enumeration value="System Business Services"/>
          <xsd:enumeration value="System Clinical Services"/>
          <xsd:enumeration value="West"/>
          <xsd:enumeration value="West Central Region"/>
        </xsd:restriction>
      </xsd:simpleType>
    </xsd:element>
    <xsd:element name="Value_x0020_Streams" ma:index="3" ma:displayName="Value Stream" ma:format="Dropdown" ma:indexed="true" ma:internalName="Value_x0020_Streams">
      <xsd:simpleType>
        <xsd:restriction base="dms:Choice">
          <xsd:enumeration value="Site/Mission Level"/>
          <xsd:enumeration value="Acute Care"/>
          <xsd:enumeration value="Ambulatory"/>
          <xsd:enumeration value="Ancillary"/>
          <xsd:enumeration value="Bedford"/>
          <xsd:enumeration value="Blackford"/>
          <xsd:enumeration value="Business Analytics"/>
          <xsd:enumeration value="Cancer Services"/>
          <xsd:enumeration value="Cardiology"/>
          <xsd:enumeration value="Cardiology Services"/>
          <xsd:enumeration value="Cardiovascular (CV)"/>
          <xsd:enumeration value="Clinic Visit Value Stream"/>
          <xsd:enumeration value="Contracts"/>
          <xsd:enumeration value="Core Lab"/>
          <xsd:enumeration value="Critical Care"/>
          <xsd:enumeration value="Department of Medicine-Cardiology"/>
          <xsd:enumeration value="Department of Medicine - Digestive &amp; Liver Disorder"/>
          <xsd:enumeration value="Department of Medicine - Management for Daily Improvement"/>
          <xsd:enumeration value="Department of Otolaryngology – Head and Neck Surgery"/>
          <xsd:enumeration value="Department of Medicine - Pulmonary"/>
          <xsd:enumeration value="Department of Medicine - Research"/>
          <xsd:enumeration value="Department of Pediatrics - Cardiology"/>
          <xsd:enumeration value="Department of Pediatrics - Hematology/Oncology"/>
          <xsd:enumeration value="Department of Pediatrics - Pulmonary"/>
          <xsd:enumeration value="Department of Pediatrics - Pulmonary/Sleep"/>
          <xsd:enumeration value="Department of Pediatrics - Gastroenterology"/>
          <xsd:enumeration value="Dermatology"/>
          <xsd:enumeration value="Diagnostic Imaging"/>
          <xsd:enumeration value="Emergency Department (ED)"/>
          <xsd:enumeration value="Emergency/Urgent Care Patient"/>
          <xsd:enumeration value="Employee Engagement"/>
          <xsd:enumeration value="Employer of Choice"/>
          <xsd:enumeration value="Facility Operations - Med Surg"/>
          <xsd:enumeration value="Financial Services"/>
          <xsd:enumeration value="Financial Clearing"/>
          <xsd:enumeration value="General Surgery"/>
          <xsd:enumeration value="Human Resources - Total Rewards"/>
          <xsd:enumeration value="Human Resources - Shared Services"/>
          <xsd:enumeration value="Imaging"/>
          <xsd:enumeration value="Information Systems (IS)"/>
          <xsd:enumeration value="Inpatient Care"/>
          <xsd:enumeration value="Integrated Care Management (ICM)"/>
          <xsd:enumeration value="IU Health Plans"/>
          <xsd:enumeration value="Jay"/>
          <xsd:enumeration value="Joint Replacement"/>
          <xsd:enumeration value="Lab"/>
          <xsd:enumeration value="Lab - Regional Labs"/>
          <xsd:enumeration value="Lab - Specimen Collection"/>
          <xsd:enumeration value="Lab - Specimen Movement"/>
          <xsd:enumeration value="Lab - Supply Management"/>
          <xsd:enumeration value="Lifecycle Asset Management"/>
          <xsd:enumeration value="Maternity Services"/>
          <xsd:enumeration value="Med Hospitalist"/>
          <xsd:enumeration value="Med Surg"/>
          <xsd:enumeration value="Medical - GI"/>
          <xsd:enumeration value="Medical Patient Flow"/>
          <xsd:enumeration value="Neurology"/>
          <xsd:enumeration value="Oncology"/>
          <xsd:enumeration value="Oncology Services"/>
          <xsd:enumeration value="Orthopedic Services"/>
          <xsd:enumeration value="Orthopedics"/>
          <xsd:enumeration value="Paoli"/>
          <xsd:enumeration value="Patient Access"/>
          <xsd:enumeration value="Patient Flow"/>
          <xsd:enumeration value="Patient Placement"/>
          <xsd:enumeration value="Patient Visit"/>
          <xsd:enumeration value="Pediatric Clinical Care Pathways"/>
          <xsd:enumeration value="PeriOp"/>
          <xsd:enumeration value="Pharmacy"/>
          <xsd:enumeration value="Practice Improvement Team"/>
          <xsd:enumeration value="Practice Variation"/>
          <xsd:enumeration value="Primary Care"/>
          <xsd:enumeration value="Primary Care Access Project"/>
          <xsd:enumeration value="Provider Onboarding"/>
          <xsd:enumeration value="Pulmonary Critical Care and Sleep"/>
          <xsd:enumeration value="Quality and Safety"/>
          <xsd:enumeration value="RAHC Triads (Care Delivery) - Acuity Adaptable"/>
          <xsd:enumeration value="RAHC Triads (Care Delivery) - Behavioral Health"/>
          <xsd:enumeration value="RAHC Triads (Care Delivery) - Cancer-Infusion"/>
          <xsd:enumeration value="RAHC Triads (Care Delivery) - First 24"/>
          <xsd:enumeration value="RAHC Triads (Care Delivery) - Perinatal"/>
          <xsd:enumeration value="RAHC Triads (Care Delivery) - Surgery, Procedures &amp; SPD"/>
          <xsd:enumeration value="RAHC Triads (Care Delivery) - Ambulatory Clinic"/>
          <xsd:enumeration value="RAHC Triads (Clinical Pros) - Diagnostics &amp; Imaging"/>
          <xsd:enumeration value="RAHC Triads (Clinical Pros) - Pharmacy"/>
          <xsd:enumeration value="RAHC Triads (Clinical Pros) - Pathology and Clinical Lab"/>
          <xsd:enumeration value="RAHC Triads (Clinical Pros) - Therapies"/>
          <xsd:enumeration value="RAHC Triads (Support and Logistics) - Facilities &amp; Clinical Engineering"/>
          <xsd:enumeration value="RAHC Triads (Support and Logistics) - Security"/>
          <xsd:enumeration value="RAHC Triads (Support and Logistics) - Supply Chain - SIMS"/>
          <xsd:enumeration value="RAHC Triads (Support and Logistics) - EVS &amp; Linen"/>
          <xsd:enumeration value="RAHC Triads (Support and Logistics) - FNS"/>
          <xsd:enumeration value="RAHC Triads (Experience) - Care Coordination and Experience"/>
          <xsd:enumeration value="RAHC Triads (Experience) - Staff &amp; Physician Experience"/>
          <xsd:enumeration value="RAHC Triads (Experience) - Education &amp; Indiana University"/>
          <xsd:enumeration value="Reporting"/>
          <xsd:enumeration value="Revenue Cycle"/>
          <xsd:enumeration value="Scheduled Surgery"/>
          <xsd:enumeration value="Scheduled Surgery - Specialty"/>
          <xsd:enumeration value="Specialty Care"/>
          <xsd:enumeration value="Supplies"/>
          <xsd:enumeration value="Supply Chain"/>
          <xsd:enumeration value="Support Services"/>
          <xsd:enumeration value="Surgery A3 Management"/>
          <xsd:enumeration value="Surgical and Medical Inpatient Flow"/>
          <xsd:enumeration value="Surgical Patient Flow"/>
          <xsd:enumeration value="Surgical Procedural Patient"/>
          <xsd:enumeration value="Tipton"/>
          <xsd:enumeration value="Transplant"/>
          <xsd:enumeration value="Value Analysis"/>
          <xsd:enumeration value="Unscheduled Trauma/EGS"/>
          <xsd:enumeration value="Women and Child's Health"/>
          <xsd:enumeration value="Women Services"/>
        </xsd:restriction>
      </xsd:simpleType>
    </xsd:element>
    <xsd:element name="IUH_x0020_Facility_x0020_or_x0020_Entity" ma:index="4" nillable="true" ma:displayName="IUH Facility or Entity" ma:description="Specific entities within a region or other group.  Another example for fill in might be ...&#10;Clarizz SIP Clinic" ma:format="Dropdown" ma:internalName="IUH_x0020_Facility_x0020_or_x0020_Entity" ma:readOnly="false">
      <xsd:simpleType>
        <xsd:union memberTypes="dms:Text">
          <xsd:simpleType>
            <xsd:restriction base="dms:Choice">
              <xsd:enumeration value="Arnett Hospital"/>
              <xsd:enumeration value="Ball Memorial Hospital"/>
              <xsd:enumeration value="Bedford Hospital"/>
              <xsd:enumeration value="Blackford Hospital"/>
              <xsd:enumeration value="Bloomington Hospital"/>
              <xsd:enumeration value="Cicero"/>
              <xsd:enumeration value="Goshen Hospital"/>
              <xsd:enumeration value="La Porte Hospital"/>
              <xsd:enumeration value="Methodist Hospital"/>
              <xsd:enumeration value="Morgan Outpatient"/>
              <xsd:enumeration value="North Hospital"/>
              <xsd:enumeration value="Paoli Hospital"/>
              <xsd:enumeration value="Riley Hospital for Children"/>
              <xsd:enumeration value="Saxony Hospital"/>
              <xsd:enumeration value="Starke Hospital"/>
              <xsd:enumeration value="Tipton Hospital"/>
              <xsd:enumeration value="University Hospital"/>
              <xsd:enumeration value="West Hospital"/>
              <xsd:enumeration value="White Memorial Hospital"/>
            </xsd:restriction>
          </xsd:simpleType>
        </xsd:union>
      </xsd:simpleType>
    </xsd:element>
    <xsd:element name="Event_x0020_Start_x0020_Date" ma:index="5" ma:displayName="Event Start Date" ma:format="DateOnly" ma:indexed="true" ma:internalName="Event_x0020_Start_x0020_Date0">
      <xsd:simpleType>
        <xsd:restriction base="dms:DateTime"/>
      </xsd:simpleType>
    </xsd:element>
    <xsd:element name="Type_x0020_of_x0020_A3" ma:index="6" ma:displayName="Type of A3" ma:default="RIE" ma:format="Dropdown" ma:indexed="true" ma:internalName="Type_x0020_of_x0020_A3">
      <xsd:simpleType>
        <xsd:restriction base="dms:Choice">
          <xsd:enumeration value="2P"/>
          <xsd:enumeration value="Project"/>
          <xsd:enumeration value="RIE"/>
          <xsd:enumeration value="Spread"/>
          <xsd:enumeration value="TPOC"/>
          <xsd:enumeration value="VSA"/>
          <xsd:enumeration value="VVSM"/>
        </xsd:restriction>
      </xsd:simpleType>
    </xsd:element>
    <xsd:element name="Add_x0020_to_x0020_user_x0020_to_x0020_dashboard" ma:index="14" nillable="true" ma:displayName="Add to dashboard" ma:description="Add user names here who should see this file on their Dashboard (in addition to those where they are marked as an Executive Sponsor, Process Owner, etc.)" ma:list="UserInfo" ma:SharePointGroup="0" ma:internalName="Add_x0020_to_x0020_dashboard"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ssociated_x0020_System_x0020_Balanced_x0020_Scorecard_x0020__x0028_SBS_x0029__x0020_Metric" ma:index="15" nillable="true" ma:displayName="Associated System Balanced Scorecard (SBS) Metric" ma:description="Which SBS measure is impacted by the work of this A3?  This does NOT require proof of a direct causation.  Simply a directional alignment of the improvements happening here rolling up to the System Balanced Scorecard." ma:internalName="Associated_x0020_System_x0020_Balanced_x0020_Scorecard_x0020__x0028_SBS_x0029__x0020_Metric">
      <xsd:complexType>
        <xsd:complexContent>
          <xsd:extension base="dms:MultiChoice">
            <xsd:sequence>
              <xsd:element name="Value" maxOccurs="unbounded" minOccurs="0" nillable="true">
                <xsd:simpleType>
                  <xsd:restriction base="dms:Choice">
                    <xsd:enumeration value="NOT Aligned to System Balanced Scorecard"/>
                    <xsd:enumeration value="2018 - Harm Event Reduction"/>
                    <xsd:enumeration value="2018 - Population Health Index"/>
                    <xsd:enumeration value="2018 - Increase in New Patients"/>
                    <xsd:enumeration value="2018 - Operating Margin"/>
                    <xsd:enumeration value="2018 - 1st Year Turnover Improvement"/>
                    <xsd:enumeration value="2018 - Provider Engagement"/>
                    <xsd:enumeration value="2018 - Team Member Engagement"/>
                    <xsd:enumeration value="2018 - Increase in Likelihood to Recommend"/>
                    <xsd:enumeration value="2018 - Increase in Biobank Samples"/>
                    <xsd:enumeration value="2018 - Increase in Health Career Student Placement"/>
                    <xsd:enumeration value="Preventable Harm Events"/>
                    <xsd:enumeration value="Population Health Index"/>
                    <xsd:enumeration value="30 Day Readmissions"/>
                    <xsd:enumeration value="Mortality Index"/>
                    <xsd:enumeration value="Length of Stay Index"/>
                    <xsd:enumeration value="Operating Margin"/>
                    <xsd:enumeration value="Health Plan Lives / YTD Member Months"/>
                    <xsd:enumeration value="Operating Expense/Equivalent Discharges"/>
                    <xsd:enumeration value="Primary Care - New Patients"/>
                    <xsd:enumeration value="Philanthropy"/>
                    <xsd:enumeration value="Total Turnover Rate"/>
                    <xsd:enumeration value="Employee Engagement"/>
                    <xsd:enumeration value="Physician Engagement"/>
                    <xsd:enumeration value="Overall Rating of Care - Inpatient"/>
                    <xsd:enumeration value="Overall Rating of Care - Outpatient"/>
                    <xsd:enumeration value="Physician Office Visits"/>
                    <xsd:enumeration value="Education - Number of Students Placed"/>
                    <xsd:enumeration value="Research - Number of Clinical Trials Implemented"/>
                  </xsd:restriction>
                </xsd:simpleType>
              </xsd:element>
            </xsd:sequence>
          </xsd:extension>
        </xsd:complexContent>
      </xsd:complexType>
    </xsd:element>
    <xsd:element name="Associated_x0020_Preventable_x0020_Harm_x0020_Index_x0020_Metric" ma:index="16" nillable="true" ma:displayName="Associated Preventable Harm Index Metric" ma:description="Select any of the individual preventable harm measures that would be impacted by the work contained in this A3.  This does NOT require proof of direct linkage to the measure.  Rather, indirect linkage that seems it would improve the measure is acceptable to select." ma:internalName="Associated_x0020_Preventable_x0020_Harm_x0020_Index_x0020_Metric">
      <xsd:complexType>
        <xsd:complexContent>
          <xsd:extension base="dms:MultiChoice">
            <xsd:sequence>
              <xsd:element name="Value" maxOccurs="unbounded" minOccurs="0" nillable="true">
                <xsd:simpleType>
                  <xsd:restriction base="dms:Choice">
                    <xsd:enumeration value="Not aligned to Preventable Harm Index"/>
                    <xsd:enumeration value="CAUTI"/>
                    <xsd:enumeration value="CLABSI"/>
                    <xsd:enumeration value="SSI Abdominal Hysterectomy"/>
                    <xsd:enumeration value="SSI Colon Surgery"/>
                    <xsd:enumeration value="C-Diff"/>
                    <xsd:enumeration value="Falls with Injury"/>
                    <xsd:enumeration value="HAPU"/>
                    <xsd:enumeration value="Medication Errors"/>
                    <xsd:enumeration value="Preventable Mortality"/>
                    <xsd:enumeration value="Serious Medical Errors"/>
                  </xsd:restriction>
                </xsd:simpleType>
              </xsd:element>
            </xsd:sequence>
          </xsd:extension>
        </xsd:complexContent>
      </xsd:complexType>
    </xsd:element>
    <xsd:element name="Associated_x0020_Population_x0020_Health_x0020_Index_x0020_Metric" ma:index="17" nillable="true" ma:displayName="Associated Population Health Index Metric" ma:internalName="Associated_x0020_Population_x0020_Health_x0020_Index_x0020_Metric">
      <xsd:complexType>
        <xsd:complexContent>
          <xsd:extension base="dms:MultiChoice">
            <xsd:sequence>
              <xsd:element name="Value" maxOccurs="unbounded" minOccurs="0" nillable="true">
                <xsd:simpleType>
                  <xsd:restriction base="dms:Choice">
                    <xsd:enumeration value="NOT Aligned to Population Health Metrics"/>
                    <xsd:enumeration value="30 day all cause readmissions"/>
                    <xsd:enumeration value="ACSC admissions"/>
                    <xsd:enumeration value="ACSC ER visits"/>
                    <xsd:enumeration value="Medical loss ratio"/>
                    <xsd:enumeration value="Smoking cessation efforts"/>
                    <xsd:enumeration value="BMI with follow up"/>
                    <xsd:enumeration value="D5 Composite: A1c, LDL, BP, Tobacco, Antithrombotic"/>
                    <xsd:enumeration value="Colon CA screening"/>
                    <xsd:enumeration value="Hypertension controlled"/>
                    <xsd:enumeration value="Peds: Complete immunizations by 2 yo"/>
                    <xsd:enumeration value="Peds: Adolescent Depression Screening"/>
                    <xsd:enumeration value="CG-CAHPS Ques 37 - In general, how would you rate your overall health?"/>
                  </xsd:restriction>
                </xsd:simpleType>
              </xsd:element>
            </xsd:sequence>
          </xsd:extension>
        </xsd:complexContent>
      </xsd:complexType>
    </xsd:element>
    <xsd:element name="Closed_x0020_Unsuccessfully" ma:index="19" nillable="true" ma:displayName="UNSUCCESSFULLY closed" ma:default="0" ma:description="The Standard Work and solutions delivered from this event were never implemented, yet the steering team has agreed to close it and move forward." ma:internalName="Closed_x0020_Unsuccessfully">
      <xsd:simpleType>
        <xsd:restriction base="dms:Boolean"/>
      </xsd:simple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0" nillable="true" ma:displayName="Shared With Details" ma:internalName="SharedWithDetails" ma:readOnly="true">
      <xsd:simpleType>
        <xsd:restriction base="dms:Note">
          <xsd:maxLength value="255"/>
        </xsd:restriction>
      </xsd:simpleType>
    </xsd:element>
    <xsd:element name="SharingHintHash" ma:index="31" nillable="true" ma:displayName="Sharing Hint Hash" ma:internalName="SharingHintHash" ma:readOnly="true">
      <xsd:simpleType>
        <xsd:restriction base="dms:Text"/>
      </xsd:simpleType>
    </xsd:element>
    <xsd:element name="LastSharedByUser" ma:index="32" nillable="true" ma:displayName="Last Shared By User" ma:description="" ma:internalName="LastSharedByUser" ma:readOnly="true">
      <xsd:simpleType>
        <xsd:restriction base="dms:Note">
          <xsd:maxLength value="255"/>
        </xsd:restriction>
      </xsd:simpleType>
    </xsd:element>
    <xsd:element name="LastSharedByTime" ma:index="33" nillable="true" ma:displayName="Last Shared By Time" ma:description="" ma:internalName="LastSharedByTime" ma:readOnly="true">
      <xsd:simpleType>
        <xsd:restriction base="dms:DateTime"/>
      </xsd:simpleType>
    </xsd:element>
    <xsd:element name="DATE_x0020_of_x0020_Notification_x0020_-_x0020_Post_x0020_Event_x0020_Standard_x0020_Work_x0020_Reminder" ma:index="37" nillable="true" ma:displayName="DATE of Notification - Post Event Standard Work Reminder" ma:description="This field retains in storage when we send email notification to users so as not to send them repeat emails." ma:format="DateOnly" ma:hidden="true" ma:internalName="DATE_x0020_of_x0020_Notification_x0020__x002d__x0020_Post_x0020_Event_x0020_Standard_x0020_Work_x0020_Reminder" ma:readOnly="false">
      <xsd:simpleType>
        <xsd:restriction base="dms:DateTime"/>
      </xsd:simpleType>
    </xsd:element>
    <xsd:element name="Sent_x0020_email_x0020_to_x0020_DL_x003f_" ma:index="39" nillable="true" ma:displayName="Sent email to DL?" ma:description="Email sent to DL to remind them about CME Certification and confirm the event and member participation." ma:internalName="Sent_x0020_email_x0020_to_x0020_DL_x003F_">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b3c4aa-23d6-4918-b033-026691d7061b" elementFormDefault="qualified">
    <xsd:import namespace="http://schemas.microsoft.com/office/2006/documentManagement/types"/>
    <xsd:import namespace="http://schemas.microsoft.com/office/infopath/2007/PartnerControls"/>
    <xsd:element name="Executive_x0020_Sponsor" ma:index="7" nillable="true" ma:displayName="Executive Sponsor" ma:list="UserInfo" ma:SharePointGroup="0" ma:internalName="Executive_x0020_Sponsor" ma:showField="Titl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ocess_x0020_Owner" ma:index="8" nillable="true" ma:displayName="Process Owner" ma:list="UserInfo" ma:SharePointGroup="0" ma:internalName="Process_x0020_Owner" ma:showField="Titl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ensei" ma:index="9" nillable="true" ma:displayName="Sensei" ma:list="UserInfo" ma:SharePointGroup="0" ma:internalName="Sensei" ma:showField="Titl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ployment_x0020_Leader" ma:index="10" nillable="true" ma:displayName="Deployment Leader" ma:list="UserInfo" ma:SharePointGroup="0" ma:internalName="Deployment_x0020_Leader" ma:showField="Titl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oject_x0020_Manager" ma:index="11" nillable="true" ma:displayName="Project Manager" ma:list="UserInfo" ma:SharePointGroup="0" ma:internalName="Project_x0020_Manager" ma:showField="Titl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eam_x0020_Leader" ma:index="12" nillable="true" ma:displayName="Team Leader" ma:list="UserInfo" ma:SharePointGroup="0" ma:internalName="Team_x0020_Leader" ma:showField="Titl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eam_x0020_Members" ma:index="13" nillable="true" ma:displayName="Event Participants" ma:description="Whoever was in the room during the event.  May include process owner if was IN EVENT.  Otherwise, do not include." ma:list="UserInfo" ma:SharePointGroup="0" ma:internalName="Team_x0020_Members" ma:showField="Titl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losed_x0020_Date_x0020_of_x0020_A3" ma:index="18" nillable="true" ma:displayName="SUCCESSFUL close date of A3" ma:description="When Box 8 = Box 3 and Box 7 is complete for the A3, the A3 closes.  Indicate the closing of the A3 by populating this column with the date of the close." ma:format="DateOnly" ma:internalName="Closed_x0020_Date_x0020_of_x0020_A3">
      <xsd:simpleType>
        <xsd:restriction base="dms:DateTime"/>
      </xsd:simpleType>
    </xsd:element>
    <xsd:element name="_x0023__x0020_of_x0020_learners_x0020_in_x0020_event" ma:index="20" nillable="true" ma:displayName="# of learners in event" ma:decimals="0" ma:description="Students, residents, etc. who participate in events.  Enter &quot;1&quot; for a single student who participated in the event" ma:internalName="_x0023__x0020_of_x0020_learners_x0020_in_x0020_event" ma:percentage="FALSE">
      <xsd:simpleType>
        <xsd:restriction base="dms:Number">
          <xsd:maxInclusive value="20"/>
        </xsd:restriction>
      </xsd:simpleType>
    </xsd:element>
    <xsd:element name="Event_x0020_Cancelled_x003f_" ma:index="21" nillable="true" ma:displayName="Event Cancelled?" ma:default="0" ma:indexed="true" ma:internalName="Event_x0020_Cancelled_x003f_">
      <xsd:simpleType>
        <xsd:restriction base="dms:Boolean"/>
      </xsd:simpleType>
    </xsd:element>
    <xsd:element name="MediaServiceMetadata" ma:index="35" nillable="true" ma:displayName="MediaServiceMetadata" ma:description="" ma:hidden="true" ma:internalName="MediaServiceMetadata" ma:readOnly="true">
      <xsd:simpleType>
        <xsd:restriction base="dms:Note"/>
      </xsd:simpleType>
    </xsd:element>
    <xsd:element name="MediaServiceFastMetadata" ma:index="36" nillable="true" ma:displayName="MediaServiceFastMetadata" ma:description="" ma:hidden="true" ma:internalName="MediaServiceFastMetadata" ma:readOnly="true">
      <xsd:simpleType>
        <xsd:restriction base="dms:Note"/>
      </xsd:simpleType>
    </xsd:element>
    <xsd:element name="Reminder_x0020_to_x0020_Complete_x0020_Post_x0020_RIE_x0020_Standard_x0020_Work" ma:index="38" nillable="true" ma:displayName="Reminder to Complete Post RIE Standard Work" ma:internalName="Reminder_x0020_to_x0020_Complete_x0020_Post_x0020_RIE_x0020_Standard_x0020_Wor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GenerationTime" ma:index="41" nillable="true" ma:displayName="MediaServiceGenerationTime" ma:hidden="true" ma:internalName="MediaServiceGenerationTime" ma:readOnly="true">
      <xsd:simpleType>
        <xsd:restriction base="dms:Text"/>
      </xsd:simpleType>
    </xsd:element>
    <xsd:element name="RIE_x0020__x002d__x0020_Post_x0020_Event_x0020_Email_x0020_to_x0020_DL" ma:index="42" nillable="true" ma:displayName="RIE - Post Event Email to DL" ma:internalName="RIE_x0020__x002d__x0020_Post_x0020_Event_x0020_Email_x0020_to_x0020_DL">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9" ma:displayName="Content Type"/>
        <xsd:element ref="dc:title"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eployment_x0020_Leader xmlns="7bb3c4aa-23d6-4918-b033-026691d7061b">
      <UserInfo>
        <DisplayName/>
        <AccountId xsi:nil="true"/>
        <AccountType/>
      </UserInfo>
    </Deployment_x0020_Leader>
    <Closed_x0020_Date_x0020_of_x0020_A3 xmlns="7bb3c4aa-23d6-4918-b033-026691d7061b" xsi:nil="true"/>
    <Closed_x0020_Unsuccessfully xmlns="fabd2b75-5db1-4545-b932-5132b92b092c">false</Closed_x0020_Unsuccessfully>
    <Value_x0020_Streams xmlns="fabd2b75-5db1-4545-b932-5132b92b092c">Site/Mission Level</Value_x0020_Streams>
    <Type_x0020_of_x0020_A3 xmlns="fabd2b75-5db1-4545-b932-5132b92b092c">RIE</Type_x0020_of_x0020_A3>
    <Associated_x0020_Population_x0020_Health_x0020_Index_x0020_Metric xmlns="fabd2b75-5db1-4545-b932-5132b92b092c"/>
    <Event_x0020_Start_x0020_Date xmlns="fabd2b75-5db1-4545-b932-5132b92b092c">2020-01-01T05:00:00+00:00</Event_x0020_Start_x0020_Date>
    <Process_x0020_Owner xmlns="7bb3c4aa-23d6-4918-b033-026691d7061b">
      <UserInfo>
        <DisplayName/>
        <AccountId xsi:nil="true"/>
        <AccountType/>
      </UserInfo>
    </Process_x0020_Owner>
    <Team_x0020_Members xmlns="7bb3c4aa-23d6-4918-b033-026691d7061b">
      <UserInfo>
        <DisplayName/>
        <AccountId xsi:nil="true"/>
        <AccountType/>
      </UserInfo>
    </Team_x0020_Members>
    <Reminder_x0020_to_x0020_Complete_x0020_Post_x0020_RIE_x0020_Standard_x0020_Work xmlns="7bb3c4aa-23d6-4918-b033-026691d7061b">
      <Url xsi:nil="true"/>
      <Description xsi:nil="true"/>
    </Reminder_x0020_to_x0020_Complete_x0020_Post_x0020_RIE_x0020_Standard_x0020_Work>
    <RIE_x0020__x002d__x0020_Post_x0020_Event_x0020_Email_x0020_to_x0020_DL xmlns="7bb3c4aa-23d6-4918-b033-026691d7061b">
      <Url xsi:nil="true"/>
      <Description xsi:nil="true"/>
    </RIE_x0020__x002d__x0020_Post_x0020_Event_x0020_Email_x0020_to_x0020_DL>
    <Team_x0020_Leader xmlns="7bb3c4aa-23d6-4918-b033-026691d7061b">
      <UserInfo>
        <DisplayName/>
        <AccountId xsi:nil="true"/>
        <AccountType/>
      </UserInfo>
    </Team_x0020_Leader>
    <Site xmlns="fabd2b75-5db1-4545-b932-5132b92b092c">System</Site>
    <Associated_x0020_Preventable_x0020_Harm_x0020_Index_x0020_Metric xmlns="fabd2b75-5db1-4545-b932-5132b92b092c"/>
    <Add_x0020_to_x0020_user_x0020_to_x0020_dashboard xmlns="fabd2b75-5db1-4545-b932-5132b92b092c">
      <UserInfo>
        <DisplayName/>
        <AccountId xsi:nil="true"/>
        <AccountType/>
      </UserInfo>
    </Add_x0020_to_x0020_user_x0020_to_x0020_dashboard>
    <Event_x0020_Cancelled_x003f_ xmlns="7bb3c4aa-23d6-4918-b033-026691d7061b">false</Event_x0020_Cancelled_x003f_>
    <IUH_x0020_Facility_x0020_or_x0020_Entity xmlns="fabd2b75-5db1-4545-b932-5132b92b092c" xsi:nil="true"/>
    <DATE_x0020_of_x0020_Notification_x0020_-_x0020_Post_x0020_Event_x0020_Standard_x0020_Work_x0020_Reminder xmlns="fabd2b75-5db1-4545-b932-5132b92b092c" xsi:nil="true"/>
    <Sensei xmlns="7bb3c4aa-23d6-4918-b033-026691d7061b">
      <UserInfo>
        <DisplayName/>
        <AccountId xsi:nil="true"/>
        <AccountType/>
      </UserInfo>
    </Sensei>
    <Project_x0020_Manager xmlns="7bb3c4aa-23d6-4918-b033-026691d7061b">
      <UserInfo>
        <DisplayName/>
        <AccountId xsi:nil="true"/>
        <AccountType/>
      </UserInfo>
    </Project_x0020_Manager>
    <Associated_x0020_System_x0020_Balanced_x0020_Scorecard_x0020__x0028_SBS_x0029__x0020_Metric xmlns="fabd2b75-5db1-4545-b932-5132b92b092c"/>
    <Sent_x0020_email_x0020_to_x0020_DL_x003f_ xmlns="fabd2b75-5db1-4545-b932-5132b92b092c" xsi:nil="true"/>
    <Executive_x0020_Sponsor xmlns="7bb3c4aa-23d6-4918-b033-026691d7061b">
      <UserInfo>
        <DisplayName/>
        <AccountId xsi:nil="true"/>
        <AccountType/>
      </UserInfo>
    </Executive_x0020_Sponsor>
    <_x0023__x0020_of_x0020_learners_x0020_in_x0020_event xmlns="7bb3c4aa-23d6-4918-b033-026691d7061b" xsi:nil="true"/>
    <SharedWithUsers xmlns="fabd2b75-5db1-4545-b932-5132b92b092c">
      <UserInfo>
        <DisplayName>Everyone except external users</DisplayName>
        <AccountId>5</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9DF4718C-124B-40E0-A5A5-B7EBA04382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bd2b75-5db1-4545-b932-5132b92b092c"/>
    <ds:schemaRef ds:uri="7bb3c4aa-23d6-4918-b033-026691d706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CFA316C-2541-4832-AA2C-D30513554042}">
  <ds:schemaRefs>
    <ds:schemaRef ds:uri="http://purl.org/dc/dcmitype/"/>
    <ds:schemaRef ds:uri="http://purl.org/dc/elements/1.1/"/>
    <ds:schemaRef ds:uri="fabd2b75-5db1-4545-b932-5132b92b092c"/>
    <ds:schemaRef ds:uri="http://schemas.microsoft.com/office/2006/documentManagement/types"/>
    <ds:schemaRef ds:uri="http://schemas.microsoft.com/office/2006/metadata/properties"/>
    <ds:schemaRef ds:uri="http://schemas.microsoft.com/office/infopath/2007/PartnerControls"/>
    <ds:schemaRef ds:uri="http://purl.org/dc/terms/"/>
    <ds:schemaRef ds:uri="http://schemas.openxmlformats.org/package/2006/metadata/core-properties"/>
    <ds:schemaRef ds:uri="7bb3c4aa-23d6-4918-b033-026691d7061b"/>
    <ds:schemaRef ds:uri="http://www.w3.org/XML/1998/namespace"/>
  </ds:schemaRefs>
</ds:datastoreItem>
</file>

<file path=customXml/itemProps3.xml><?xml version="1.0" encoding="utf-8"?>
<ds:datastoreItem xmlns:ds="http://schemas.openxmlformats.org/officeDocument/2006/customXml" ds:itemID="{F470F844-5E05-40BF-825B-691A614078D5}">
  <ds:schemaRefs>
    <ds:schemaRef ds:uri="http://schemas.microsoft.com/sharepoint/v3/contenttype/forms"/>
  </ds:schemaRefs>
</ds:datastoreItem>
</file>

<file path=customXml/itemProps4.xml><?xml version="1.0" encoding="utf-8"?>
<ds:datastoreItem xmlns:ds="http://schemas.openxmlformats.org/officeDocument/2006/customXml" ds:itemID="{41AE1756-548C-4AB5-987C-661A165EACCB}">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61</vt:i4>
      </vt:variant>
    </vt:vector>
  </HeadingPairs>
  <TitlesOfParts>
    <vt:vector size="84" baseType="lpstr">
      <vt:lpstr>Config</vt:lpstr>
      <vt:lpstr>Prep Deliverables (optional)</vt:lpstr>
      <vt:lpstr>Prep Checklist</vt:lpstr>
      <vt:lpstr>Border</vt:lpstr>
      <vt:lpstr>A3</vt:lpstr>
      <vt:lpstr>Bx1</vt:lpstr>
      <vt:lpstr>Bx2,3-Attributes</vt:lpstr>
      <vt:lpstr>Bx2,3,8-Metrics</vt:lpstr>
      <vt:lpstr>Metric Charts(BETA)</vt:lpstr>
      <vt:lpstr>Bx4</vt:lpstr>
      <vt:lpstr>Bx5</vt:lpstr>
      <vt:lpstr>Bx6</vt:lpstr>
      <vt:lpstr>Bx7</vt:lpstr>
      <vt:lpstr>Bx8-Dollars</vt:lpstr>
      <vt:lpstr>Bx9</vt:lpstr>
      <vt:lpstr>Team</vt:lpstr>
      <vt:lpstr>SIPOC</vt:lpstr>
      <vt:lpstr>RIE Daily Recap</vt:lpstr>
      <vt:lpstr>Countermeasures</vt:lpstr>
      <vt:lpstr>Post Checklist</vt:lpstr>
      <vt:lpstr>Spread Criteria Checklist</vt:lpstr>
      <vt:lpstr>A3 Starter Guide</vt:lpstr>
      <vt:lpstr>A3 Quality Standards</vt:lpstr>
      <vt:lpstr>ActionItems</vt:lpstr>
      <vt:lpstr>Andon1</vt:lpstr>
      <vt:lpstr>Andon2</vt:lpstr>
      <vt:lpstr>Andon3</vt:lpstr>
      <vt:lpstr>Andon4</vt:lpstr>
      <vt:lpstr>Andon5</vt:lpstr>
      <vt:lpstr>Andon6</vt:lpstr>
      <vt:lpstr>Andon7</vt:lpstr>
      <vt:lpstr>Andon8</vt:lpstr>
      <vt:lpstr>Andon89</vt:lpstr>
      <vt:lpstr>Andon9</vt:lpstr>
      <vt:lpstr>BlueSavings</vt:lpstr>
      <vt:lpstr>'Bx1'!Done</vt:lpstr>
      <vt:lpstr>DueDates</vt:lpstr>
      <vt:lpstr>EventDescription</vt:lpstr>
      <vt:lpstr>EventEndDate</vt:lpstr>
      <vt:lpstr>'Bx1'!EventStartDate</vt:lpstr>
      <vt:lpstr>EventStartDate</vt:lpstr>
      <vt:lpstr>Gemba</vt:lpstr>
      <vt:lpstr>GreenSavings</vt:lpstr>
      <vt:lpstr>Helped</vt:lpstr>
      <vt:lpstr>Hindered</vt:lpstr>
      <vt:lpstr>Improved</vt:lpstr>
      <vt:lpstr>InitialState</vt:lpstr>
      <vt:lpstr>IsComplete</vt:lpstr>
      <vt:lpstr>Location</vt:lpstr>
      <vt:lpstr>Metrics</vt:lpstr>
      <vt:lpstr>Name</vt:lpstr>
      <vt:lpstr>OT</vt:lpstr>
      <vt:lpstr>Owners</vt:lpstr>
      <vt:lpstr>Participation</vt:lpstr>
      <vt:lpstr>Pillars</vt:lpstr>
      <vt:lpstr>Position</vt:lpstr>
      <vt:lpstr>'A3'!Print_Area</vt:lpstr>
      <vt:lpstr>'Bx2,3,8-Metrics'!Print_Area</vt:lpstr>
      <vt:lpstr>'Bx4'!Print_Area</vt:lpstr>
      <vt:lpstr>'Bx5'!Print_Area</vt:lpstr>
      <vt:lpstr>'Bx6'!Print_Area</vt:lpstr>
      <vt:lpstr>'Bx7'!Print_Area</vt:lpstr>
      <vt:lpstr>'Bx9'!Print_Area</vt:lpstr>
      <vt:lpstr>'Metric Charts(BETA)'!Print_Area</vt:lpstr>
      <vt:lpstr>'Post Checklist'!Print_Area</vt:lpstr>
      <vt:lpstr>'Prep Checklist'!Print_Area</vt:lpstr>
      <vt:lpstr>'Prep Deliverables (optional)'!Print_Area</vt:lpstr>
      <vt:lpstr>'Spread Criteria Checklist'!Print_Area</vt:lpstr>
      <vt:lpstr>Team!Print_Area</vt:lpstr>
      <vt:lpstr>Countermeasures!Print_Titles</vt:lpstr>
      <vt:lpstr>Revision</vt:lpstr>
      <vt:lpstr>'Bx1'!RFA</vt:lpstr>
      <vt:lpstr>'Bx1'!RIENum</vt:lpstr>
      <vt:lpstr>RIENum</vt:lpstr>
      <vt:lpstr>Role</vt:lpstr>
      <vt:lpstr>'Bx1'!Scope</vt:lpstr>
      <vt:lpstr>TargetState</vt:lpstr>
      <vt:lpstr>TemplateVersion</vt:lpstr>
      <vt:lpstr>'Bx1'!Trigger</vt:lpstr>
      <vt:lpstr>Unit</vt:lpstr>
      <vt:lpstr>ValueStreamName</vt:lpstr>
      <vt:lpstr>'Bx1'!VSANum</vt:lpstr>
      <vt:lpstr>VSANum</vt:lpstr>
      <vt:lpstr>Well</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A3_Template-RIE</dc:title>
  <dc:creator>Laetsch, Kevin M</dc:creator>
  <cp:lastModifiedBy>Adrian Singson</cp:lastModifiedBy>
  <cp:lastPrinted>2015-12-18T18:07:52Z</cp:lastPrinted>
  <dcterms:created xsi:type="dcterms:W3CDTF">2013-03-18T14:56:05Z</dcterms:created>
  <dcterms:modified xsi:type="dcterms:W3CDTF">2021-04-13T18:54:16Z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0x010100FE378C67FB3D6D43839D06E180294BF7000B2CB9A31AC5E944AD2AD84EA500AFCD</vt:lpwstr>
  </property>
  <property fmtid="{D5CDD505-2E9C-101B-9397-08002B2CF9AE}" pid="3" name="Type of Template">
    <vt:lpwstr>RIE</vt:lpwstr>
  </property>
  <property fmtid="{D5CDD505-2E9C-101B-9397-08002B2CF9AE}" pid="4" name="_docset_NoMedatataSyncRequired">
    <vt:lpwstr>False</vt:lpwstr>
  </property>
</Properties>
</file>