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06 Corporate\Presentations\2018.11.12 AU FORGE NEWBIE\"/>
    </mc:Choice>
  </mc:AlternateContent>
  <bookViews>
    <workbookView xWindow="0" yWindow="0" windowWidth="23040" windowHeight="9648" tabRatio="500"/>
  </bookViews>
  <sheets>
    <sheet name="Walls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" i="1" l="1"/>
  <c r="W14" i="1"/>
  <c r="S15" i="1"/>
  <c r="V15" i="1"/>
  <c r="W15" i="1"/>
  <c r="S16" i="1"/>
  <c r="V16" i="1"/>
  <c r="W16" i="1"/>
  <c r="S17" i="1"/>
  <c r="V17" i="1"/>
  <c r="W17" i="1"/>
  <c r="S18" i="1"/>
  <c r="V18" i="1"/>
  <c r="W18" i="1"/>
  <c r="S2" i="1"/>
  <c r="V2" i="1"/>
  <c r="W2" i="1"/>
  <c r="S3" i="1"/>
  <c r="V3" i="1"/>
  <c r="W3" i="1"/>
  <c r="S4" i="1"/>
  <c r="V4" i="1"/>
  <c r="W4" i="1"/>
  <c r="S5" i="1"/>
  <c r="V5" i="1"/>
  <c r="W5" i="1"/>
  <c r="S6" i="1"/>
  <c r="V6" i="1"/>
  <c r="W6" i="1"/>
  <c r="S7" i="1"/>
  <c r="V7" i="1"/>
  <c r="W7" i="1"/>
  <c r="S8" i="1"/>
  <c r="V8" i="1"/>
  <c r="W8" i="1"/>
  <c r="S9" i="1"/>
  <c r="V9" i="1"/>
  <c r="W9" i="1"/>
  <c r="S10" i="1"/>
  <c r="V10" i="1"/>
  <c r="W10" i="1"/>
  <c r="S11" i="1"/>
  <c r="V11" i="1"/>
  <c r="W11" i="1"/>
  <c r="S12" i="1"/>
  <c r="V12" i="1"/>
  <c r="W12" i="1"/>
  <c r="S13" i="1"/>
  <c r="V13" i="1"/>
  <c r="W1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E18" i="1"/>
  <c r="D18" i="1"/>
  <c r="E17" i="1"/>
  <c r="D17" i="1"/>
  <c r="E16" i="1"/>
  <c r="D16" i="1"/>
  <c r="E15" i="1"/>
  <c r="D15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14" i="1"/>
  <c r="D14" i="1"/>
  <c r="E2" i="1"/>
  <c r="D2" i="1"/>
</calcChain>
</file>

<file path=xl/sharedStrings.xml><?xml version="1.0" encoding="utf-8"?>
<sst xmlns="http://schemas.openxmlformats.org/spreadsheetml/2006/main" count="191" uniqueCount="51">
  <si>
    <t>Viewer ID</t>
  </si>
  <si>
    <t>Revit ID</t>
  </si>
  <si>
    <t>Name</t>
  </si>
  <si>
    <t>315302</t>
  </si>
  <si>
    <t>Basic Wall</t>
  </si>
  <si>
    <t>Level 6</t>
  </si>
  <si>
    <t>No</t>
  </si>
  <si>
    <t/>
  </si>
  <si>
    <t>Generic - 2"</t>
  </si>
  <si>
    <t>315416</t>
  </si>
  <si>
    <t>315534</t>
  </si>
  <si>
    <t>315626</t>
  </si>
  <si>
    <t>315730</t>
  </si>
  <si>
    <t>315781</t>
  </si>
  <si>
    <t>315882</t>
  </si>
  <si>
    <t>315913</t>
  </si>
  <si>
    <t>315963</t>
  </si>
  <si>
    <t>316077</t>
  </si>
  <si>
    <t>316454</t>
  </si>
  <si>
    <t>316455</t>
  </si>
  <si>
    <t>316240</t>
  </si>
  <si>
    <t>Interior</t>
  </si>
  <si>
    <t>Generic - 5"</t>
  </si>
  <si>
    <t>317715</t>
  </si>
  <si>
    <t>317775</t>
  </si>
  <si>
    <t>317837</t>
  </si>
  <si>
    <t>317871</t>
  </si>
  <si>
    <t>Wall:ID</t>
  </si>
  <si>
    <t>Walll:Type</t>
  </si>
  <si>
    <t>Wall:Type</t>
  </si>
  <si>
    <t>Wall:Level</t>
  </si>
  <si>
    <t>Wall:Width</t>
  </si>
  <si>
    <t>Size:Area (ft^2)</t>
  </si>
  <si>
    <t>Size:Length (ft)</t>
  </si>
  <si>
    <t>Jake's Cube Emporium</t>
  </si>
  <si>
    <t>Wall:Structural</t>
  </si>
  <si>
    <t>Cube</t>
  </si>
  <si>
    <t>Wall:Function</t>
  </si>
  <si>
    <t>PJC:Schedule</t>
  </si>
  <si>
    <t>Construction:Status</t>
  </si>
  <si>
    <t>PJC:Cost ($/LF)</t>
  </si>
  <si>
    <t>PJC:Total Cost ($)</t>
  </si>
  <si>
    <t>PJC:Crew Size</t>
  </si>
  <si>
    <t>PJC:Total Hours</t>
  </si>
  <si>
    <t>PJC: Crew Days</t>
  </si>
  <si>
    <t>Jenny's Awesome Drywall</t>
  </si>
  <si>
    <t>Construction:Installer</t>
  </si>
  <si>
    <t>Construction:Supplier</t>
  </si>
  <si>
    <t>Joe's Construction Labor</t>
  </si>
  <si>
    <t>PJC:Productivity</t>
  </si>
  <si>
    <t>Size:Height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</si>
</sst>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zoomScale="70" zoomScaleNormal="70" workbookViewId="0">
      <selection activeCell="O25" sqref="O25"/>
    </sheetView>
  </sheetViews>
  <sheetFormatPr defaultColWidth="11.19921875" defaultRowHeight="15.6" x14ac:dyDescent="0.3"/>
  <cols>
    <col min="1" max="1" width="9" bestFit="1" customWidth="1"/>
    <col min="2" max="2" width="7.3984375" bestFit="1" customWidth="1"/>
    <col min="3" max="3" width="9.3984375" bestFit="1" customWidth="1"/>
    <col min="4" max="4" width="7" bestFit="1" customWidth="1"/>
    <col min="5" max="5" width="9.69921875" bestFit="1" customWidth="1"/>
    <col min="6" max="6" width="10.69921875" bestFit="1" customWidth="1"/>
    <col min="7" max="7" width="9.3984375" bestFit="1" customWidth="1"/>
    <col min="8" max="8" width="10.3984375" bestFit="1" customWidth="1"/>
    <col min="9" max="9" width="12.5" bestFit="1" customWidth="1"/>
    <col min="10" max="10" width="13.5" bestFit="1" customWidth="1"/>
    <col min="11" max="11" width="13.59765625" bestFit="1" customWidth="1"/>
    <col min="12" max="12" width="13.296875" bestFit="1" customWidth="1"/>
    <col min="13" max="13" width="13.09765625" bestFit="1" customWidth="1"/>
    <col min="14" max="14" width="22.3984375" bestFit="1" customWidth="1"/>
    <col min="15" max="15" width="21.59765625" bestFit="1" customWidth="1"/>
    <col min="16" max="16" width="17.59765625" bestFit="1" customWidth="1"/>
    <col min="17" max="17" width="13.09765625" bestFit="1" customWidth="1"/>
    <col min="18" max="18" width="15.3984375" bestFit="1" customWidth="1"/>
    <col min="19" max="19" width="11.59765625" bestFit="1" customWidth="1"/>
    <col min="20" max="20" width="14.19921875" bestFit="1" customWidth="1"/>
    <col min="21" max="21" width="12" bestFit="1" customWidth="1"/>
    <col min="22" max="22" width="13.8984375" bestFit="1" customWidth="1"/>
    <col min="23" max="23" width="13.29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37</v>
      </c>
      <c r="J1" t="s">
        <v>35</v>
      </c>
      <c r="K1" t="s">
        <v>32</v>
      </c>
      <c r="L1" t="s">
        <v>33</v>
      </c>
      <c r="M1" t="s">
        <v>50</v>
      </c>
      <c r="N1" t="s">
        <v>47</v>
      </c>
      <c r="O1" t="s">
        <v>46</v>
      </c>
      <c r="P1" t="s">
        <v>39</v>
      </c>
      <c r="Q1" t="s">
        <v>40</v>
      </c>
      <c r="R1" t="s">
        <v>41</v>
      </c>
      <c r="S1" t="s">
        <v>38</v>
      </c>
      <c r="T1" t="s">
        <v>49</v>
      </c>
      <c r="U1" t="s">
        <v>42</v>
      </c>
      <c r="V1" t="s">
        <v>43</v>
      </c>
      <c r="W1" t="s">
        <v>44</v>
      </c>
    </row>
    <row r="2" spans="1:23" x14ac:dyDescent="0.3">
      <c r="A2">
        <v>2849</v>
      </c>
      <c r="B2" t="s">
        <v>3</v>
      </c>
      <c r="C2" t="s">
        <v>4</v>
      </c>
      <c r="D2" t="str">
        <f>E2&amp;"1"</f>
        <v>A1</v>
      </c>
      <c r="E2" t="str">
        <f>IF(F2="Generic - 2""","A","B")</f>
        <v>A</v>
      </c>
      <c r="F2" t="s">
        <v>8</v>
      </c>
      <c r="G2" t="s">
        <v>5</v>
      </c>
      <c r="H2" t="str">
        <f>RIGHT(F2,2)</f>
        <v>2"</v>
      </c>
      <c r="I2" t="s">
        <v>36</v>
      </c>
      <c r="J2" t="s">
        <v>6</v>
      </c>
      <c r="K2" s="2">
        <v>62.173000000000002</v>
      </c>
      <c r="L2" s="1">
        <v>8.7989999999999995</v>
      </c>
      <c r="M2">
        <v>7</v>
      </c>
      <c r="N2" t="s">
        <v>34</v>
      </c>
      <c r="O2" t="s">
        <v>48</v>
      </c>
      <c r="Q2" s="3">
        <v>54.25</v>
      </c>
      <c r="R2" s="3">
        <f>Q2*L2</f>
        <v>477.34574999999995</v>
      </c>
      <c r="S2" s="4">
        <f>S18+W18</f>
        <v>43418.454000000005</v>
      </c>
      <c r="T2">
        <v>3.14</v>
      </c>
      <c r="U2">
        <v>1</v>
      </c>
      <c r="V2" s="1">
        <f>L2/T2</f>
        <v>2.8022292993630571</v>
      </c>
      <c r="W2" s="1">
        <f>V2/U2/8</f>
        <v>0.35027866242038214</v>
      </c>
    </row>
    <row r="3" spans="1:23" x14ac:dyDescent="0.3">
      <c r="A3">
        <v>2850</v>
      </c>
      <c r="B3" t="s">
        <v>9</v>
      </c>
      <c r="C3" t="s">
        <v>4</v>
      </c>
      <c r="D3" t="str">
        <f>E3&amp;"2"</f>
        <v>A2</v>
      </c>
      <c r="E3" t="str">
        <f t="shared" ref="E3:E18" si="0">IF(F3="Generic - 2""","A","B")</f>
        <v>A</v>
      </c>
      <c r="F3" t="s">
        <v>8</v>
      </c>
      <c r="G3" t="s">
        <v>5</v>
      </c>
      <c r="H3" t="str">
        <f t="shared" ref="H3:H18" si="1">RIGHT(F3,2)</f>
        <v>2"</v>
      </c>
      <c r="I3" t="s">
        <v>36</v>
      </c>
      <c r="J3" t="s">
        <v>6</v>
      </c>
      <c r="K3" s="2">
        <v>58.148000000000003</v>
      </c>
      <c r="L3" s="1">
        <v>8.3070000000000004</v>
      </c>
      <c r="M3">
        <v>7</v>
      </c>
      <c r="N3" t="s">
        <v>34</v>
      </c>
      <c r="O3" t="s">
        <v>48</v>
      </c>
      <c r="Q3" s="3">
        <v>54.25</v>
      </c>
      <c r="R3" s="3">
        <f>Q3*L3</f>
        <v>450.65475000000004</v>
      </c>
      <c r="S3" s="4">
        <f>S2+W2</f>
        <v>43418.804278662428</v>
      </c>
      <c r="T3">
        <v>3.14</v>
      </c>
      <c r="U3">
        <v>1</v>
      </c>
      <c r="V3" s="1">
        <f>L3/T3</f>
        <v>2.6455414012738854</v>
      </c>
      <c r="W3" s="1">
        <f t="shared" ref="W3:W18" si="2">V3/U3/8</f>
        <v>0.33069267515923567</v>
      </c>
    </row>
    <row r="4" spans="1:23" x14ac:dyDescent="0.3">
      <c r="A4">
        <v>2851</v>
      </c>
      <c r="B4" t="s">
        <v>10</v>
      </c>
      <c r="C4" t="s">
        <v>4</v>
      </c>
      <c r="D4" t="str">
        <f>E4&amp;"3"</f>
        <v>A3</v>
      </c>
      <c r="E4" t="str">
        <f t="shared" si="0"/>
        <v>A</v>
      </c>
      <c r="F4" t="s">
        <v>8</v>
      </c>
      <c r="G4" t="s">
        <v>5</v>
      </c>
      <c r="H4" t="str">
        <f t="shared" si="1"/>
        <v>2"</v>
      </c>
      <c r="I4" t="s">
        <v>36</v>
      </c>
      <c r="J4" t="s">
        <v>6</v>
      </c>
      <c r="K4" s="2">
        <v>84.36</v>
      </c>
      <c r="L4" s="1">
        <v>12.218</v>
      </c>
      <c r="M4">
        <v>7</v>
      </c>
      <c r="N4" t="s">
        <v>34</v>
      </c>
      <c r="O4" t="s">
        <v>48</v>
      </c>
      <c r="Q4" s="3">
        <v>54.25</v>
      </c>
      <c r="R4" s="3">
        <f>Q4*L4</f>
        <v>662.82650000000001</v>
      </c>
      <c r="S4" s="4">
        <f t="shared" ref="S4:S13" si="3">S3+W3</f>
        <v>43419.134971337589</v>
      </c>
      <c r="T4">
        <v>3.14</v>
      </c>
      <c r="U4">
        <v>1</v>
      </c>
      <c r="V4" s="1">
        <f>L4/T4</f>
        <v>3.8910828025477704</v>
      </c>
      <c r="W4" s="1">
        <f t="shared" si="2"/>
        <v>0.4863853503184713</v>
      </c>
    </row>
    <row r="5" spans="1:23" x14ac:dyDescent="0.3">
      <c r="A5">
        <v>2852</v>
      </c>
      <c r="B5" t="s">
        <v>11</v>
      </c>
      <c r="C5" t="s">
        <v>4</v>
      </c>
      <c r="D5" t="str">
        <f>E5&amp;"4"</f>
        <v>A4</v>
      </c>
      <c r="E5" t="str">
        <f t="shared" si="0"/>
        <v>A</v>
      </c>
      <c r="F5" t="s">
        <v>8</v>
      </c>
      <c r="G5" t="s">
        <v>5</v>
      </c>
      <c r="H5" t="str">
        <f t="shared" si="1"/>
        <v>2"</v>
      </c>
      <c r="I5" t="s">
        <v>36</v>
      </c>
      <c r="J5" t="s">
        <v>6</v>
      </c>
      <c r="K5" s="2">
        <v>114.917</v>
      </c>
      <c r="L5" s="1">
        <v>16.417000000000002</v>
      </c>
      <c r="M5">
        <v>7</v>
      </c>
      <c r="N5" t="s">
        <v>34</v>
      </c>
      <c r="O5" t="s">
        <v>48</v>
      </c>
      <c r="Q5" s="3">
        <v>54.25</v>
      </c>
      <c r="R5" s="3">
        <f>Q5*L5</f>
        <v>890.62225000000012</v>
      </c>
      <c r="S5" s="4">
        <f t="shared" si="3"/>
        <v>43419.621356687909</v>
      </c>
      <c r="T5">
        <v>3.14</v>
      </c>
      <c r="U5">
        <v>1</v>
      </c>
      <c r="V5" s="1">
        <f>L5/T5</f>
        <v>5.2283439490445867</v>
      </c>
      <c r="W5" s="1">
        <f t="shared" si="2"/>
        <v>0.65354299363057333</v>
      </c>
    </row>
    <row r="6" spans="1:23" x14ac:dyDescent="0.3">
      <c r="A6">
        <v>2853</v>
      </c>
      <c r="B6" t="s">
        <v>12</v>
      </c>
      <c r="C6" t="s">
        <v>4</v>
      </c>
      <c r="D6" t="str">
        <f>E6&amp;"5"</f>
        <v>A5</v>
      </c>
      <c r="E6" t="str">
        <f t="shared" si="0"/>
        <v>A</v>
      </c>
      <c r="F6" t="s">
        <v>8</v>
      </c>
      <c r="G6" t="s">
        <v>5</v>
      </c>
      <c r="H6" t="str">
        <f t="shared" si="1"/>
        <v>2"</v>
      </c>
      <c r="I6" t="s">
        <v>36</v>
      </c>
      <c r="J6" t="s">
        <v>6</v>
      </c>
      <c r="K6" s="2">
        <v>65.334000000000003</v>
      </c>
      <c r="L6" s="1">
        <v>9.25</v>
      </c>
      <c r="M6">
        <v>7</v>
      </c>
      <c r="N6" t="s">
        <v>34</v>
      </c>
      <c r="O6" t="s">
        <v>48</v>
      </c>
      <c r="Q6" s="3">
        <v>54.25</v>
      </c>
      <c r="R6" s="3">
        <f>Q6*L6</f>
        <v>501.8125</v>
      </c>
      <c r="S6" s="4">
        <f t="shared" si="3"/>
        <v>43420.274899681543</v>
      </c>
      <c r="T6">
        <v>3.14</v>
      </c>
      <c r="U6">
        <v>1</v>
      </c>
      <c r="V6" s="1">
        <f>L6/T6</f>
        <v>2.9458598726114649</v>
      </c>
      <c r="W6" s="1">
        <f t="shared" si="2"/>
        <v>0.36823248407643311</v>
      </c>
    </row>
    <row r="7" spans="1:23" x14ac:dyDescent="0.3">
      <c r="A7">
        <v>2854</v>
      </c>
      <c r="B7" t="s">
        <v>13</v>
      </c>
      <c r="C7" t="s">
        <v>4</v>
      </c>
      <c r="D7" t="str">
        <f>E7&amp;"6"</f>
        <v>A6</v>
      </c>
      <c r="E7" t="str">
        <f t="shared" si="0"/>
        <v>A</v>
      </c>
      <c r="F7" t="s">
        <v>8</v>
      </c>
      <c r="G7" t="s">
        <v>5</v>
      </c>
      <c r="H7" t="str">
        <f t="shared" si="1"/>
        <v>2"</v>
      </c>
      <c r="I7" t="s">
        <v>36</v>
      </c>
      <c r="J7" t="s">
        <v>6</v>
      </c>
      <c r="K7" s="2">
        <v>88.667000000000002</v>
      </c>
      <c r="L7" s="1">
        <v>12.75</v>
      </c>
      <c r="M7">
        <v>7</v>
      </c>
      <c r="N7" t="s">
        <v>34</v>
      </c>
      <c r="O7" t="s">
        <v>48</v>
      </c>
      <c r="Q7" s="3">
        <v>54.25</v>
      </c>
      <c r="R7" s="3">
        <f>Q7*L7</f>
        <v>691.6875</v>
      </c>
      <c r="S7" s="4">
        <f t="shared" si="3"/>
        <v>43420.64313216562</v>
      </c>
      <c r="T7">
        <v>3.14</v>
      </c>
      <c r="U7">
        <v>1</v>
      </c>
      <c r="V7" s="1">
        <f>L7/T7</f>
        <v>4.0605095541401273</v>
      </c>
      <c r="W7" s="1">
        <f t="shared" si="2"/>
        <v>0.50756369426751591</v>
      </c>
    </row>
    <row r="8" spans="1:23" x14ac:dyDescent="0.3">
      <c r="A8">
        <v>2855</v>
      </c>
      <c r="B8" t="s">
        <v>14</v>
      </c>
      <c r="C8" t="s">
        <v>4</v>
      </c>
      <c r="D8" t="str">
        <f>E8&amp;"7"</f>
        <v>A7</v>
      </c>
      <c r="E8" t="str">
        <f t="shared" si="0"/>
        <v>A</v>
      </c>
      <c r="F8" t="s">
        <v>8</v>
      </c>
      <c r="G8" t="s">
        <v>5</v>
      </c>
      <c r="H8" t="str">
        <f t="shared" si="1"/>
        <v>2"</v>
      </c>
      <c r="I8" t="s">
        <v>36</v>
      </c>
      <c r="J8" t="s">
        <v>6</v>
      </c>
      <c r="K8" s="2">
        <v>41.125</v>
      </c>
      <c r="L8" s="1">
        <v>8.0850000000000009</v>
      </c>
      <c r="M8">
        <v>5.2</v>
      </c>
      <c r="N8" t="s">
        <v>34</v>
      </c>
      <c r="O8" t="s">
        <v>48</v>
      </c>
      <c r="Q8" s="3">
        <v>54.25</v>
      </c>
      <c r="R8" s="3">
        <f>Q8*L8</f>
        <v>438.61125000000004</v>
      </c>
      <c r="S8" s="4">
        <f t="shared" si="3"/>
        <v>43421.150695859891</v>
      </c>
      <c r="T8">
        <v>3.14</v>
      </c>
      <c r="U8">
        <v>1</v>
      </c>
      <c r="V8" s="1">
        <f>L8/T8</f>
        <v>2.5748407643312103</v>
      </c>
      <c r="W8" s="1">
        <f t="shared" si="2"/>
        <v>0.32185509554140129</v>
      </c>
    </row>
    <row r="9" spans="1:23" x14ac:dyDescent="0.3">
      <c r="A9">
        <v>2856</v>
      </c>
      <c r="B9" t="s">
        <v>15</v>
      </c>
      <c r="C9" t="s">
        <v>4</v>
      </c>
      <c r="D9" t="str">
        <f>E9&amp;"8"</f>
        <v>A8</v>
      </c>
      <c r="E9" t="str">
        <f t="shared" si="0"/>
        <v>A</v>
      </c>
      <c r="F9" t="s">
        <v>8</v>
      </c>
      <c r="G9" t="s">
        <v>5</v>
      </c>
      <c r="H9" t="str">
        <f t="shared" si="1"/>
        <v>2"</v>
      </c>
      <c r="I9" t="s">
        <v>36</v>
      </c>
      <c r="J9" t="s">
        <v>6</v>
      </c>
      <c r="K9" s="2">
        <v>13.132</v>
      </c>
      <c r="L9" s="1">
        <v>2.625</v>
      </c>
      <c r="M9">
        <v>5.2</v>
      </c>
      <c r="N9" t="s">
        <v>34</v>
      </c>
      <c r="O9" t="s">
        <v>48</v>
      </c>
      <c r="Q9" s="3">
        <v>54.25</v>
      </c>
      <c r="R9" s="3">
        <f>Q9*L9</f>
        <v>142.40625</v>
      </c>
      <c r="S9" s="4">
        <f t="shared" si="3"/>
        <v>43421.472550955434</v>
      </c>
      <c r="T9">
        <v>3.14</v>
      </c>
      <c r="U9">
        <v>1</v>
      </c>
      <c r="V9" s="1">
        <f>L9/T9</f>
        <v>0.8359872611464968</v>
      </c>
      <c r="W9" s="1">
        <f t="shared" si="2"/>
        <v>0.1044984076433121</v>
      </c>
    </row>
    <row r="10" spans="1:23" x14ac:dyDescent="0.3">
      <c r="A10">
        <v>2857</v>
      </c>
      <c r="B10" t="s">
        <v>16</v>
      </c>
      <c r="C10" t="s">
        <v>4</v>
      </c>
      <c r="D10" t="str">
        <f>E10&amp;"9"</f>
        <v>A9</v>
      </c>
      <c r="E10" t="str">
        <f t="shared" si="0"/>
        <v>A</v>
      </c>
      <c r="F10" t="s">
        <v>8</v>
      </c>
      <c r="G10" t="s">
        <v>5</v>
      </c>
      <c r="H10" t="str">
        <f t="shared" si="1"/>
        <v>2"</v>
      </c>
      <c r="I10" t="s">
        <v>36</v>
      </c>
      <c r="J10" t="s">
        <v>6</v>
      </c>
      <c r="K10" s="2">
        <v>23.681000000000001</v>
      </c>
      <c r="L10" s="1">
        <v>4.5830000000000002</v>
      </c>
      <c r="M10">
        <v>5.2</v>
      </c>
      <c r="N10" t="s">
        <v>34</v>
      </c>
      <c r="O10" t="s">
        <v>48</v>
      </c>
      <c r="Q10" s="3">
        <v>54.25</v>
      </c>
      <c r="R10" s="3">
        <f>Q10*L10</f>
        <v>248.62775000000002</v>
      </c>
      <c r="S10" s="4">
        <f t="shared" si="3"/>
        <v>43421.577049363077</v>
      </c>
      <c r="T10">
        <v>3.14</v>
      </c>
      <c r="U10">
        <v>1</v>
      </c>
      <c r="V10" s="1">
        <f>L10/T10</f>
        <v>1.4595541401273886</v>
      </c>
      <c r="W10" s="1">
        <f t="shared" si="2"/>
        <v>0.18244426751592357</v>
      </c>
    </row>
    <row r="11" spans="1:23" x14ac:dyDescent="0.3">
      <c r="A11">
        <v>2858</v>
      </c>
      <c r="B11" t="s">
        <v>17</v>
      </c>
      <c r="C11" t="s">
        <v>4</v>
      </c>
      <c r="D11" t="str">
        <f>E11&amp;"10"</f>
        <v>A10</v>
      </c>
      <c r="E11" t="str">
        <f t="shared" si="0"/>
        <v>A</v>
      </c>
      <c r="F11" t="s">
        <v>8</v>
      </c>
      <c r="G11" t="s">
        <v>5</v>
      </c>
      <c r="H11" t="str">
        <f t="shared" si="1"/>
        <v>2"</v>
      </c>
      <c r="I11" t="s">
        <v>36</v>
      </c>
      <c r="J11" t="s">
        <v>6</v>
      </c>
      <c r="K11" s="2">
        <v>40.28</v>
      </c>
      <c r="L11" s="1">
        <v>8.0879999999999992</v>
      </c>
      <c r="M11">
        <v>5.2</v>
      </c>
      <c r="N11" t="s">
        <v>34</v>
      </c>
      <c r="O11" t="s">
        <v>48</v>
      </c>
      <c r="Q11" s="3">
        <v>54.25</v>
      </c>
      <c r="R11" s="3">
        <f>Q11*L11</f>
        <v>438.77399999999994</v>
      </c>
      <c r="S11" s="4">
        <f t="shared" si="3"/>
        <v>43421.75949363059</v>
      </c>
      <c r="T11">
        <v>3.14</v>
      </c>
      <c r="U11">
        <v>1</v>
      </c>
      <c r="V11" s="1">
        <f>L11/T11</f>
        <v>2.5757961783439485</v>
      </c>
      <c r="W11" s="1">
        <f t="shared" si="2"/>
        <v>0.32197452229299356</v>
      </c>
    </row>
    <row r="12" spans="1:23" x14ac:dyDescent="0.3">
      <c r="A12">
        <v>2862</v>
      </c>
      <c r="B12" t="s">
        <v>18</v>
      </c>
      <c r="C12" t="s">
        <v>4</v>
      </c>
      <c r="D12" t="str">
        <f>E12&amp;"11"</f>
        <v>A11</v>
      </c>
      <c r="E12" t="str">
        <f t="shared" si="0"/>
        <v>A</v>
      </c>
      <c r="F12" t="s">
        <v>8</v>
      </c>
      <c r="G12" t="s">
        <v>5</v>
      </c>
      <c r="H12" t="str">
        <f t="shared" si="1"/>
        <v>2"</v>
      </c>
      <c r="I12" t="s">
        <v>36</v>
      </c>
      <c r="J12" t="s">
        <v>6</v>
      </c>
      <c r="K12" s="2">
        <v>41.92</v>
      </c>
      <c r="L12" s="1">
        <v>8.0299999999999994</v>
      </c>
      <c r="M12">
        <v>5.2</v>
      </c>
      <c r="N12" t="s">
        <v>34</v>
      </c>
      <c r="O12" t="s">
        <v>48</v>
      </c>
      <c r="Q12" s="3">
        <v>54.25</v>
      </c>
      <c r="R12" s="3">
        <f>Q12*L12</f>
        <v>435.62749999999994</v>
      </c>
      <c r="S12" s="4">
        <f t="shared" si="3"/>
        <v>43422.081468152886</v>
      </c>
      <c r="T12">
        <v>3.14</v>
      </c>
      <c r="U12">
        <v>1</v>
      </c>
      <c r="V12" s="1">
        <f>L12/T12</f>
        <v>2.557324840764331</v>
      </c>
      <c r="W12" s="1">
        <f t="shared" si="2"/>
        <v>0.31966560509554137</v>
      </c>
    </row>
    <row r="13" spans="1:23" x14ac:dyDescent="0.3">
      <c r="A13">
        <v>2863</v>
      </c>
      <c r="B13" t="s">
        <v>19</v>
      </c>
      <c r="C13" t="s">
        <v>4</v>
      </c>
      <c r="D13" t="str">
        <f>E13&amp;"12"</f>
        <v>A12</v>
      </c>
      <c r="E13" t="str">
        <f t="shared" si="0"/>
        <v>A</v>
      </c>
      <c r="F13" t="s">
        <v>8</v>
      </c>
      <c r="G13" t="s">
        <v>5</v>
      </c>
      <c r="H13" t="str">
        <f t="shared" si="1"/>
        <v>2"</v>
      </c>
      <c r="I13" t="s">
        <v>36</v>
      </c>
      <c r="J13" t="s">
        <v>6</v>
      </c>
      <c r="K13" s="2">
        <v>7.468</v>
      </c>
      <c r="L13" s="1">
        <v>1.5289999999999999</v>
      </c>
      <c r="M13">
        <v>5.2</v>
      </c>
      <c r="N13" t="s">
        <v>34</v>
      </c>
      <c r="O13" t="s">
        <v>48</v>
      </c>
      <c r="Q13" s="3">
        <v>54.25</v>
      </c>
      <c r="R13" s="3">
        <f>Q13*L13</f>
        <v>82.948250000000002</v>
      </c>
      <c r="S13" s="4">
        <f t="shared" si="3"/>
        <v>43422.40113375798</v>
      </c>
      <c r="T13">
        <v>3.14</v>
      </c>
      <c r="U13">
        <v>1</v>
      </c>
      <c r="V13" s="1">
        <f>L13/T13</f>
        <v>0.48694267515923562</v>
      </c>
      <c r="W13" s="1">
        <f t="shared" si="2"/>
        <v>6.0867834394904452E-2</v>
      </c>
    </row>
    <row r="14" spans="1:23" x14ac:dyDescent="0.3">
      <c r="A14">
        <v>2861</v>
      </c>
      <c r="B14" t="s">
        <v>20</v>
      </c>
      <c r="C14" t="s">
        <v>4</v>
      </c>
      <c r="D14" t="str">
        <f t="shared" ref="D14" si="4">E14&amp;"1"</f>
        <v>B1</v>
      </c>
      <c r="E14" t="str">
        <f t="shared" si="0"/>
        <v>B</v>
      </c>
      <c r="F14" t="s">
        <v>22</v>
      </c>
      <c r="G14" t="s">
        <v>5</v>
      </c>
      <c r="H14" t="str">
        <f t="shared" si="1"/>
        <v>5"</v>
      </c>
      <c r="I14" t="s">
        <v>21</v>
      </c>
      <c r="J14" t="s">
        <v>6</v>
      </c>
      <c r="K14" s="2">
        <v>365</v>
      </c>
      <c r="L14" s="1">
        <v>36.5</v>
      </c>
      <c r="M14">
        <v>10</v>
      </c>
      <c r="N14" t="s">
        <v>45</v>
      </c>
      <c r="O14" t="s">
        <v>45</v>
      </c>
      <c r="Q14" s="3">
        <v>76</v>
      </c>
      <c r="R14" s="3">
        <f>Q14*L14</f>
        <v>2774</v>
      </c>
      <c r="S14" s="4">
        <v>43416</v>
      </c>
      <c r="T14">
        <v>0.75</v>
      </c>
      <c r="U14">
        <v>3</v>
      </c>
      <c r="V14" s="1">
        <f>L14/T14</f>
        <v>48.666666666666664</v>
      </c>
      <c r="W14" s="1">
        <f t="shared" si="2"/>
        <v>2.0277777777777777</v>
      </c>
    </row>
    <row r="15" spans="1:23" x14ac:dyDescent="0.3">
      <c r="A15">
        <v>2864</v>
      </c>
      <c r="B15" t="s">
        <v>23</v>
      </c>
      <c r="C15" t="s">
        <v>4</v>
      </c>
      <c r="D15" t="str">
        <f>E15&amp;"2"</f>
        <v>B2</v>
      </c>
      <c r="E15" t="str">
        <f t="shared" si="0"/>
        <v>B</v>
      </c>
      <c r="F15" t="s">
        <v>22</v>
      </c>
      <c r="G15" t="s">
        <v>5</v>
      </c>
      <c r="H15" t="str">
        <f t="shared" si="1"/>
        <v>5"</v>
      </c>
      <c r="I15" t="s">
        <v>21</v>
      </c>
      <c r="J15" t="s">
        <v>6</v>
      </c>
      <c r="K15" s="2">
        <v>23.216000000000001</v>
      </c>
      <c r="L15" s="1">
        <v>1.903</v>
      </c>
      <c r="M15">
        <v>10</v>
      </c>
      <c r="N15" t="s">
        <v>45</v>
      </c>
      <c r="O15" t="s">
        <v>45</v>
      </c>
      <c r="Q15" s="3">
        <v>76</v>
      </c>
      <c r="R15" s="3">
        <f>Q15*L15</f>
        <v>144.62800000000001</v>
      </c>
      <c r="S15" s="4">
        <f>S14+W14</f>
        <v>43418.027777777781</v>
      </c>
      <c r="T15">
        <v>0.75</v>
      </c>
      <c r="U15">
        <v>3</v>
      </c>
      <c r="V15" s="1">
        <f>L15/T15</f>
        <v>2.5373333333333332</v>
      </c>
      <c r="W15" s="1">
        <f t="shared" si="2"/>
        <v>0.10572222222222222</v>
      </c>
    </row>
    <row r="16" spans="1:23" x14ac:dyDescent="0.3">
      <c r="A16">
        <v>2865</v>
      </c>
      <c r="B16" t="s">
        <v>24</v>
      </c>
      <c r="C16" t="s">
        <v>4</v>
      </c>
      <c r="D16" t="str">
        <f>E16&amp;"3"</f>
        <v>B3</v>
      </c>
      <c r="E16" t="str">
        <f t="shared" si="0"/>
        <v>B</v>
      </c>
      <c r="F16" t="s">
        <v>22</v>
      </c>
      <c r="G16" t="s">
        <v>5</v>
      </c>
      <c r="H16" t="str">
        <f t="shared" si="1"/>
        <v>5"</v>
      </c>
      <c r="I16" t="s">
        <v>21</v>
      </c>
      <c r="J16" t="s">
        <v>6</v>
      </c>
      <c r="K16" s="2">
        <v>19.186</v>
      </c>
      <c r="L16" s="1">
        <v>1.9179999999999999</v>
      </c>
      <c r="M16">
        <v>10</v>
      </c>
      <c r="N16" t="s">
        <v>45</v>
      </c>
      <c r="O16" t="s">
        <v>45</v>
      </c>
      <c r="Q16" s="3">
        <v>76</v>
      </c>
      <c r="R16" s="3">
        <f>Q16*L16</f>
        <v>145.768</v>
      </c>
      <c r="S16" s="4">
        <f t="shared" ref="S16:S17" si="5">S15+W15</f>
        <v>43418.133500000004</v>
      </c>
      <c r="T16">
        <v>0.75</v>
      </c>
      <c r="U16">
        <v>3</v>
      </c>
      <c r="V16" s="1">
        <f>L16/T16</f>
        <v>2.5573333333333332</v>
      </c>
      <c r="W16" s="1">
        <f t="shared" si="2"/>
        <v>0.10655555555555556</v>
      </c>
    </row>
    <row r="17" spans="1:23" x14ac:dyDescent="0.3">
      <c r="A17">
        <v>2866</v>
      </c>
      <c r="B17" t="s">
        <v>25</v>
      </c>
      <c r="C17" t="s">
        <v>4</v>
      </c>
      <c r="D17" t="str">
        <f>E17&amp;"4"</f>
        <v>B4</v>
      </c>
      <c r="E17" t="str">
        <f t="shared" si="0"/>
        <v>B</v>
      </c>
      <c r="F17" t="s">
        <v>22</v>
      </c>
      <c r="G17" t="s">
        <v>5</v>
      </c>
      <c r="H17" t="str">
        <f t="shared" si="1"/>
        <v>5"</v>
      </c>
      <c r="I17" t="s">
        <v>21</v>
      </c>
      <c r="J17" t="s">
        <v>6</v>
      </c>
      <c r="K17" s="2">
        <v>19.257999999999999</v>
      </c>
      <c r="L17" s="1">
        <v>1.9239999999999999</v>
      </c>
      <c r="M17">
        <v>10</v>
      </c>
      <c r="N17" t="s">
        <v>45</v>
      </c>
      <c r="O17" t="s">
        <v>45</v>
      </c>
      <c r="Q17" s="3">
        <v>76</v>
      </c>
      <c r="R17" s="3">
        <f>Q17*L17</f>
        <v>146.22399999999999</v>
      </c>
      <c r="S17" s="4">
        <f t="shared" si="5"/>
        <v>43418.240055555558</v>
      </c>
      <c r="T17">
        <v>0.75</v>
      </c>
      <c r="U17">
        <v>3</v>
      </c>
      <c r="V17" s="1">
        <f>L17/T17</f>
        <v>2.5653333333333332</v>
      </c>
      <c r="W17" s="1">
        <f t="shared" si="2"/>
        <v>0.10688888888888888</v>
      </c>
    </row>
    <row r="18" spans="1:23" x14ac:dyDescent="0.3">
      <c r="A18">
        <v>2867</v>
      </c>
      <c r="B18" t="s">
        <v>26</v>
      </c>
      <c r="C18" t="s">
        <v>4</v>
      </c>
      <c r="D18" t="str">
        <f>E18&amp;"5"</f>
        <v>B5</v>
      </c>
      <c r="E18" t="str">
        <f t="shared" si="0"/>
        <v>B</v>
      </c>
      <c r="F18" t="s">
        <v>22</v>
      </c>
      <c r="G18" t="s">
        <v>5</v>
      </c>
      <c r="H18" t="str">
        <f t="shared" si="1"/>
        <v>5"</v>
      </c>
      <c r="I18" t="s">
        <v>21</v>
      </c>
      <c r="J18" t="s">
        <v>6</v>
      </c>
      <c r="K18" s="2">
        <v>15.109</v>
      </c>
      <c r="L18" s="1">
        <v>1.927</v>
      </c>
      <c r="M18">
        <v>10</v>
      </c>
      <c r="N18" t="s">
        <v>45</v>
      </c>
      <c r="O18" t="s">
        <v>45</v>
      </c>
      <c r="Q18" s="3">
        <v>76</v>
      </c>
      <c r="R18" s="3">
        <f>Q18*L18</f>
        <v>146.452</v>
      </c>
      <c r="S18" s="4">
        <f>S17+W17</f>
        <v>43418.346944444449</v>
      </c>
      <c r="T18">
        <v>0.75</v>
      </c>
      <c r="U18">
        <v>3</v>
      </c>
      <c r="V18" s="1">
        <f>L18/T18</f>
        <v>2.5693333333333332</v>
      </c>
      <c r="W18" s="1">
        <f t="shared" si="2"/>
        <v>0.10705555555555556</v>
      </c>
    </row>
  </sheetData>
  <pageMargins left="0.7" right="0.7" top="0.75" bottom="0.75" header="0.3" footer="0.3"/>
  <pageSetup paperSize="25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Bringardner, Ben</dc:creator>
  <cp:lastModifiedBy>Operations</cp:lastModifiedBy>
  <dcterms:created xsi:type="dcterms:W3CDTF">2018-10-24T23:59:55Z</dcterms:created>
  <dcterms:modified xsi:type="dcterms:W3CDTF">2018-10-26T18:31:48Z</dcterms:modified>
</cp:coreProperties>
</file>