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ando\Desktop\Fall 2020\Financial Modeling\"/>
    </mc:Choice>
  </mc:AlternateContent>
  <xr:revisionPtr revIDLastSave="0" documentId="13_ncr:1_{D3031EF8-AE0A-44F7-9632-BDD7C58C33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rt1- problem 1b" sheetId="4" r:id="rId1"/>
    <sheet name="Part1- problem 1c" sheetId="1" r:id="rId2"/>
    <sheet name="Part2- problem 2a" sheetId="5" r:id="rId3"/>
    <sheet name="Final Project PDF COPY" sheetId="6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5" l="1"/>
  <c r="R5" i="5"/>
  <c r="M5" i="5"/>
  <c r="L6" i="5"/>
  <c r="M7" i="5" s="1"/>
  <c r="K7" i="5"/>
  <c r="K9" i="5"/>
  <c r="L10" i="5" s="1"/>
  <c r="M11" i="5" s="1"/>
  <c r="M9" i="5"/>
  <c r="L8" i="5"/>
  <c r="J19" i="5"/>
  <c r="J8" i="5"/>
  <c r="F6" i="5"/>
  <c r="F5" i="5"/>
  <c r="F3" i="5"/>
  <c r="K18" i="5" l="1"/>
  <c r="L17" i="5" s="1"/>
  <c r="K20" i="5"/>
  <c r="L21" i="5" s="1"/>
  <c r="M22" i="5" s="1"/>
  <c r="R22" i="5" s="1"/>
  <c r="N8" i="1"/>
  <c r="O7" i="1"/>
  <c r="O9" i="1"/>
  <c r="P10" i="1"/>
  <c r="P8" i="1"/>
  <c r="P6" i="1"/>
  <c r="Q22" i="1"/>
  <c r="Q20" i="1"/>
  <c r="Q18" i="1"/>
  <c r="Q16" i="1"/>
  <c r="L11" i="1"/>
  <c r="K10" i="1"/>
  <c r="L9" i="1"/>
  <c r="L7" i="1"/>
  <c r="K8" i="1"/>
  <c r="K19" i="1"/>
  <c r="L5" i="1"/>
  <c r="K6" i="1"/>
  <c r="J7" i="1"/>
  <c r="I8" i="1"/>
  <c r="L19" i="4"/>
  <c r="M20" i="4"/>
  <c r="M18" i="4"/>
  <c r="I8" i="4"/>
  <c r="I19" i="4"/>
  <c r="J18" i="4"/>
  <c r="J20" i="4"/>
  <c r="L19" i="5" l="1"/>
  <c r="M20" i="5" s="1"/>
  <c r="R20" i="5" s="1"/>
  <c r="M16" i="5"/>
  <c r="R16" i="5" s="1"/>
  <c r="M18" i="5"/>
  <c r="R18" i="5" s="1"/>
  <c r="C11" i="5"/>
  <c r="C11" i="4"/>
  <c r="F6" i="4" s="1"/>
  <c r="I19" i="1"/>
  <c r="C11" i="1"/>
  <c r="F6" i="1" s="1"/>
  <c r="F4" i="5" l="1"/>
  <c r="R11" i="5" s="1"/>
  <c r="F3" i="4"/>
  <c r="F4" i="4"/>
  <c r="F3" i="1"/>
  <c r="F4" i="1"/>
  <c r="Q9" i="1" l="1"/>
  <c r="J20" i="1"/>
  <c r="K21" i="1" s="1"/>
  <c r="L22" i="1" s="1"/>
  <c r="J9" i="1"/>
  <c r="Q11" i="1" s="1"/>
  <c r="Q5" i="1"/>
  <c r="Q7" i="1"/>
  <c r="R9" i="5"/>
  <c r="R7" i="5"/>
  <c r="J9" i="4"/>
  <c r="M9" i="4" s="1"/>
  <c r="F5" i="4"/>
  <c r="J7" i="4"/>
  <c r="M7" i="4" s="1"/>
  <c r="J18" i="1"/>
  <c r="L20" i="1" s="1"/>
  <c r="F5" i="1"/>
  <c r="Q21" i="5" l="1"/>
  <c r="Q19" i="5"/>
  <c r="P20" i="5" s="1"/>
  <c r="Q17" i="5"/>
  <c r="Q8" i="5"/>
  <c r="Q10" i="5"/>
  <c r="P21" i="1"/>
  <c r="K17" i="1"/>
  <c r="L18" i="1" s="1"/>
  <c r="P19" i="1" s="1"/>
  <c r="P18" i="5" l="1"/>
  <c r="O19" i="5" s="1"/>
  <c r="P9" i="5"/>
  <c r="P7" i="5"/>
  <c r="L16" i="1"/>
  <c r="P17" i="1"/>
  <c r="O20" i="1"/>
  <c r="O8" i="5" l="1"/>
  <c r="L8" i="4"/>
  <c r="O18" i="1"/>
  <c r="N19" i="1" l="1"/>
</calcChain>
</file>

<file path=xl/sharedStrings.xml><?xml version="1.0" encoding="utf-8"?>
<sst xmlns="http://schemas.openxmlformats.org/spreadsheetml/2006/main" count="60" uniqueCount="23">
  <si>
    <t>1b)</t>
  </si>
  <si>
    <t>1c)</t>
  </si>
  <si>
    <t>PART 1:</t>
  </si>
  <si>
    <t>2a)</t>
  </si>
  <si>
    <t>spot</t>
  </si>
  <si>
    <t>strike</t>
  </si>
  <si>
    <t>expiry</t>
  </si>
  <si>
    <t>rate</t>
  </si>
  <si>
    <t>volatility</t>
  </si>
  <si>
    <t>dividend</t>
  </si>
  <si>
    <t>u</t>
  </si>
  <si>
    <t>d</t>
  </si>
  <si>
    <t>pstar</t>
  </si>
  <si>
    <t>NPER</t>
  </si>
  <si>
    <t>h</t>
  </si>
  <si>
    <t>STOCK PRICE TREE</t>
  </si>
  <si>
    <t>Option Price Tree</t>
  </si>
  <si>
    <t>Time</t>
  </si>
  <si>
    <t>disc</t>
  </si>
  <si>
    <t>Stock Price Tree</t>
  </si>
  <si>
    <t>Call Price Tree</t>
  </si>
  <si>
    <t>Put Price Tree</t>
  </si>
  <si>
    <t>PART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</si>
</sst>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0.0"/>
    <numFmt numFmtId="166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11"/>
      <name val="Open Sans"/>
      <family val="2"/>
    </font>
    <font>
      <sz val="12"/>
      <name val="Calibri"/>
      <family val="2"/>
      <scheme val="minor"/>
    </font>
    <font>
      <b/>
      <sz val="11"/>
      <color theme="1"/>
      <name val="Open Sans"/>
    </font>
    <font>
      <sz val="14"/>
      <name val="Open Sans"/>
      <family val="2"/>
    </font>
    <font>
      <b/>
      <u/>
      <sz val="20"/>
      <color theme="1"/>
      <name val="Open Sans"/>
    </font>
    <font>
      <b/>
      <sz val="11"/>
      <name val="Open Sa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horizontal="left" inden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0" fillId="0" borderId="1" xfId="0" applyFont="1" applyBorder="1"/>
    <xf numFmtId="0" fontId="3" fillId="0" borderId="1" xfId="0" applyFont="1" applyBorder="1"/>
    <xf numFmtId="164" fontId="10" fillId="0" borderId="1" xfId="13" applyFont="1" applyBorder="1"/>
    <xf numFmtId="10" fontId="10" fillId="0" borderId="1" xfId="14" applyNumberFormat="1" applyFont="1" applyBorder="1"/>
    <xf numFmtId="165" fontId="10" fillId="0" borderId="1" xfId="0" applyNumberFormat="1" applyFont="1" applyBorder="1"/>
    <xf numFmtId="2" fontId="10" fillId="0" borderId="1" xfId="0" applyNumberFormat="1" applyFont="1" applyBorder="1"/>
    <xf numFmtId="166" fontId="10" fillId="0" borderId="1" xfId="0" applyNumberFormat="1" applyFont="1" applyBorder="1"/>
    <xf numFmtId="166" fontId="3" fillId="0" borderId="1" xfId="0" applyNumberFormat="1" applyFont="1" applyBorder="1"/>
    <xf numFmtId="0" fontId="3" fillId="0" borderId="0" xfId="0" applyFont="1" applyBorder="1"/>
    <xf numFmtId="166" fontId="10" fillId="0" borderId="0" xfId="0" applyNumberFormat="1" applyFont="1" applyBorder="1"/>
    <xf numFmtId="0" fontId="10" fillId="2" borderId="2" xfId="0" applyFont="1" applyFill="1" applyBorder="1"/>
    <xf numFmtId="0" fontId="3" fillId="2" borderId="2" xfId="0" applyFont="1" applyFill="1" applyBorder="1"/>
    <xf numFmtId="44" fontId="10" fillId="0" borderId="2" xfId="0" applyNumberFormat="1" applyFont="1" applyBorder="1"/>
    <xf numFmtId="44" fontId="3" fillId="0" borderId="2" xfId="0" applyNumberFormat="1" applyFont="1" applyBorder="1"/>
    <xf numFmtId="0" fontId="15" fillId="0" borderId="1" xfId="0" applyFont="1" applyBorder="1" applyAlignment="1">
      <alignment horizontal="center"/>
    </xf>
    <xf numFmtId="0" fontId="3" fillId="3" borderId="0" xfId="0" applyFont="1" applyFill="1"/>
    <xf numFmtId="0" fontId="12" fillId="3" borderId="2" xfId="0" applyFont="1" applyFill="1" applyBorder="1" applyAlignment="1">
      <alignment horizontal="center"/>
    </xf>
    <xf numFmtId="166" fontId="10" fillId="0" borderId="5" xfId="0" applyNumberFormat="1" applyFont="1" applyBorder="1"/>
    <xf numFmtId="0" fontId="10" fillId="0" borderId="6" xfId="0" applyFont="1" applyBorder="1"/>
    <xf numFmtId="0" fontId="3" fillId="0" borderId="6" xfId="0" applyFont="1" applyBorder="1"/>
    <xf numFmtId="44" fontId="3" fillId="0" borderId="7" xfId="0" applyNumberFormat="1" applyFont="1" applyBorder="1"/>
    <xf numFmtId="166" fontId="10" fillId="0" borderId="8" xfId="0" applyNumberFormat="1" applyFont="1" applyBorder="1"/>
    <xf numFmtId="0" fontId="10" fillId="0" borderId="0" xfId="0" applyFont="1" applyBorder="1"/>
    <xf numFmtId="0" fontId="3" fillId="2" borderId="9" xfId="0" applyFont="1" applyFill="1" applyBorder="1"/>
    <xf numFmtId="44" fontId="3" fillId="0" borderId="9" xfId="0" applyNumberFormat="1" applyFont="1" applyBorder="1"/>
    <xf numFmtId="164" fontId="10" fillId="0" borderId="10" xfId="13" applyFont="1" applyBorder="1"/>
    <xf numFmtId="0" fontId="15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66" fontId="10" fillId="0" borderId="14" xfId="0" applyNumberFormat="1" applyFont="1" applyBorder="1"/>
    <xf numFmtId="0" fontId="10" fillId="0" borderId="15" xfId="0" applyFont="1" applyBorder="1"/>
    <xf numFmtId="0" fontId="3" fillId="0" borderId="15" xfId="0" applyFont="1" applyBorder="1"/>
    <xf numFmtId="44" fontId="3" fillId="0" borderId="11" xfId="0" applyNumberFormat="1" applyFont="1" applyBorder="1"/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4" borderId="0" xfId="0" applyFill="1"/>
    <xf numFmtId="0" fontId="15" fillId="0" borderId="2" xfId="0" applyFont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0" fillId="0" borderId="16" xfId="0" applyFont="1" applyBorder="1"/>
    <xf numFmtId="0" fontId="10" fillId="0" borderId="18" xfId="0" applyFont="1" applyBorder="1"/>
    <xf numFmtId="44" fontId="10" fillId="0" borderId="9" xfId="0" applyNumberFormat="1" applyFont="1" applyBorder="1"/>
    <xf numFmtId="0" fontId="10" fillId="2" borderId="9" xfId="0" applyFont="1" applyFill="1" applyBorder="1"/>
    <xf numFmtId="0" fontId="10" fillId="0" borderId="19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44" fontId="3" fillId="2" borderId="22" xfId="0" applyNumberFormat="1" applyFont="1" applyFill="1" applyBorder="1"/>
    <xf numFmtId="44" fontId="3" fillId="2" borderId="23" xfId="0" applyNumberFormat="1" applyFont="1" applyFill="1" applyBorder="1"/>
    <xf numFmtId="44" fontId="3" fillId="0" borderId="10" xfId="0" applyNumberFormat="1" applyFont="1" applyBorder="1"/>
    <xf numFmtId="0" fontId="15" fillId="0" borderId="24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44" fontId="10" fillId="0" borderId="7" xfId="0" applyNumberFormat="1" applyFont="1" applyBorder="1"/>
    <xf numFmtId="44" fontId="10" fillId="0" borderId="11" xfId="0" applyNumberFormat="1" applyFont="1" applyBorder="1"/>
    <xf numFmtId="0" fontId="12" fillId="0" borderId="2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</cellXfs>
  <cellStyles count="15">
    <cellStyle name="Comma 2" xfId="2" xr:uid="{00000000-0005-0000-0000-000001000000}"/>
    <cellStyle name="Comma 3" xfId="4" xr:uid="{00000000-0005-0000-0000-000002000000}"/>
    <cellStyle name="Ctx_Hyperlink" xfId="6" xr:uid="{00000000-0005-0000-0000-000003000000}"/>
    <cellStyle name="Currency" xfId="13" builtinId="4"/>
    <cellStyle name="Hyperlink 2" xfId="8" xr:uid="{00000000-0005-0000-0000-000005000000}"/>
    <cellStyle name="Hyperlink 2 2" xfId="12" xr:uid="{00000000-0005-0000-0000-000006000000}"/>
    <cellStyle name="Hyperlink 3" xfId="9" xr:uid="{00000000-0005-0000-0000-000007000000}"/>
    <cellStyle name="Hyperlink 4" xfId="11" xr:uid="{00000000-0005-0000-0000-000008000000}"/>
    <cellStyle name="Normal" xfId="0" builtinId="0"/>
    <cellStyle name="Normal 2" xfId="1" xr:uid="{00000000-0005-0000-0000-00000A000000}"/>
    <cellStyle name="Normal 2 2" xfId="7" xr:uid="{00000000-0005-0000-0000-00000B000000}"/>
    <cellStyle name="Normal 2 2 2" xfId="10" xr:uid="{00000000-0005-0000-0000-00000C000000}"/>
    <cellStyle name="Normal 2 3 2" xfId="5" xr:uid="{00000000-0005-0000-0000-00000D000000}"/>
    <cellStyle name="Percent" xfId="14" builtinId="5"/>
    <cellStyle name="Percent 2" xfId="3" xr:uid="{00000000-0005-0000-0000-00000F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600772</xdr:colOff>
      <xdr:row>42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6772" cy="80581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21</xdr:col>
      <xdr:colOff>113524</xdr:colOff>
      <xdr:row>43</xdr:row>
      <xdr:rowOff>122786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0"/>
          <a:ext cx="6209524" cy="8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N23"/>
  <sheetViews>
    <sheetView showGridLines="0" tabSelected="1" workbookViewId="0">
      <selection activeCell="B1" sqref="B1"/>
    </sheetView>
  </sheetViews>
  <sheetFormatPr defaultColWidth="9.140625" defaultRowHeight="14.25"/>
  <cols>
    <col min="1" max="2" width="11.42578125" style="1" customWidth="1"/>
    <col min="3" max="5" width="9.85546875" style="1" bestFit="1" customWidth="1"/>
    <col min="6" max="6" width="11.28515625" style="1" bestFit="1" customWidth="1"/>
    <col min="7" max="7" width="10.28515625" style="1" customWidth="1"/>
    <col min="8" max="8" width="9.85546875" style="1" bestFit="1" customWidth="1"/>
    <col min="9" max="9" width="11" style="1" customWidth="1"/>
    <col min="10" max="10" width="10.7109375" style="1" customWidth="1"/>
    <col min="11" max="11" width="10.28515625" style="1" customWidth="1"/>
    <col min="12" max="16384" width="9.140625" style="1"/>
  </cols>
  <sheetData>
    <row r="1" spans="1:14" ht="26.25">
      <c r="A1" s="5" t="s">
        <v>2</v>
      </c>
    </row>
    <row r="2" spans="1:14" ht="18.75" thickBot="1">
      <c r="A2" s="4" t="s">
        <v>0</v>
      </c>
      <c r="B2" s="2"/>
      <c r="C2" s="2"/>
      <c r="D2" s="2"/>
      <c r="E2" s="2"/>
      <c r="F2" s="2"/>
      <c r="G2" s="2"/>
      <c r="N2" s="2"/>
    </row>
    <row r="3" spans="1:14" ht="15.75" thickBot="1">
      <c r="A3" s="2"/>
      <c r="B3" s="6" t="s">
        <v>4</v>
      </c>
      <c r="C3" s="8">
        <v>100</v>
      </c>
      <c r="E3" s="7" t="s">
        <v>10</v>
      </c>
      <c r="F3" s="13">
        <f>EXP(($C$6-$C$8)*$C$11+$C$7*SQRT($C$11))</f>
        <v>1.3231298123374369</v>
      </c>
      <c r="I3" s="63" t="s">
        <v>19</v>
      </c>
      <c r="J3" s="64"/>
      <c r="K3" s="21"/>
      <c r="L3" s="65" t="s">
        <v>20</v>
      </c>
      <c r="M3" s="66"/>
    </row>
    <row r="4" spans="1:14" ht="15.75" thickBot="1">
      <c r="A4" s="2"/>
      <c r="B4" s="6" t="s">
        <v>5</v>
      </c>
      <c r="C4" s="8">
        <v>105</v>
      </c>
      <c r="E4" s="7" t="s">
        <v>11</v>
      </c>
      <c r="F4" s="13">
        <f>EXP(($C$6-$C$8)*$C$11-$C$7*SQRT($C$11))</f>
        <v>0.88692043671715748</v>
      </c>
      <c r="I4" s="38"/>
      <c r="J4" s="40"/>
      <c r="K4" s="21"/>
      <c r="L4" s="41"/>
      <c r="M4" s="43"/>
    </row>
    <row r="5" spans="1:14">
      <c r="A5" s="2"/>
      <c r="B5" s="6" t="s">
        <v>6</v>
      </c>
      <c r="C5" s="10">
        <v>1</v>
      </c>
      <c r="E5" s="7" t="s">
        <v>12</v>
      </c>
      <c r="F5" s="13">
        <f>(EXP(($C$6-$C$8)*$C$11)-$F$4)/($F$3-$F$4)</f>
        <v>0.45016600268752238</v>
      </c>
      <c r="H5" s="14"/>
      <c r="I5" s="23"/>
      <c r="J5" s="47"/>
      <c r="K5" s="21"/>
      <c r="L5" s="23"/>
      <c r="M5" s="47"/>
    </row>
    <row r="6" spans="1:14">
      <c r="A6" s="2"/>
      <c r="B6" s="7" t="s">
        <v>7</v>
      </c>
      <c r="C6" s="9">
        <v>0.08</v>
      </c>
      <c r="D6" s="2"/>
      <c r="E6" s="7" t="s">
        <v>18</v>
      </c>
      <c r="F6" s="13">
        <f>EXP(-$C$6*$C$11)</f>
        <v>0.92311634638663576</v>
      </c>
      <c r="H6" s="14"/>
      <c r="I6" s="27"/>
      <c r="J6" s="48"/>
      <c r="K6" s="21"/>
      <c r="L6" s="27"/>
      <c r="M6" s="48"/>
    </row>
    <row r="7" spans="1:14">
      <c r="A7" s="2"/>
      <c r="B7" s="7" t="s">
        <v>8</v>
      </c>
      <c r="C7" s="9">
        <v>0.2</v>
      </c>
      <c r="D7" s="2"/>
      <c r="H7" s="14"/>
      <c r="I7" s="27"/>
      <c r="J7" s="49">
        <f>$F$3*I8</f>
        <v>132.3129812337437</v>
      </c>
      <c r="K7" s="21"/>
      <c r="L7" s="27"/>
      <c r="M7" s="49">
        <f>MAX(J7-$C$4,0)</f>
        <v>27.312981233743699</v>
      </c>
    </row>
    <row r="8" spans="1:14">
      <c r="A8" s="2"/>
      <c r="B8" s="7" t="s">
        <v>9</v>
      </c>
      <c r="C8" s="11">
        <v>0</v>
      </c>
      <c r="D8" s="2"/>
      <c r="I8" s="31">
        <f>$C$3</f>
        <v>100</v>
      </c>
      <c r="J8" s="50"/>
      <c r="K8" s="21"/>
      <c r="L8" s="31">
        <f>$F$6*($F$5*$M$7+(1-$F$5)*$M$9)</f>
        <v>11.350062186067705</v>
      </c>
      <c r="M8" s="50"/>
    </row>
    <row r="9" spans="1:14">
      <c r="A9" s="2"/>
      <c r="C9" s="2"/>
      <c r="D9" s="2"/>
      <c r="H9" s="14"/>
      <c r="I9" s="27"/>
      <c r="J9" s="49">
        <f>$F$4*I8</f>
        <v>88.692043671715751</v>
      </c>
      <c r="K9" s="21"/>
      <c r="L9" s="27"/>
      <c r="M9" s="49">
        <f>MAX(J9-$C$4,0)</f>
        <v>0</v>
      </c>
    </row>
    <row r="10" spans="1:14">
      <c r="A10" s="2"/>
      <c r="B10" s="7" t="s">
        <v>13</v>
      </c>
      <c r="C10" s="11">
        <v>1</v>
      </c>
      <c r="D10" s="2"/>
      <c r="H10" s="14"/>
      <c r="I10" s="27"/>
      <c r="J10" s="48"/>
      <c r="K10" s="21"/>
      <c r="L10" s="27"/>
      <c r="M10" s="48"/>
    </row>
    <row r="11" spans="1:14" ht="15" thickBot="1">
      <c r="A11" s="2"/>
      <c r="B11" s="7" t="s">
        <v>14</v>
      </c>
      <c r="C11" s="12">
        <f>C5/C10</f>
        <v>1</v>
      </c>
      <c r="D11" s="2"/>
      <c r="H11" s="14"/>
      <c r="I11" s="34"/>
      <c r="J11" s="51"/>
      <c r="K11" s="21"/>
      <c r="L11" s="34"/>
      <c r="M11" s="51"/>
    </row>
    <row r="12" spans="1:14" ht="15.75" thickBot="1">
      <c r="A12" s="2"/>
      <c r="B12" s="14"/>
      <c r="C12" s="15"/>
      <c r="D12" s="2"/>
      <c r="H12" s="45" t="s">
        <v>17</v>
      </c>
      <c r="I12" s="52">
        <v>0</v>
      </c>
      <c r="J12" s="53">
        <v>1</v>
      </c>
      <c r="K12" s="46"/>
      <c r="L12" s="62">
        <v>0</v>
      </c>
      <c r="M12" s="59">
        <v>1</v>
      </c>
    </row>
    <row r="13" spans="1:14" ht="15" thickBot="1">
      <c r="A13" s="2"/>
    </row>
    <row r="14" spans="1:14" ht="15.75" thickBot="1">
      <c r="A14" s="2"/>
      <c r="I14" s="63" t="s">
        <v>19</v>
      </c>
      <c r="J14" s="64"/>
      <c r="K14" s="21"/>
      <c r="L14" s="65" t="s">
        <v>20</v>
      </c>
      <c r="M14" s="66"/>
    </row>
    <row r="15" spans="1:14" ht="15.75" thickBot="1">
      <c r="A15" s="2"/>
      <c r="I15" s="38"/>
      <c r="J15" s="40"/>
      <c r="K15" s="21"/>
      <c r="L15" s="41"/>
      <c r="M15" s="43"/>
    </row>
    <row r="16" spans="1:14">
      <c r="A16" s="2"/>
      <c r="H16" s="14"/>
      <c r="I16" s="23"/>
      <c r="J16" s="47"/>
      <c r="K16" s="21"/>
      <c r="L16" s="23"/>
      <c r="M16" s="47"/>
    </row>
    <row r="17" spans="1:13">
      <c r="A17" s="2"/>
      <c r="H17" s="14"/>
      <c r="I17" s="27"/>
      <c r="J17" s="48"/>
      <c r="K17" s="21"/>
      <c r="L17" s="27"/>
      <c r="M17" s="48"/>
    </row>
    <row r="18" spans="1:13">
      <c r="H18" s="14"/>
      <c r="I18" s="27"/>
      <c r="J18" s="49">
        <f>$F$3*I19</f>
        <v>132.3129812337437</v>
      </c>
      <c r="K18" s="21"/>
      <c r="L18" s="27"/>
      <c r="M18" s="49">
        <f>MAX($C$4-J18,0)</f>
        <v>0</v>
      </c>
    </row>
    <row r="19" spans="1:13">
      <c r="A19" s="2"/>
      <c r="I19" s="31">
        <f>$C$3</f>
        <v>100</v>
      </c>
      <c r="J19" s="50"/>
      <c r="K19" s="21"/>
      <c r="L19" s="31">
        <f>$F$6*($F$5*M18+(1-$F$5)*M20)</f>
        <v>8.2772785566644487</v>
      </c>
      <c r="M19" s="50"/>
    </row>
    <row r="20" spans="1:13">
      <c r="A20" s="2"/>
      <c r="H20" s="14"/>
      <c r="I20" s="27"/>
      <c r="J20" s="49">
        <f>$F$4*I19</f>
        <v>88.692043671715751</v>
      </c>
      <c r="K20" s="21"/>
      <c r="L20" s="27"/>
      <c r="M20" s="49">
        <f>MAX($C$4-J20,0)</f>
        <v>16.307956328284249</v>
      </c>
    </row>
    <row r="21" spans="1:13">
      <c r="A21" s="2"/>
      <c r="H21" s="14"/>
      <c r="I21" s="27"/>
      <c r="J21" s="48"/>
      <c r="K21" s="21"/>
      <c r="L21" s="27"/>
      <c r="M21" s="48"/>
    </row>
    <row r="22" spans="1:13" ht="15" thickBot="1">
      <c r="H22" s="14"/>
      <c r="I22" s="34"/>
      <c r="J22" s="51"/>
      <c r="K22" s="21"/>
      <c r="L22" s="34"/>
      <c r="M22" s="51"/>
    </row>
    <row r="23" spans="1:13" ht="16.5" thickBot="1">
      <c r="A23" s="3"/>
      <c r="B23" s="3"/>
      <c r="C23" s="3"/>
      <c r="D23" s="3"/>
      <c r="E23" s="3"/>
      <c r="H23" s="45" t="s">
        <v>17</v>
      </c>
      <c r="I23" s="52">
        <v>0</v>
      </c>
      <c r="J23" s="53">
        <v>1</v>
      </c>
      <c r="K23" s="46"/>
      <c r="L23" s="62">
        <v>0</v>
      </c>
      <c r="M23" s="59">
        <v>1</v>
      </c>
    </row>
  </sheetData>
  <mergeCells count="4">
    <mergeCell ref="I3:J3"/>
    <mergeCell ref="L3:M3"/>
    <mergeCell ref="I14:J14"/>
    <mergeCell ref="L14:M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Q23"/>
  <sheetViews>
    <sheetView showGridLines="0" workbookViewId="0">
      <selection activeCell="G7" sqref="G7"/>
    </sheetView>
  </sheetViews>
  <sheetFormatPr defaultColWidth="9.140625" defaultRowHeight="14.25"/>
  <cols>
    <col min="1" max="2" width="11.42578125" style="1" customWidth="1"/>
    <col min="3" max="5" width="9.85546875" style="1" bestFit="1" customWidth="1"/>
    <col min="6" max="6" width="11.28515625" style="1" bestFit="1" customWidth="1"/>
    <col min="7" max="7" width="5.42578125" style="1" customWidth="1"/>
    <col min="8" max="8" width="9.85546875" style="1" bestFit="1" customWidth="1"/>
    <col min="9" max="9" width="11" style="1" customWidth="1"/>
    <col min="10" max="10" width="10.7109375" style="1" customWidth="1"/>
    <col min="11" max="11" width="10.28515625" style="1" customWidth="1"/>
    <col min="12" max="12" width="9.85546875" style="1" bestFit="1" customWidth="1"/>
    <col min="13" max="13" width="9.140625" style="1"/>
    <col min="14" max="14" width="9.5703125" style="1" bestFit="1" customWidth="1"/>
    <col min="15" max="16384" width="9.140625" style="1"/>
  </cols>
  <sheetData>
    <row r="1" spans="1:17" ht="26.25">
      <c r="A1" s="5" t="s">
        <v>2</v>
      </c>
    </row>
    <row r="2" spans="1:17" ht="18.75" thickBot="1">
      <c r="A2" s="4" t="s">
        <v>1</v>
      </c>
      <c r="B2" s="2"/>
      <c r="C2" s="2"/>
      <c r="D2" s="2"/>
      <c r="E2" s="2"/>
      <c r="F2" s="2"/>
      <c r="G2" s="2"/>
      <c r="H2" s="2"/>
      <c r="I2" s="2"/>
      <c r="L2" s="2"/>
      <c r="M2" s="2"/>
      <c r="N2" s="2"/>
    </row>
    <row r="3" spans="1:17" ht="15.75" thickBot="1">
      <c r="A3" s="2"/>
      <c r="B3" s="6" t="s">
        <v>4</v>
      </c>
      <c r="C3" s="8">
        <v>100</v>
      </c>
      <c r="E3" s="7" t="s">
        <v>10</v>
      </c>
      <c r="F3" s="13">
        <f>EXP(($C$6-$C$8)*$C$11+$C$7*SQRT($C$11))</f>
        <v>1.1527342401707321</v>
      </c>
      <c r="I3" s="63" t="s">
        <v>15</v>
      </c>
      <c r="J3" s="68"/>
      <c r="K3" s="68"/>
      <c r="L3" s="64"/>
      <c r="M3" s="21"/>
      <c r="N3" s="65" t="s">
        <v>16</v>
      </c>
      <c r="O3" s="67"/>
      <c r="P3" s="67"/>
      <c r="Q3" s="66"/>
    </row>
    <row r="4" spans="1:17" ht="15.75" thickBot="1">
      <c r="A4" s="2"/>
      <c r="B4" s="6" t="s">
        <v>5</v>
      </c>
      <c r="C4" s="8">
        <v>105</v>
      </c>
      <c r="E4" s="7" t="s">
        <v>11</v>
      </c>
      <c r="F4" s="13">
        <f>EXP(($C$6-$C$8)*$C$11-$C$7*SQRT($C$11))</f>
        <v>0.91502546163410481</v>
      </c>
      <c r="I4" s="38"/>
      <c r="J4" s="39"/>
      <c r="K4" s="39"/>
      <c r="L4" s="40"/>
      <c r="M4" s="21"/>
      <c r="N4" s="41"/>
      <c r="O4" s="42"/>
      <c r="P4" s="42"/>
      <c r="Q4" s="43"/>
    </row>
    <row r="5" spans="1:17">
      <c r="A5" s="2"/>
      <c r="B5" s="6" t="s">
        <v>6</v>
      </c>
      <c r="C5" s="10">
        <v>1</v>
      </c>
      <c r="E5" s="7" t="s">
        <v>12</v>
      </c>
      <c r="F5" s="13">
        <f>(EXP(($C$6-$C$8)*$C$11)-$F$4)/($F$3-$F$4)</f>
        <v>0.47116451884640997</v>
      </c>
      <c r="H5" s="14"/>
      <c r="I5" s="23"/>
      <c r="J5" s="24"/>
      <c r="K5" s="25"/>
      <c r="L5" s="60">
        <f>$F$3*K6</f>
        <v>153.17489107578726</v>
      </c>
      <c r="M5" s="21"/>
      <c r="N5" s="23"/>
      <c r="O5" s="24"/>
      <c r="P5" s="25"/>
      <c r="Q5" s="26">
        <f>MAX(L5-$C$4,0)</f>
        <v>48.174891075787258</v>
      </c>
    </row>
    <row r="6" spans="1:17">
      <c r="A6" s="2"/>
      <c r="B6" s="7" t="s">
        <v>7</v>
      </c>
      <c r="C6" s="9">
        <v>0.08</v>
      </c>
      <c r="D6" s="2"/>
      <c r="E6" s="7" t="s">
        <v>18</v>
      </c>
      <c r="F6" s="13">
        <f>EXP(-$C$6*$C$11)</f>
        <v>0.973685749353145</v>
      </c>
      <c r="H6" s="14"/>
      <c r="I6" s="27"/>
      <c r="J6" s="28"/>
      <c r="K6" s="18">
        <f>$F$3*J7</f>
        <v>132.87962284619951</v>
      </c>
      <c r="L6" s="29"/>
      <c r="M6" s="21"/>
      <c r="N6" s="27"/>
      <c r="O6" s="28"/>
      <c r="P6" s="19">
        <f>$F$6*($F$5*Q5+(1-$F$5)*Q7)</f>
        <v>30.642619164119282</v>
      </c>
      <c r="Q6" s="55"/>
    </row>
    <row r="7" spans="1:17">
      <c r="A7" s="2"/>
      <c r="B7" s="7" t="s">
        <v>8</v>
      </c>
      <c r="C7" s="9">
        <v>0.2</v>
      </c>
      <c r="D7" s="2"/>
      <c r="H7" s="14"/>
      <c r="I7" s="27"/>
      <c r="J7" s="18">
        <f>$F$3*I8</f>
        <v>115.27342401707321</v>
      </c>
      <c r="K7" s="17"/>
      <c r="L7" s="30">
        <f>K6*$F$4</f>
        <v>121.58823823660944</v>
      </c>
      <c r="M7" s="21"/>
      <c r="N7" s="27"/>
      <c r="O7" s="19">
        <f>$F$6*($F$5*P6+(1-$F$5)*P8)</f>
        <v>17.976398361000069</v>
      </c>
      <c r="P7" s="17"/>
      <c r="Q7" s="30">
        <f t="shared" ref="Q7" si="0">MAX(L7-$C$4,0)</f>
        <v>16.588238236609442</v>
      </c>
    </row>
    <row r="8" spans="1:17">
      <c r="A8" s="2"/>
      <c r="B8" s="7" t="s">
        <v>9</v>
      </c>
      <c r="C8" s="11">
        <v>0</v>
      </c>
      <c r="D8" s="2"/>
      <c r="I8" s="31">
        <f>$C$3</f>
        <v>100</v>
      </c>
      <c r="J8" s="16"/>
      <c r="K8" s="19">
        <f>J7*$F$4</f>
        <v>105.47811802536631</v>
      </c>
      <c r="L8" s="29"/>
      <c r="M8" s="21"/>
      <c r="N8" s="56">
        <f>$F$6*($F$5*O7+(1-$F$5)*O9)</f>
        <v>10.044685209190392</v>
      </c>
      <c r="O8" s="16"/>
      <c r="P8" s="19">
        <f>$F$6*($F$5*Q7+(1-$F$5)*Q9)</f>
        <v>7.6101226489536993</v>
      </c>
      <c r="Q8" s="55"/>
    </row>
    <row r="9" spans="1:17">
      <c r="A9" s="2"/>
      <c r="C9" s="2"/>
      <c r="D9" s="2"/>
      <c r="H9" s="14"/>
      <c r="I9" s="27"/>
      <c r="J9" s="18">
        <f>$F$4*I8</f>
        <v>91.502546163410486</v>
      </c>
      <c r="K9" s="17"/>
      <c r="L9" s="30">
        <f>K8*$F$4</f>
        <v>96.515163638457409</v>
      </c>
      <c r="M9" s="21"/>
      <c r="N9" s="27"/>
      <c r="O9" s="19">
        <f>$F$6*($F$5*P8+(1-$F$5)*P10)</f>
        <v>3.491266878739705</v>
      </c>
      <c r="P9" s="17"/>
      <c r="Q9" s="30">
        <f t="shared" ref="Q9" si="1">MAX(L9-$C$4,0)</f>
        <v>0</v>
      </c>
    </row>
    <row r="10" spans="1:17">
      <c r="A10" s="2"/>
      <c r="B10" s="7" t="s">
        <v>13</v>
      </c>
      <c r="C10" s="11">
        <v>3</v>
      </c>
      <c r="D10" s="2"/>
      <c r="H10" s="14"/>
      <c r="I10" s="27"/>
      <c r="J10" s="28"/>
      <c r="K10" s="19">
        <f>J9*$F$4</f>
        <v>83.72715954387067</v>
      </c>
      <c r="L10" s="29"/>
      <c r="M10" s="21"/>
      <c r="N10" s="27"/>
      <c r="O10" s="28"/>
      <c r="P10" s="19">
        <f>$F$6*($F$5*Q9+(1-$F$5)*Q11)</f>
        <v>0</v>
      </c>
      <c r="Q10" s="55"/>
    </row>
    <row r="11" spans="1:17" ht="15" thickBot="1">
      <c r="A11" s="2"/>
      <c r="B11" s="7" t="s">
        <v>14</v>
      </c>
      <c r="C11" s="12">
        <f>C5/C10</f>
        <v>0.33333333333333331</v>
      </c>
      <c r="D11" s="2"/>
      <c r="H11" s="14"/>
      <c r="I11" s="34"/>
      <c r="J11" s="35"/>
      <c r="K11" s="36"/>
      <c r="L11" s="37">
        <f>K10*$F$4</f>
        <v>76.612482812942602</v>
      </c>
      <c r="M11" s="21"/>
      <c r="N11" s="34"/>
      <c r="O11" s="35"/>
      <c r="P11" s="36"/>
      <c r="Q11" s="37">
        <f t="shared" ref="Q11" si="2">MAX(L11-$C$4,0)</f>
        <v>0</v>
      </c>
    </row>
    <row r="12" spans="1:17" ht="15.75" thickBot="1">
      <c r="A12" s="2"/>
      <c r="B12" s="14"/>
      <c r="C12" s="15"/>
      <c r="D12" s="2"/>
      <c r="H12" s="20" t="s">
        <v>17</v>
      </c>
      <c r="I12" s="32">
        <v>0</v>
      </c>
      <c r="J12" s="32">
        <v>1</v>
      </c>
      <c r="K12" s="33">
        <v>2</v>
      </c>
      <c r="L12" s="33">
        <v>3</v>
      </c>
      <c r="M12" s="22"/>
      <c r="N12" s="62">
        <v>0</v>
      </c>
      <c r="O12" s="58">
        <v>1</v>
      </c>
      <c r="P12" s="58">
        <v>2</v>
      </c>
      <c r="Q12" s="59">
        <v>3</v>
      </c>
    </row>
    <row r="13" spans="1:17" ht="15" thickBot="1">
      <c r="A13" s="2"/>
    </row>
    <row r="14" spans="1:17" ht="15.75" thickBot="1">
      <c r="A14" s="2"/>
      <c r="I14" s="63" t="s">
        <v>15</v>
      </c>
      <c r="J14" s="68"/>
      <c r="K14" s="68"/>
      <c r="L14" s="64"/>
      <c r="M14" s="21"/>
      <c r="N14" s="65" t="s">
        <v>21</v>
      </c>
      <c r="O14" s="67"/>
      <c r="P14" s="67"/>
      <c r="Q14" s="66"/>
    </row>
    <row r="15" spans="1:17" ht="15.75" thickBot="1">
      <c r="A15" s="2"/>
      <c r="I15" s="38"/>
      <c r="J15" s="39"/>
      <c r="K15" s="39"/>
      <c r="L15" s="40"/>
      <c r="M15" s="21"/>
      <c r="N15" s="41"/>
      <c r="O15" s="42"/>
      <c r="P15" s="42"/>
      <c r="Q15" s="43"/>
    </row>
    <row r="16" spans="1:17">
      <c r="A16" s="2"/>
      <c r="H16" s="14"/>
      <c r="I16" s="23"/>
      <c r="J16" s="24"/>
      <c r="K16" s="25"/>
      <c r="L16" s="26">
        <f>K17*F3</f>
        <v>153.17489107578726</v>
      </c>
      <c r="M16" s="21"/>
      <c r="N16" s="23"/>
      <c r="O16" s="24"/>
      <c r="P16" s="25"/>
      <c r="Q16" s="26">
        <f>MAX($C$4-L16,0)</f>
        <v>0</v>
      </c>
    </row>
    <row r="17" spans="1:17">
      <c r="A17" s="2"/>
      <c r="H17" s="14"/>
      <c r="I17" s="27"/>
      <c r="J17" s="28"/>
      <c r="K17" s="19">
        <f>F3*J18</f>
        <v>132.87962284619951</v>
      </c>
      <c r="L17" s="29"/>
      <c r="M17" s="21"/>
      <c r="N17" s="27"/>
      <c r="O17" s="28"/>
      <c r="P17" s="19">
        <f>$F$6*($F$5*$Q$16+(1-$F$5)*$Q$18)</f>
        <v>0</v>
      </c>
      <c r="Q17" s="55"/>
    </row>
    <row r="18" spans="1:17">
      <c r="H18" s="14"/>
      <c r="I18" s="27"/>
      <c r="J18" s="18">
        <f>$F$3*I19</f>
        <v>115.27342401707321</v>
      </c>
      <c r="K18" s="17"/>
      <c r="L18" s="30">
        <f>K17*F4</f>
        <v>121.58823823660944</v>
      </c>
      <c r="M18" s="21"/>
      <c r="N18" s="27"/>
      <c r="O18" s="18">
        <f>$F$6*($F$5*$P$17+(1-$F$5)*$P$19)</f>
        <v>2.2496878857333944</v>
      </c>
      <c r="P18" s="17"/>
      <c r="Q18" s="30">
        <f>MAX($C$4-L18,0)</f>
        <v>0</v>
      </c>
    </row>
    <row r="19" spans="1:17">
      <c r="A19" s="2"/>
      <c r="I19" s="31">
        <f>C3</f>
        <v>100</v>
      </c>
      <c r="J19" s="16"/>
      <c r="K19" s="19">
        <f>J18*$F$4</f>
        <v>105.47811802536631</v>
      </c>
      <c r="L19" s="29"/>
      <c r="M19" s="21"/>
      <c r="N19" s="31">
        <f>$F$6*($F$5*$O$18+(1-$F$5)*$O$20)</f>
        <v>6.9719015797871613</v>
      </c>
      <c r="O19" s="16"/>
      <c r="P19" s="19">
        <f>$F$6*($F$5*$Q$18+(1-$F$5)*$Q$20)</f>
        <v>4.3690083056676121</v>
      </c>
      <c r="Q19" s="55"/>
    </row>
    <row r="20" spans="1:17">
      <c r="A20" s="2"/>
      <c r="H20" s="14"/>
      <c r="I20" s="27"/>
      <c r="J20" s="18">
        <f>$F$4*I19</f>
        <v>91.502546163410486</v>
      </c>
      <c r="K20" s="17"/>
      <c r="L20" s="30">
        <f>K19*F4</f>
        <v>96.515163638457409</v>
      </c>
      <c r="M20" s="21"/>
      <c r="N20" s="27"/>
      <c r="O20" s="18">
        <f>$F$6*($F$5*$P$19+(1-$F$5)*$P$21)</f>
        <v>11.53543425713576</v>
      </c>
      <c r="P20" s="17"/>
      <c r="Q20" s="30">
        <f>MAX($C$4-L20,0)</f>
        <v>8.484836361542591</v>
      </c>
    </row>
    <row r="21" spans="1:17">
      <c r="A21" s="2"/>
      <c r="H21" s="14"/>
      <c r="I21" s="27"/>
      <c r="J21" s="28"/>
      <c r="K21" s="19">
        <f>J20*F4</f>
        <v>83.72715954387067</v>
      </c>
      <c r="L21" s="29"/>
      <c r="M21" s="21"/>
      <c r="N21" s="27"/>
      <c r="O21" s="28"/>
      <c r="P21" s="19">
        <f>$F$6*($F$5*$Q$20+(1-$F$5)*$Q$22)</f>
        <v>18.509844138209566</v>
      </c>
      <c r="Q21" s="55"/>
    </row>
    <row r="22" spans="1:17" ht="15" thickBot="1">
      <c r="H22" s="14"/>
      <c r="I22" s="34"/>
      <c r="J22" s="35"/>
      <c r="K22" s="36"/>
      <c r="L22" s="37">
        <f>K21*F4</f>
        <v>76.612482812942602</v>
      </c>
      <c r="M22" s="21"/>
      <c r="N22" s="34"/>
      <c r="O22" s="35"/>
      <c r="P22" s="36"/>
      <c r="Q22" s="37">
        <f>MAX($C$4-L22,0)</f>
        <v>28.387517187057398</v>
      </c>
    </row>
    <row r="23" spans="1:17" ht="15.75" thickBot="1">
      <c r="H23" s="20" t="s">
        <v>17</v>
      </c>
      <c r="I23" s="32">
        <v>0</v>
      </c>
      <c r="J23" s="32">
        <v>1</v>
      </c>
      <c r="K23" s="33">
        <v>2</v>
      </c>
      <c r="L23" s="33">
        <v>3</v>
      </c>
      <c r="M23" s="22"/>
      <c r="N23" s="62">
        <v>0</v>
      </c>
      <c r="O23" s="58">
        <v>1</v>
      </c>
      <c r="P23" s="58">
        <v>2</v>
      </c>
      <c r="Q23" s="59">
        <v>3</v>
      </c>
    </row>
  </sheetData>
  <mergeCells count="4">
    <mergeCell ref="N14:Q14"/>
    <mergeCell ref="I14:L14"/>
    <mergeCell ref="I3:L3"/>
    <mergeCell ref="N3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R23"/>
  <sheetViews>
    <sheetView showGridLines="0" topLeftCell="A2" workbookViewId="0">
      <selection activeCell="Q7" sqref="Q7"/>
    </sheetView>
  </sheetViews>
  <sheetFormatPr defaultColWidth="9.140625" defaultRowHeight="14.25"/>
  <cols>
    <col min="1" max="2" width="11.42578125" style="1" customWidth="1"/>
    <col min="3" max="5" width="9.85546875" style="1" bestFit="1" customWidth="1"/>
    <col min="6" max="6" width="11.28515625" style="1" bestFit="1" customWidth="1"/>
    <col min="7" max="7" width="5.42578125" style="1" customWidth="1"/>
    <col min="8" max="8" width="9.85546875" style="1" bestFit="1" customWidth="1"/>
    <col min="9" max="9" width="11" style="1" customWidth="1"/>
    <col min="10" max="10" width="10.7109375" style="1" customWidth="1"/>
    <col min="11" max="11" width="10.28515625" style="1" customWidth="1"/>
    <col min="12" max="13" width="9.85546875" style="1" bestFit="1" customWidth="1"/>
    <col min="14" max="16384" width="9.140625" style="1"/>
  </cols>
  <sheetData>
    <row r="1" spans="1:18" ht="26.25">
      <c r="A1" s="5" t="s">
        <v>22</v>
      </c>
    </row>
    <row r="2" spans="1:18" ht="18.75" thickBot="1">
      <c r="A2" s="4" t="s">
        <v>3</v>
      </c>
      <c r="B2" s="2"/>
      <c r="C2" s="2"/>
      <c r="D2" s="2"/>
      <c r="E2" s="2"/>
      <c r="F2" s="2"/>
      <c r="G2" s="2"/>
      <c r="H2" s="2"/>
      <c r="I2" s="2"/>
      <c r="L2" s="2"/>
      <c r="M2" s="2"/>
      <c r="N2" s="2"/>
    </row>
    <row r="3" spans="1:18" ht="15.75" thickBot="1">
      <c r="A3" s="2"/>
      <c r="B3" s="6" t="s">
        <v>4</v>
      </c>
      <c r="C3" s="8">
        <v>100</v>
      </c>
      <c r="E3" s="7" t="s">
        <v>10</v>
      </c>
      <c r="F3" s="13">
        <f>EXP(($C$6-$C$8)*$C$11+$C$7*SQRT($C$11))</f>
        <v>1.2212461201543867</v>
      </c>
      <c r="J3" s="63" t="s">
        <v>15</v>
      </c>
      <c r="K3" s="68"/>
      <c r="L3" s="68"/>
      <c r="M3" s="64"/>
      <c r="N3" s="21"/>
      <c r="O3" s="65" t="s">
        <v>20</v>
      </c>
      <c r="P3" s="67"/>
      <c r="Q3" s="67"/>
      <c r="R3" s="66"/>
    </row>
    <row r="4" spans="1:18" ht="15.75" thickBot="1">
      <c r="A4" s="2"/>
      <c r="B4" s="6" t="s">
        <v>5</v>
      </c>
      <c r="C4" s="8">
        <v>95</v>
      </c>
      <c r="E4" s="7" t="s">
        <v>11</v>
      </c>
      <c r="F4" s="13">
        <f>EXP(($C$6-$C$8)*$C$11-$C$7*SQRT($C$11))</f>
        <v>0.86369255373382114</v>
      </c>
      <c r="J4" s="38"/>
      <c r="K4" s="39"/>
      <c r="L4" s="39"/>
      <c r="M4" s="40"/>
      <c r="N4" s="21"/>
      <c r="O4" s="41"/>
      <c r="P4" s="42"/>
      <c r="Q4" s="42"/>
      <c r="R4" s="43"/>
    </row>
    <row r="5" spans="1:18">
      <c r="A5" s="2"/>
      <c r="B5" s="6" t="s">
        <v>6</v>
      </c>
      <c r="C5" s="10">
        <v>1</v>
      </c>
      <c r="E5" s="7" t="s">
        <v>12</v>
      </c>
      <c r="F5" s="13">
        <f>(EXP(($C$6-$C$8)*$C$11)-$F$4)/($F$3-$F$4)</f>
        <v>0.45680665920961433</v>
      </c>
      <c r="I5" s="14"/>
      <c r="J5" s="23"/>
      <c r="K5" s="24"/>
      <c r="L5" s="25"/>
      <c r="M5" s="18">
        <f>$F$3*L6</f>
        <v>182.14178609528693</v>
      </c>
      <c r="N5" s="21"/>
      <c r="O5" s="23"/>
      <c r="P5" s="24"/>
      <c r="Q5" s="25"/>
      <c r="R5" s="26">
        <f>MAX(M5-$C$4,0)</f>
        <v>87.141786095286932</v>
      </c>
    </row>
    <row r="6" spans="1:18">
      <c r="A6" s="2"/>
      <c r="B6" s="7" t="s">
        <v>7</v>
      </c>
      <c r="C6" s="9">
        <v>0.08</v>
      </c>
      <c r="D6" s="2"/>
      <c r="E6" s="7" t="s">
        <v>18</v>
      </c>
      <c r="F6" s="13">
        <f>EXP(-$C$6*$C$11)</f>
        <v>0.973685749353145</v>
      </c>
      <c r="I6" s="14"/>
      <c r="J6" s="27"/>
      <c r="K6" s="28"/>
      <c r="L6" s="18">
        <f>$F$3*K7</f>
        <v>149.14420859921427</v>
      </c>
      <c r="M6" s="29"/>
      <c r="N6" s="21"/>
      <c r="O6" s="27"/>
      <c r="P6" s="28"/>
      <c r="Q6" s="19">
        <f>MAX($F$6*($F$5*R5+(1-$F$5)*R7),L6-$C$4)</f>
        <v>56.644062410665491</v>
      </c>
      <c r="R6" s="55"/>
    </row>
    <row r="7" spans="1:18">
      <c r="A7" s="2"/>
      <c r="B7" s="7" t="s">
        <v>8</v>
      </c>
      <c r="C7" s="9">
        <v>0.3</v>
      </c>
      <c r="D7" s="2"/>
      <c r="I7" s="14"/>
      <c r="J7" s="27"/>
      <c r="K7" s="18">
        <f>$F$3*J8</f>
        <v>122.12461201543867</v>
      </c>
      <c r="L7" s="17"/>
      <c r="M7" s="30">
        <f>L6*$F$4</f>
        <v>128.81474239966511</v>
      </c>
      <c r="N7" s="21"/>
      <c r="O7" s="27"/>
      <c r="P7" s="19">
        <f>MAX($F$6*($F$5*Q6+(1-$F$5)*Q8),K7-$C$4)</f>
        <v>33.149317532258941</v>
      </c>
      <c r="Q7" s="17"/>
      <c r="R7" s="30">
        <f t="shared" ref="R7:R11" si="0">MAX(M7-$C$4,0)</f>
        <v>33.814742399665107</v>
      </c>
    </row>
    <row r="8" spans="1:18">
      <c r="A8" s="2"/>
      <c r="B8" s="7" t="s">
        <v>9</v>
      </c>
      <c r="C8" s="11">
        <v>0</v>
      </c>
      <c r="D8" s="2"/>
      <c r="J8" s="31">
        <f>$C$3</f>
        <v>100</v>
      </c>
      <c r="K8" s="16"/>
      <c r="L8" s="30">
        <f>K7*$F$4</f>
        <v>105.47811802536633</v>
      </c>
      <c r="M8" s="29"/>
      <c r="N8" s="21"/>
      <c r="O8" s="56">
        <f>MAX($F$6*($F$5*P7+(1-$F$5)*P9),J8-$C$4)</f>
        <v>18.282552207370557</v>
      </c>
      <c r="P8" s="16"/>
      <c r="Q8" s="19">
        <f>MAX($F$6*($F$5*R7+(1-$F$5)*R9),L8-$C$4)</f>
        <v>15.040328553689362</v>
      </c>
      <c r="R8" s="55"/>
    </row>
    <row r="9" spans="1:18">
      <c r="A9" s="2"/>
      <c r="C9" s="2"/>
      <c r="D9" s="2"/>
      <c r="I9" s="14"/>
      <c r="J9" s="27"/>
      <c r="K9" s="30">
        <f>J8*$F$4</f>
        <v>86.369255373382117</v>
      </c>
      <c r="L9" s="17"/>
      <c r="M9" s="30">
        <f>L8*$F$4</f>
        <v>91.100665120366031</v>
      </c>
      <c r="N9" s="21"/>
      <c r="O9" s="27"/>
      <c r="P9" s="19">
        <f>MAX($F$6*($F$5*Q8+(1-$F$5)*Q10),K9-$C$4)</f>
        <v>6.6897295957269769</v>
      </c>
      <c r="Q9" s="17"/>
      <c r="R9" s="30">
        <f t="shared" si="0"/>
        <v>0</v>
      </c>
    </row>
    <row r="10" spans="1:18">
      <c r="A10" s="2"/>
      <c r="B10" s="7" t="s">
        <v>13</v>
      </c>
      <c r="C10" s="11">
        <v>3</v>
      </c>
      <c r="D10" s="2"/>
      <c r="I10" s="14"/>
      <c r="J10" s="27"/>
      <c r="K10" s="28"/>
      <c r="L10" s="30">
        <f>K9*$F$4</f>
        <v>74.596482737524951</v>
      </c>
      <c r="M10" s="29"/>
      <c r="N10" s="21"/>
      <c r="O10" s="27"/>
      <c r="P10" s="28"/>
      <c r="Q10" s="19">
        <f>MAX($F$6*($F$5*R9+(1-$F$5)*R11),L10-$C$4)</f>
        <v>0</v>
      </c>
      <c r="R10" s="55"/>
    </row>
    <row r="11" spans="1:18" ht="15" thickBot="1">
      <c r="A11" s="2"/>
      <c r="B11" s="7" t="s">
        <v>14</v>
      </c>
      <c r="C11" s="12">
        <f>C5/C10</f>
        <v>0.33333333333333331</v>
      </c>
      <c r="D11" s="2"/>
      <c r="I11" s="14"/>
      <c r="J11" s="34"/>
      <c r="K11" s="35"/>
      <c r="L11" s="36"/>
      <c r="M11" s="30">
        <f>L10*$F$4</f>
        <v>64.428426675133835</v>
      </c>
      <c r="N11" s="21"/>
      <c r="O11" s="34"/>
      <c r="P11" s="35"/>
      <c r="Q11" s="36"/>
      <c r="R11" s="37">
        <f t="shared" si="0"/>
        <v>0</v>
      </c>
    </row>
    <row r="12" spans="1:18" ht="15.75" thickBot="1">
      <c r="A12" s="2"/>
      <c r="B12" s="14"/>
      <c r="C12" s="15"/>
      <c r="D12" s="2"/>
      <c r="I12" s="45" t="s">
        <v>17</v>
      </c>
      <c r="J12" s="52">
        <v>0</v>
      </c>
      <c r="K12" s="57">
        <v>1</v>
      </c>
      <c r="L12" s="58">
        <v>2</v>
      </c>
      <c r="M12" s="59">
        <v>3</v>
      </c>
      <c r="N12" s="46"/>
      <c r="O12" s="62">
        <v>0</v>
      </c>
      <c r="P12" s="58">
        <v>1</v>
      </c>
      <c r="Q12" s="58">
        <v>2</v>
      </c>
      <c r="R12" s="59">
        <v>3</v>
      </c>
    </row>
    <row r="13" spans="1:18" ht="15" thickBot="1">
      <c r="A13" s="2"/>
    </row>
    <row r="14" spans="1:18" ht="15.75" thickBot="1">
      <c r="A14" s="2"/>
      <c r="J14" s="63" t="s">
        <v>15</v>
      </c>
      <c r="K14" s="68"/>
      <c r="L14" s="68"/>
      <c r="M14" s="64"/>
      <c r="N14" s="21"/>
      <c r="O14" s="65" t="s">
        <v>21</v>
      </c>
      <c r="P14" s="67"/>
      <c r="Q14" s="67"/>
      <c r="R14" s="66"/>
    </row>
    <row r="15" spans="1:18" ht="15.75" thickBot="1">
      <c r="A15" s="2"/>
      <c r="J15" s="38"/>
      <c r="K15" s="39"/>
      <c r="L15" s="39"/>
      <c r="M15" s="40"/>
      <c r="N15" s="21"/>
      <c r="O15" s="41"/>
      <c r="P15" s="42"/>
      <c r="Q15" s="42"/>
      <c r="R15" s="43"/>
    </row>
    <row r="16" spans="1:18">
      <c r="A16" s="2"/>
      <c r="I16" s="14"/>
      <c r="J16" s="23"/>
      <c r="K16" s="24"/>
      <c r="L16" s="25"/>
      <c r="M16" s="60">
        <f>$F$3*L17</f>
        <v>182.14178609528693</v>
      </c>
      <c r="N16" s="21"/>
      <c r="O16" s="23"/>
      <c r="P16" s="24"/>
      <c r="Q16" s="25"/>
      <c r="R16" s="26">
        <f>MAX($C$4-M16,0)</f>
        <v>0</v>
      </c>
    </row>
    <row r="17" spans="1:18">
      <c r="A17" s="2"/>
      <c r="I17" s="14"/>
      <c r="J17" s="27"/>
      <c r="K17" s="28"/>
      <c r="L17" s="18">
        <f>$F$3*K18</f>
        <v>149.14420859921427</v>
      </c>
      <c r="M17" s="29"/>
      <c r="N17" s="21"/>
      <c r="O17" s="27"/>
      <c r="P17" s="28"/>
      <c r="Q17" s="19">
        <f>MAX($F$6*($F$5*R16+(1-$F$5)*R18),$C$4-L17)</f>
        <v>0</v>
      </c>
      <c r="R17" s="55"/>
    </row>
    <row r="18" spans="1:18">
      <c r="I18" s="14"/>
      <c r="J18" s="27"/>
      <c r="K18" s="18">
        <f>$F$3*J19</f>
        <v>122.12461201543867</v>
      </c>
      <c r="L18" s="17"/>
      <c r="M18" s="49">
        <f>$F$4*L17</f>
        <v>128.81474239966511</v>
      </c>
      <c r="N18" s="21"/>
      <c r="O18" s="27"/>
      <c r="P18" s="19">
        <f>MAX($F$6*($F$5*Q17+(1-$F$5)*Q19),$C$4-K18)</f>
        <v>1.0907796736928534</v>
      </c>
      <c r="Q18" s="17"/>
      <c r="R18" s="30">
        <f>MAX($C$4-M18,0)</f>
        <v>0</v>
      </c>
    </row>
    <row r="19" spans="1:18">
      <c r="A19" s="2"/>
      <c r="J19" s="31">
        <f>$C$3</f>
        <v>100</v>
      </c>
      <c r="K19" s="16"/>
      <c r="L19" s="18">
        <f>$F$4*K18</f>
        <v>105.47811802536633</v>
      </c>
      <c r="M19" s="29"/>
      <c r="N19" s="21"/>
      <c r="O19" s="56">
        <f>MAX($F$6*($F$5*P18+(1-$F$5)*P20),$C$4-J19)</f>
        <v>6.6779012271320646</v>
      </c>
      <c r="P19" s="16"/>
      <c r="Q19" s="19">
        <f>MAX($F$6*($F$5*R18+(1-$F$5)*R20),$C$4-L19)</f>
        <v>2.0623567168718178</v>
      </c>
      <c r="R19" s="54"/>
    </row>
    <row r="20" spans="1:18">
      <c r="A20" s="2"/>
      <c r="I20" s="14"/>
      <c r="J20" s="27"/>
      <c r="K20" s="18">
        <f>$F$4*J19</f>
        <v>86.369255373382117</v>
      </c>
      <c r="L20" s="17"/>
      <c r="M20" s="49">
        <f>$F$4*L19</f>
        <v>91.100665120366031</v>
      </c>
      <c r="N20" s="21"/>
      <c r="O20" s="27"/>
      <c r="P20" s="19">
        <f>MAX($F$6*($F$5*Q19+(1-$F$5)*Q21),$C$4-K20)</f>
        <v>11.708720097828081</v>
      </c>
      <c r="Q20" s="17"/>
      <c r="R20" s="30">
        <f>MAX($C$4-M20,0)</f>
        <v>3.8993348796339689</v>
      </c>
    </row>
    <row r="21" spans="1:18">
      <c r="A21" s="2"/>
      <c r="I21" s="14"/>
      <c r="J21" s="27"/>
      <c r="K21" s="28"/>
      <c r="L21" s="18">
        <f>$F$4*K20</f>
        <v>74.596482737524951</v>
      </c>
      <c r="M21" s="29"/>
      <c r="N21" s="21"/>
      <c r="O21" s="27"/>
      <c r="P21" s="28"/>
      <c r="Q21" s="19">
        <f>MAX($F$6*($F$5*R20+(1-$F$5)*R22),$C$4-L21)</f>
        <v>20.403517262475049</v>
      </c>
      <c r="R21" s="54"/>
    </row>
    <row r="22" spans="1:18" ht="15" thickBot="1">
      <c r="I22" s="14"/>
      <c r="J22" s="34"/>
      <c r="K22" s="35"/>
      <c r="L22" s="36"/>
      <c r="M22" s="61">
        <f>$F$4*L21</f>
        <v>64.428426675133835</v>
      </c>
      <c r="N22" s="21"/>
      <c r="O22" s="34"/>
      <c r="P22" s="35"/>
      <c r="Q22" s="36"/>
      <c r="R22" s="37">
        <f>MAX($C$4-M22,0)</f>
        <v>30.571573324866165</v>
      </c>
    </row>
    <row r="23" spans="1:18" ht="15.75" thickBot="1">
      <c r="I23" s="45" t="s">
        <v>17</v>
      </c>
      <c r="J23" s="52">
        <v>0</v>
      </c>
      <c r="K23" s="57">
        <v>1</v>
      </c>
      <c r="L23" s="58">
        <v>2</v>
      </c>
      <c r="M23" s="59">
        <v>3</v>
      </c>
      <c r="N23" s="46"/>
      <c r="O23" s="62">
        <v>0</v>
      </c>
      <c r="P23" s="58">
        <v>1</v>
      </c>
      <c r="Q23" s="58">
        <v>2</v>
      </c>
      <c r="R23" s="59">
        <v>3</v>
      </c>
    </row>
  </sheetData>
  <mergeCells count="4">
    <mergeCell ref="J3:M3"/>
    <mergeCell ref="O3:R3"/>
    <mergeCell ref="J14:M14"/>
    <mergeCell ref="O14:R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V44"/>
  <sheetViews>
    <sheetView workbookViewId="0">
      <selection activeCell="Z38" sqref="Z38"/>
    </sheetView>
  </sheetViews>
  <sheetFormatPr defaultRowHeight="15"/>
  <cols>
    <col min="22" max="22" width="5.140625" customWidth="1"/>
  </cols>
  <sheetData>
    <row r="1" spans="22:22">
      <c r="V1" s="44"/>
    </row>
    <row r="2" spans="22:22">
      <c r="V2" s="44"/>
    </row>
    <row r="3" spans="22:22">
      <c r="V3" s="44"/>
    </row>
    <row r="4" spans="22:22">
      <c r="V4" s="44"/>
    </row>
    <row r="5" spans="22:22">
      <c r="V5" s="44"/>
    </row>
    <row r="6" spans="22:22">
      <c r="V6" s="44"/>
    </row>
    <row r="7" spans="22:22">
      <c r="V7" s="44"/>
    </row>
    <row r="8" spans="22:22">
      <c r="V8" s="44"/>
    </row>
    <row r="9" spans="22:22">
      <c r="V9" s="44"/>
    </row>
    <row r="10" spans="22:22">
      <c r="V10" s="44"/>
    </row>
    <row r="11" spans="22:22">
      <c r="V11" s="44"/>
    </row>
    <row r="12" spans="22:22">
      <c r="V12" s="44"/>
    </row>
    <row r="13" spans="22:22">
      <c r="V13" s="44"/>
    </row>
    <row r="14" spans="22:22">
      <c r="V14" s="44"/>
    </row>
    <row r="15" spans="22:22">
      <c r="V15" s="44"/>
    </row>
    <row r="16" spans="22:22">
      <c r="V16" s="44"/>
    </row>
    <row r="17" spans="22:22">
      <c r="V17" s="44"/>
    </row>
    <row r="18" spans="22:22">
      <c r="V18" s="44"/>
    </row>
    <row r="19" spans="22:22">
      <c r="V19" s="44"/>
    </row>
    <row r="20" spans="22:22">
      <c r="V20" s="44"/>
    </row>
    <row r="21" spans="22:22">
      <c r="V21" s="44"/>
    </row>
    <row r="22" spans="22:22">
      <c r="V22" s="44"/>
    </row>
    <row r="23" spans="22:22">
      <c r="V23" s="44"/>
    </row>
    <row r="24" spans="22:22">
      <c r="V24" s="44"/>
    </row>
    <row r="25" spans="22:22">
      <c r="V25" s="44"/>
    </row>
    <row r="26" spans="22:22">
      <c r="V26" s="44"/>
    </row>
    <row r="27" spans="22:22">
      <c r="V27" s="44"/>
    </row>
    <row r="28" spans="22:22">
      <c r="V28" s="44"/>
    </row>
    <row r="29" spans="22:22">
      <c r="V29" s="44"/>
    </row>
    <row r="30" spans="22:22">
      <c r="V30" s="44"/>
    </row>
    <row r="31" spans="22:22">
      <c r="V31" s="44"/>
    </row>
    <row r="32" spans="22:22">
      <c r="V32" s="44"/>
    </row>
    <row r="33" spans="1:22">
      <c r="V33" s="44"/>
    </row>
    <row r="34" spans="1:22">
      <c r="V34" s="44"/>
    </row>
    <row r="35" spans="1:22">
      <c r="V35" s="44"/>
    </row>
    <row r="36" spans="1:22">
      <c r="V36" s="44"/>
    </row>
    <row r="37" spans="1:22">
      <c r="V37" s="44"/>
    </row>
    <row r="38" spans="1:22">
      <c r="V38" s="44"/>
    </row>
    <row r="39" spans="1:22">
      <c r="V39" s="44"/>
    </row>
    <row r="40" spans="1:22">
      <c r="V40" s="44"/>
    </row>
    <row r="41" spans="1:22">
      <c r="V41" s="44"/>
    </row>
    <row r="42" spans="1:22">
      <c r="V42" s="44"/>
    </row>
    <row r="43" spans="1:22">
      <c r="V43" s="44"/>
    </row>
    <row r="44" spans="1:22" ht="24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Part1- problem 1b</vt:lpstr>
      <vt:lpstr>Part1- problem 1c</vt:lpstr>
      <vt:lpstr>Part2- problem 2a</vt:lpstr>
      <vt:lpstr>Final Project PDF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Landon W</cp:lastModifiedBy>
  <dcterms:created xsi:type="dcterms:W3CDTF">2018-03-08T21:19:59Z</dcterms:created>
  <dcterms:modified xsi:type="dcterms:W3CDTF">2020-12-18T19:02:10Z</dcterms:modified>
</cp:coreProperties>
</file>