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679C2241-3450-B44F-A154-D428EE268613}" xr6:coauthVersionLast="47" xr6:coauthVersionMax="47" xr10:uidLastSave="{00000000-0000-0000-0000-000000000000}"/>
  <bookViews>
    <workbookView xWindow="0" yWindow="500" windowWidth="38400" windowHeight="19400" activeTab="9"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4" l="1"/>
  <c r="D22" i="12"/>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E53" i="12"/>
  <c r="D53" i="12"/>
  <c r="C53" i="12"/>
  <c r="B53" i="12"/>
  <c r="A53" i="12"/>
  <c r="D52" i="12"/>
  <c r="E52" i="12" s="1"/>
  <c r="C52" i="12"/>
  <c r="B52" i="12"/>
  <c r="A52" i="12"/>
  <c r="B51" i="12"/>
  <c r="A51" i="12"/>
  <c r="D51" i="12" s="1"/>
  <c r="E51" i="12" s="1"/>
  <c r="B50" i="12"/>
  <c r="A50" i="12"/>
  <c r="D50" i="12" s="1"/>
  <c r="E50" i="12" s="1"/>
  <c r="B49" i="12"/>
  <c r="A49" i="12"/>
  <c r="B48" i="12"/>
  <c r="A48" i="12"/>
  <c r="D47" i="12"/>
  <c r="E47" i="12" s="1"/>
  <c r="B47" i="12"/>
  <c r="A47" i="12"/>
  <c r="B46" i="12"/>
  <c r="A46" i="12"/>
  <c r="B45" i="12"/>
  <c r="A45" i="12"/>
  <c r="B44" i="12"/>
  <c r="A44" i="12"/>
  <c r="D44" i="12" s="1"/>
  <c r="E44" i="12" s="1"/>
  <c r="B43" i="12"/>
  <c r="A43" i="12"/>
  <c r="B42" i="12"/>
  <c r="A42" i="12"/>
  <c r="D41" i="12"/>
  <c r="E41" i="12" s="1"/>
  <c r="B41" i="12"/>
  <c r="A41" i="12"/>
  <c r="D40" i="12"/>
  <c r="E40" i="12" s="1"/>
  <c r="B40" i="12"/>
  <c r="A40" i="12"/>
  <c r="B39" i="12"/>
  <c r="A39" i="12"/>
  <c r="B38" i="12"/>
  <c r="A38" i="12"/>
  <c r="D38" i="12" s="1"/>
  <c r="E38" i="12" s="1"/>
  <c r="B37" i="12"/>
  <c r="A37" i="12"/>
  <c r="B36" i="12"/>
  <c r="A36" i="12"/>
  <c r="D35" i="12"/>
  <c r="E35" i="12" s="1"/>
  <c r="B35" i="12"/>
  <c r="A35" i="12"/>
  <c r="B34" i="12"/>
  <c r="A34" i="12"/>
  <c r="B33" i="12"/>
  <c r="A33" i="12"/>
  <c r="B32" i="12"/>
  <c r="A32" i="12"/>
  <c r="D32" i="12" s="1"/>
  <c r="E32" i="12" s="1"/>
  <c r="B31" i="12"/>
  <c r="A31" i="12"/>
  <c r="B30" i="12"/>
  <c r="A30" i="12"/>
  <c r="D29" i="12"/>
  <c r="E29" i="12" s="1"/>
  <c r="B29" i="12"/>
  <c r="A29" i="12"/>
  <c r="B28" i="12"/>
  <c r="A28" i="12"/>
  <c r="B27" i="12"/>
  <c r="A27" i="12"/>
  <c r="D27" i="12" s="1"/>
  <c r="E27" i="12" s="1"/>
  <c r="B26" i="12"/>
  <c r="A26" i="12"/>
  <c r="D26" i="12" s="1"/>
  <c r="E26" i="12" s="1"/>
  <c r="B25" i="12"/>
  <c r="A25" i="12"/>
  <c r="D24" i="12"/>
  <c r="E24" i="12" s="1"/>
  <c r="C24" i="12"/>
  <c r="B24" i="12"/>
  <c r="A24" i="12"/>
  <c r="C23" i="12"/>
  <c r="B23" i="12"/>
  <c r="A23" i="12"/>
  <c r="E22" i="12"/>
  <c r="D42" i="12" s="1"/>
  <c r="E42" i="12" s="1"/>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B36" i="6"/>
  <c r="A36" i="6"/>
  <c r="C36" i="6" s="1"/>
  <c r="D35" i="6"/>
  <c r="B35" i="6"/>
  <c r="A35" i="6"/>
  <c r="C35" i="6" s="1"/>
  <c r="A34" i="6"/>
  <c r="C34" i="6" s="1"/>
  <c r="D33" i="6"/>
  <c r="B33" i="6"/>
  <c r="A33" i="6"/>
  <c r="C33" i="6" s="1"/>
  <c r="D32" i="6"/>
  <c r="B32" i="6"/>
  <c r="A32" i="6"/>
  <c r="C32" i="6" s="1"/>
  <c r="B31" i="6"/>
  <c r="A31" i="6"/>
  <c r="C31" i="6" s="1"/>
  <c r="D29" i="6"/>
  <c r="B29" i="6"/>
  <c r="A29" i="6"/>
  <c r="C29" i="6" s="1"/>
  <c r="D28" i="6"/>
  <c r="B28" i="6"/>
  <c r="A28" i="6"/>
  <c r="C28" i="6" s="1"/>
  <c r="A27" i="6"/>
  <c r="C27" i="6" s="1"/>
  <c r="D26" i="6"/>
  <c r="B26" i="6"/>
  <c r="A26" i="6"/>
  <c r="C26" i="6" s="1"/>
  <c r="D25" i="6"/>
  <c r="B25" i="6"/>
  <c r="A25" i="6"/>
  <c r="C25" i="6" s="1"/>
  <c r="B24" i="6"/>
  <c r="A24" i="6"/>
  <c r="C24" i="6" s="1"/>
  <c r="D23" i="6"/>
  <c r="B23" i="6"/>
  <c r="A23" i="6"/>
  <c r="C23" i="6" s="1"/>
  <c r="D22" i="6"/>
  <c r="C22" i="6"/>
  <c r="O95" i="5"/>
  <c r="N95" i="5"/>
  <c r="D95" i="5"/>
  <c r="N94" i="5"/>
  <c r="D94" i="5"/>
  <c r="C48" i="12" s="1"/>
  <c r="N93" i="5"/>
  <c r="D93" i="5"/>
  <c r="C47" i="12" s="1"/>
  <c r="N92" i="5"/>
  <c r="Q93" i="5" s="1"/>
  <c r="H116" i="4" s="1"/>
  <c r="D92" i="5"/>
  <c r="O91" i="5"/>
  <c r="N91" i="5"/>
  <c r="D91" i="5"/>
  <c r="N90" i="5"/>
  <c r="D90" i="5"/>
  <c r="O89" i="5"/>
  <c r="N89" i="5"/>
  <c r="D89" i="5"/>
  <c r="N88" i="5"/>
  <c r="D88" i="5"/>
  <c r="C40" i="12" s="1"/>
  <c r="N87" i="5"/>
  <c r="D87" i="5"/>
  <c r="N86" i="5"/>
  <c r="D86" i="5"/>
  <c r="N85" i="5"/>
  <c r="D85" i="5"/>
  <c r="N84" i="5"/>
  <c r="D84" i="5"/>
  <c r="C42" i="12" s="1"/>
  <c r="O83" i="5"/>
  <c r="N83" i="5"/>
  <c r="D83" i="5"/>
  <c r="O82" i="5"/>
  <c r="N82" i="5"/>
  <c r="D82" i="5"/>
  <c r="N81" i="5"/>
  <c r="D81" i="5"/>
  <c r="O80" i="5"/>
  <c r="N80" i="5"/>
  <c r="D80" i="5"/>
  <c r="N79" i="5"/>
  <c r="D79" i="5"/>
  <c r="N78" i="5"/>
  <c r="D78" i="5"/>
  <c r="N77" i="5"/>
  <c r="D77" i="5"/>
  <c r="N76" i="5"/>
  <c r="Q76" i="5" s="1"/>
  <c r="D76" i="5"/>
  <c r="C36" i="12" s="1"/>
  <c r="N75" i="5"/>
  <c r="D75" i="5"/>
  <c r="C35" i="12" s="1"/>
  <c r="N74" i="5"/>
  <c r="D74" i="5"/>
  <c r="N73" i="5"/>
  <c r="D73" i="5"/>
  <c r="N72" i="5"/>
  <c r="D72" i="5"/>
  <c r="N71" i="5"/>
  <c r="D71" i="5"/>
  <c r="O70" i="5"/>
  <c r="N70" i="5"/>
  <c r="D70" i="5"/>
  <c r="N69" i="5"/>
  <c r="Q69" i="5" s="1"/>
  <c r="D69" i="5"/>
  <c r="N68" i="5"/>
  <c r="D68" i="5"/>
  <c r="N67" i="5"/>
  <c r="D67" i="5"/>
  <c r="N66" i="5"/>
  <c r="D66" i="5"/>
  <c r="N65" i="5"/>
  <c r="D65" i="5"/>
  <c r="N64" i="5"/>
  <c r="D64" i="5"/>
  <c r="N63" i="5"/>
  <c r="D63" i="5"/>
  <c r="O62" i="5"/>
  <c r="N62" i="5"/>
  <c r="D62" i="5"/>
  <c r="N61" i="5"/>
  <c r="D61" i="5"/>
  <c r="C30" i="12" s="1"/>
  <c r="N60" i="5"/>
  <c r="D60" i="5"/>
  <c r="N59" i="5"/>
  <c r="D59" i="5"/>
  <c r="O58" i="5"/>
  <c r="N58" i="5"/>
  <c r="D58" i="5"/>
  <c r="N57" i="5"/>
  <c r="D57" i="5"/>
  <c r="N56" i="5"/>
  <c r="D56" i="5"/>
  <c r="N55" i="5"/>
  <c r="D55" i="5"/>
  <c r="N54" i="5"/>
  <c r="D54" i="5"/>
  <c r="N53" i="5"/>
  <c r="D53" i="5"/>
  <c r="O52" i="5"/>
  <c r="N52" i="5"/>
  <c r="D52" i="5"/>
  <c r="N51" i="5"/>
  <c r="D51" i="5"/>
  <c r="O50" i="5"/>
  <c r="N50" i="5"/>
  <c r="D50" i="5"/>
  <c r="N49" i="5"/>
  <c r="D49" i="5"/>
  <c r="O48" i="5"/>
  <c r="N48" i="5"/>
  <c r="D48" i="5"/>
  <c r="N47" i="5"/>
  <c r="D47" i="5"/>
  <c r="O46" i="5"/>
  <c r="N46" i="5"/>
  <c r="D46" i="5"/>
  <c r="N45" i="5"/>
  <c r="D45" i="5"/>
  <c r="N44" i="5"/>
  <c r="D44" i="5"/>
  <c r="O43" i="5"/>
  <c r="N43" i="5"/>
  <c r="D43" i="5"/>
  <c r="N42" i="5"/>
  <c r="D42" i="5"/>
  <c r="N41" i="5"/>
  <c r="D41" i="5"/>
  <c r="N40" i="5"/>
  <c r="D40" i="5"/>
  <c r="N39" i="5"/>
  <c r="D39" i="5"/>
  <c r="N38" i="5"/>
  <c r="D38" i="5"/>
  <c r="O37" i="5"/>
  <c r="N37" i="5"/>
  <c r="D37" i="5"/>
  <c r="C28" i="12" s="1"/>
  <c r="N36" i="5"/>
  <c r="D36" i="5"/>
  <c r="N35" i="5"/>
  <c r="D35" i="5"/>
  <c r="C27" i="12" s="1"/>
  <c r="N34" i="5"/>
  <c r="D34" i="5"/>
  <c r="N33" i="5"/>
  <c r="D33" i="5"/>
  <c r="N32" i="5"/>
  <c r="D32" i="5"/>
  <c r="N31" i="5"/>
  <c r="D31" i="5"/>
  <c r="N30" i="5"/>
  <c r="D30" i="5"/>
  <c r="N29" i="5"/>
  <c r="D29" i="5"/>
  <c r="O28" i="5"/>
  <c r="N28" i="5"/>
  <c r="D28" i="5"/>
  <c r="N27" i="5"/>
  <c r="D27" i="5"/>
  <c r="N26" i="5"/>
  <c r="D26" i="5"/>
  <c r="N25" i="5"/>
  <c r="D25" i="5"/>
  <c r="N24" i="5"/>
  <c r="D24" i="5"/>
  <c r="N23" i="5"/>
  <c r="D23" i="5"/>
  <c r="N22" i="5"/>
  <c r="D22" i="5"/>
  <c r="N21" i="5"/>
  <c r="D21" i="5"/>
  <c r="N20" i="5"/>
  <c r="D20" i="5"/>
  <c r="O19" i="5"/>
  <c r="P19" i="5" s="1"/>
  <c r="N19" i="5"/>
  <c r="D19" i="5"/>
  <c r="N18" i="5"/>
  <c r="D18" i="5"/>
  <c r="F118" i="4"/>
  <c r="D118" i="4"/>
  <c r="C118" i="4"/>
  <c r="A118" i="4"/>
  <c r="D117" i="4"/>
  <c r="C117" i="4"/>
  <c r="A117" i="4"/>
  <c r="F116" i="4"/>
  <c r="D116" i="4"/>
  <c r="C116" i="4"/>
  <c r="A116" i="4"/>
  <c r="D115" i="4"/>
  <c r="C115" i="4"/>
  <c r="A115" i="4"/>
  <c r="A114" i="4"/>
  <c r="H113" i="4"/>
  <c r="F113" i="4"/>
  <c r="D113" i="4"/>
  <c r="C113" i="4"/>
  <c r="A113" i="4"/>
  <c r="F112" i="4"/>
  <c r="D112" i="4"/>
  <c r="C112" i="4"/>
  <c r="A112" i="4"/>
  <c r="H112" i="4" s="1"/>
  <c r="H111" i="4"/>
  <c r="F111" i="4"/>
  <c r="D111" i="4"/>
  <c r="C111" i="4"/>
  <c r="A111" i="4"/>
  <c r="A110" i="4"/>
  <c r="H109" i="4"/>
  <c r="F109" i="4"/>
  <c r="D109" i="4"/>
  <c r="C109" i="4"/>
  <c r="A109" i="4"/>
  <c r="H108" i="4"/>
  <c r="F108" i="4"/>
  <c r="D108" i="4"/>
  <c r="C108" i="4"/>
  <c r="A108" i="4"/>
  <c r="F107" i="4"/>
  <c r="D107" i="4"/>
  <c r="C107" i="4"/>
  <c r="A107" i="4"/>
  <c r="O44" i="5" s="1"/>
  <c r="H106" i="4"/>
  <c r="F106" i="4"/>
  <c r="D106" i="4"/>
  <c r="C106" i="4"/>
  <c r="A106" i="4"/>
  <c r="H105" i="4"/>
  <c r="F105" i="4"/>
  <c r="D105" i="4"/>
  <c r="C105" i="4"/>
  <c r="B105" i="4"/>
  <c r="A105" i="4"/>
  <c r="A104" i="4"/>
  <c r="H103" i="4"/>
  <c r="F103" i="4"/>
  <c r="D103" i="4"/>
  <c r="C103" i="4"/>
  <c r="A103" i="4"/>
  <c r="H102" i="4"/>
  <c r="F102" i="4"/>
  <c r="D102" i="4"/>
  <c r="C102" i="4"/>
  <c r="B102" i="4"/>
  <c r="A102" i="4"/>
  <c r="D101" i="4"/>
  <c r="C101" i="4"/>
  <c r="A101" i="4"/>
  <c r="H101" i="4" s="1"/>
  <c r="D100" i="4"/>
  <c r="C100" i="4"/>
  <c r="B100" i="4"/>
  <c r="A100" i="4"/>
  <c r="F100" i="4" s="1"/>
  <c r="H99" i="4"/>
  <c r="F99" i="4"/>
  <c r="D99" i="4"/>
  <c r="C99" i="4"/>
  <c r="A99" i="4"/>
  <c r="A98" i="4"/>
  <c r="D97" i="4"/>
  <c r="C97" i="4"/>
  <c r="A97" i="4"/>
  <c r="F97" i="4" s="1"/>
  <c r="H96" i="4"/>
  <c r="D96" i="4"/>
  <c r="C96" i="4"/>
  <c r="B96" i="4"/>
  <c r="A96" i="4"/>
  <c r="O60" i="5" s="1"/>
  <c r="D95" i="4"/>
  <c r="C95" i="4"/>
  <c r="B95" i="4"/>
  <c r="A95" i="4"/>
  <c r="H94" i="4"/>
  <c r="D94" i="4"/>
  <c r="C94" i="4"/>
  <c r="A94" i="4"/>
  <c r="F94" i="4" s="1"/>
  <c r="D93" i="4"/>
  <c r="C93" i="4"/>
  <c r="A93" i="4"/>
  <c r="F93" i="4" s="1"/>
  <c r="A92" i="4"/>
  <c r="O73" i="5" s="1"/>
  <c r="D91" i="4"/>
  <c r="C91" i="4"/>
  <c r="A91" i="4"/>
  <c r="H90" i="4"/>
  <c r="D90" i="4"/>
  <c r="C90" i="4"/>
  <c r="B90" i="4"/>
  <c r="A90" i="4"/>
  <c r="F90" i="4" s="1"/>
  <c r="D89" i="4"/>
  <c r="C89" i="4"/>
  <c r="B89" i="4"/>
  <c r="A89" i="4"/>
  <c r="H88" i="4"/>
  <c r="F88" i="4"/>
  <c r="D88" i="4"/>
  <c r="C88" i="4"/>
  <c r="B88" i="4"/>
  <c r="A88" i="4"/>
  <c r="D87" i="4"/>
  <c r="C87" i="4"/>
  <c r="B87" i="4"/>
  <c r="A87" i="4"/>
  <c r="O68" i="5" s="1"/>
  <c r="H86" i="4"/>
  <c r="F86" i="4"/>
  <c r="D86" i="4"/>
  <c r="C86" i="4"/>
  <c r="B86" i="4"/>
  <c r="A86" i="4"/>
  <c r="D85" i="4"/>
  <c r="C85" i="4"/>
  <c r="A85" i="4"/>
  <c r="A84" i="4"/>
  <c r="H83" i="4"/>
  <c r="F83" i="4"/>
  <c r="D83" i="4"/>
  <c r="C83" i="4"/>
  <c r="A83" i="4"/>
  <c r="D82" i="4"/>
  <c r="C82" i="4"/>
  <c r="A82" i="4"/>
  <c r="H81" i="4"/>
  <c r="F81" i="4"/>
  <c r="D81" i="4"/>
  <c r="C81" i="4"/>
  <c r="A81" i="4"/>
  <c r="D80" i="4"/>
  <c r="C80" i="4"/>
  <c r="A80" i="4"/>
  <c r="H79" i="4"/>
  <c r="F79" i="4"/>
  <c r="D79" i="4"/>
  <c r="C79" i="4"/>
  <c r="B79" i="4"/>
  <c r="A79" i="4"/>
  <c r="A78" i="4"/>
  <c r="D77" i="4"/>
  <c r="C77" i="4"/>
  <c r="A77" i="4"/>
  <c r="H77" i="4" s="1"/>
  <c r="H76" i="4"/>
  <c r="F76" i="4"/>
  <c r="D76" i="4"/>
  <c r="C76" i="4"/>
  <c r="A76" i="4"/>
  <c r="F75" i="4"/>
  <c r="D75" i="4"/>
  <c r="C75" i="4"/>
  <c r="A75" i="4"/>
  <c r="H75" i="4" s="1"/>
  <c r="H74" i="4"/>
  <c r="F74" i="4"/>
  <c r="D74" i="4"/>
  <c r="C74" i="4"/>
  <c r="A74" i="4"/>
  <c r="F73" i="4"/>
  <c r="D73" i="4"/>
  <c r="C73" i="4"/>
  <c r="A73" i="4"/>
  <c r="H73" i="4" s="1"/>
  <c r="H72" i="4"/>
  <c r="F72" i="4"/>
  <c r="D72" i="4"/>
  <c r="C72" i="4"/>
  <c r="A72" i="4"/>
  <c r="D71" i="4"/>
  <c r="C71" i="4"/>
  <c r="A71" i="4"/>
  <c r="H71" i="4" s="1"/>
  <c r="H70" i="4"/>
  <c r="F70" i="4"/>
  <c r="D70" i="4"/>
  <c r="C70" i="4"/>
  <c r="A70" i="4"/>
  <c r="D69" i="4"/>
  <c r="C69" i="4"/>
  <c r="A69" i="4"/>
  <c r="H69" i="4" s="1"/>
  <c r="A68" i="4"/>
  <c r="H67" i="4"/>
  <c r="F67" i="4"/>
  <c r="D67" i="4"/>
  <c r="C67" i="4"/>
  <c r="A67" i="4"/>
  <c r="D66" i="4"/>
  <c r="C66" i="4"/>
  <c r="A66" i="4"/>
  <c r="H66" i="4" s="1"/>
  <c r="H65" i="4"/>
  <c r="F65" i="4"/>
  <c r="D65" i="4"/>
  <c r="C65" i="4"/>
  <c r="A65" i="4"/>
  <c r="H64" i="4"/>
  <c r="D64" i="4"/>
  <c r="C64" i="4"/>
  <c r="B64" i="4"/>
  <c r="A64" i="4"/>
  <c r="F64" i="4" s="1"/>
  <c r="H63" i="4"/>
  <c r="F63" i="4"/>
  <c r="D63" i="4"/>
  <c r="C63" i="4"/>
  <c r="A63" i="4"/>
  <c r="H62" i="4"/>
  <c r="F62" i="4"/>
  <c r="D62" i="4"/>
  <c r="C62" i="4"/>
  <c r="A61" i="4"/>
  <c r="H60" i="4"/>
  <c r="F60" i="4"/>
  <c r="D60" i="4"/>
  <c r="C60" i="4"/>
  <c r="H59" i="4"/>
  <c r="F59" i="4"/>
  <c r="D59" i="4"/>
  <c r="C59" i="4"/>
  <c r="H58" i="4"/>
  <c r="F58" i="4"/>
  <c r="D58" i="4"/>
  <c r="C58" i="4"/>
  <c r="H57" i="4"/>
  <c r="F57" i="4"/>
  <c r="D57" i="4"/>
  <c r="C57" i="4"/>
  <c r="H56" i="4"/>
  <c r="F56" i="4"/>
  <c r="D56" i="4"/>
  <c r="C56" i="4"/>
  <c r="B56" i="4"/>
  <c r="H55" i="4"/>
  <c r="F55" i="4"/>
  <c r="D55" i="4"/>
  <c r="C55" i="4"/>
  <c r="H54" i="4"/>
  <c r="F54" i="4"/>
  <c r="D54" i="4"/>
  <c r="C54" i="4"/>
  <c r="H53" i="4"/>
  <c r="F53" i="4"/>
  <c r="D53" i="4"/>
  <c r="C53" i="4"/>
  <c r="H52" i="4"/>
  <c r="F52" i="4"/>
  <c r="D52" i="4"/>
  <c r="C52" i="4"/>
  <c r="B52" i="4"/>
  <c r="A51" i="4"/>
  <c r="O57" i="5" s="1"/>
  <c r="H50" i="4"/>
  <c r="F50" i="4"/>
  <c r="D50" i="4"/>
  <c r="C50" i="4"/>
  <c r="B50" i="4"/>
  <c r="A50" i="4"/>
  <c r="D49" i="4"/>
  <c r="C49" i="4"/>
  <c r="A49" i="4"/>
  <c r="H48" i="4"/>
  <c r="F48" i="4"/>
  <c r="D48" i="4"/>
  <c r="C48" i="4"/>
  <c r="B48" i="4"/>
  <c r="A48" i="4"/>
  <c r="D47" i="4"/>
  <c r="C47" i="4"/>
  <c r="B47" i="4"/>
  <c r="A47" i="4"/>
  <c r="H46" i="4"/>
  <c r="F46" i="4"/>
  <c r="D46" i="4"/>
  <c r="C46" i="4"/>
  <c r="A46" i="4"/>
  <c r="D45" i="4"/>
  <c r="C45" i="4"/>
  <c r="A45" i="4"/>
  <c r="F45" i="4" s="1"/>
  <c r="H44" i="4"/>
  <c r="F44" i="4"/>
  <c r="D44" i="4"/>
  <c r="C44" i="4"/>
  <c r="A44" i="4"/>
  <c r="D43" i="4"/>
  <c r="C43" i="4"/>
  <c r="B43" i="4"/>
  <c r="A43" i="4"/>
  <c r="F43" i="4" s="1"/>
  <c r="H42" i="4"/>
  <c r="F42" i="4"/>
  <c r="D42" i="4"/>
  <c r="C42" i="4"/>
  <c r="A42" i="4"/>
  <c r="D41" i="4"/>
  <c r="C41" i="4"/>
  <c r="A41" i="4"/>
  <c r="F41" i="4" s="1"/>
  <c r="F40" i="4"/>
  <c r="D40" i="4"/>
  <c r="C40" i="4"/>
  <c r="A40" i="4"/>
  <c r="O31" i="5" s="1"/>
  <c r="H39" i="4"/>
  <c r="D39" i="4"/>
  <c r="C39" i="4"/>
  <c r="A39" i="4"/>
  <c r="F39" i="4" s="1"/>
  <c r="H38" i="4"/>
  <c r="F38" i="4"/>
  <c r="D38" i="4"/>
  <c r="C38" i="4"/>
  <c r="B38" i="4"/>
  <c r="A38" i="4"/>
  <c r="A37" i="4"/>
  <c r="C36" i="4"/>
  <c r="A36" i="4"/>
  <c r="H36" i="4" s="1"/>
  <c r="D35" i="4"/>
  <c r="C35" i="4"/>
  <c r="B35" i="4"/>
  <c r="A35" i="4"/>
  <c r="F82" i="3" s="1"/>
  <c r="H34" i="4"/>
  <c r="D34" i="4"/>
  <c r="C34" i="4"/>
  <c r="B34" i="4"/>
  <c r="A34" i="4"/>
  <c r="F34" i="4" s="1"/>
  <c r="D33" i="4"/>
  <c r="C33" i="4"/>
  <c r="A33" i="4"/>
  <c r="F59" i="3" s="1"/>
  <c r="H32" i="4"/>
  <c r="D32" i="4"/>
  <c r="C32" i="4"/>
  <c r="A32" i="4"/>
  <c r="F32" i="4" s="1"/>
  <c r="F31" i="4"/>
  <c r="C31" i="4"/>
  <c r="B31" i="4"/>
  <c r="A31" i="4"/>
  <c r="H31" i="4" s="1"/>
  <c r="R19" i="5" s="1"/>
  <c r="S19" i="5" s="1"/>
  <c r="J19" i="5" s="1"/>
  <c r="H30" i="4"/>
  <c r="F30" i="4"/>
  <c r="C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F109" i="3"/>
  <c r="E109" i="3"/>
  <c r="B109" i="3"/>
  <c r="B115" i="4" s="1"/>
  <c r="F108" i="3"/>
  <c r="E107" i="3"/>
  <c r="B107" i="3"/>
  <c r="E106" i="3"/>
  <c r="B106" i="3"/>
  <c r="B89" i="11" s="1"/>
  <c r="E105" i="3"/>
  <c r="B105" i="3"/>
  <c r="F104" i="3"/>
  <c r="E103" i="3"/>
  <c r="B103" i="3"/>
  <c r="B109" i="4" s="1"/>
  <c r="E102" i="3"/>
  <c r="B102" i="3"/>
  <c r="B108" i="4" s="1"/>
  <c r="E101" i="3"/>
  <c r="B101" i="3"/>
  <c r="B107" i="4" s="1"/>
  <c r="E100" i="3"/>
  <c r="B100" i="3"/>
  <c r="B106" i="4" s="1"/>
  <c r="E99" i="3"/>
  <c r="B99" i="3"/>
  <c r="F98" i="3"/>
  <c r="E97" i="3"/>
  <c r="B97" i="3"/>
  <c r="B103" i="4" s="1"/>
  <c r="E96" i="3"/>
  <c r="B96" i="3"/>
  <c r="F95" i="3"/>
  <c r="E95" i="3"/>
  <c r="B95" i="3"/>
  <c r="B101" i="4" s="1"/>
  <c r="E94" i="3"/>
  <c r="B94" i="3"/>
  <c r="E93" i="3"/>
  <c r="B93" i="3"/>
  <c r="B99" i="4" s="1"/>
  <c r="F92" i="3"/>
  <c r="E91" i="3"/>
  <c r="B91" i="3"/>
  <c r="B97" i="4" s="1"/>
  <c r="E90" i="3"/>
  <c r="B90" i="3"/>
  <c r="B74" i="11" s="1"/>
  <c r="E89" i="3"/>
  <c r="B89" i="3"/>
  <c r="B73" i="11" s="1"/>
  <c r="E88" i="3"/>
  <c r="B88" i="3"/>
  <c r="B72" i="11" s="1"/>
  <c r="E87" i="3"/>
  <c r="B87" i="3"/>
  <c r="B71" i="11" s="1"/>
  <c r="F86" i="3"/>
  <c r="E85" i="3"/>
  <c r="B85" i="3"/>
  <c r="B91" i="4" s="1"/>
  <c r="E84" i="3"/>
  <c r="B84" i="3"/>
  <c r="B66" i="11" s="1"/>
  <c r="E83" i="3"/>
  <c r="B83" i="3"/>
  <c r="B65" i="11" s="1"/>
  <c r="E82" i="3"/>
  <c r="B82" i="3"/>
  <c r="B64" i="11" s="1"/>
  <c r="E81" i="3"/>
  <c r="B81" i="3"/>
  <c r="B63" i="11" s="1"/>
  <c r="E80" i="3"/>
  <c r="B80" i="3"/>
  <c r="B62" i="11" s="1"/>
  <c r="E79" i="3"/>
  <c r="B79" i="3"/>
  <c r="B61" i="11" s="1"/>
  <c r="F78" i="3"/>
  <c r="F77" i="3"/>
  <c r="E77" i="3"/>
  <c r="B77" i="3"/>
  <c r="B83" i="4" s="1"/>
  <c r="E76" i="3"/>
  <c r="B76" i="3"/>
  <c r="B82" i="4" s="1"/>
  <c r="E75" i="3"/>
  <c r="B75" i="3"/>
  <c r="B81" i="4" s="1"/>
  <c r="E74" i="3"/>
  <c r="B74" i="3"/>
  <c r="B94" i="11" s="1"/>
  <c r="F73" i="3"/>
  <c r="E73" i="3"/>
  <c r="B73" i="3"/>
  <c r="B93" i="11" s="1"/>
  <c r="F72" i="3"/>
  <c r="E71" i="3"/>
  <c r="B71" i="3"/>
  <c r="B77" i="4" s="1"/>
  <c r="E70" i="3"/>
  <c r="B70" i="3"/>
  <c r="B76" i="4" s="1"/>
  <c r="E69" i="3"/>
  <c r="B69" i="3"/>
  <c r="B75" i="4" s="1"/>
  <c r="E68" i="3"/>
  <c r="B68" i="3"/>
  <c r="B74" i="4" s="1"/>
  <c r="E67" i="3"/>
  <c r="B67" i="3"/>
  <c r="B49" i="11" s="1"/>
  <c r="E66" i="3"/>
  <c r="B66" i="3"/>
  <c r="E65" i="3"/>
  <c r="B65" i="3"/>
  <c r="B47" i="11" s="1"/>
  <c r="E64" i="3"/>
  <c r="B64" i="3"/>
  <c r="E63" i="3"/>
  <c r="B63" i="3"/>
  <c r="B45" i="11" s="1"/>
  <c r="F62" i="3"/>
  <c r="E61" i="3"/>
  <c r="B61" i="3"/>
  <c r="E60" i="3"/>
  <c r="B60" i="3"/>
  <c r="B42" i="11" s="1"/>
  <c r="E59" i="3"/>
  <c r="B59" i="3"/>
  <c r="E58" i="3"/>
  <c r="B58" i="3"/>
  <c r="B40" i="11" s="1"/>
  <c r="E57" i="3"/>
  <c r="B57" i="3"/>
  <c r="E56" i="3"/>
  <c r="B56" i="3"/>
  <c r="B38" i="11" s="1"/>
  <c r="F55" i="3"/>
  <c r="E54" i="3"/>
  <c r="B54" i="3"/>
  <c r="B60" i="4" s="1"/>
  <c r="E53" i="3"/>
  <c r="B53" i="3"/>
  <c r="B59" i="4" s="1"/>
  <c r="E52" i="3"/>
  <c r="B52" i="3"/>
  <c r="B58" i="4" s="1"/>
  <c r="F51" i="3"/>
  <c r="E51" i="3"/>
  <c r="B51" i="3"/>
  <c r="B57" i="4" s="1"/>
  <c r="E50" i="3"/>
  <c r="B50" i="3"/>
  <c r="E49" i="3"/>
  <c r="B49" i="3"/>
  <c r="B55" i="4" s="1"/>
  <c r="E48" i="3"/>
  <c r="B48" i="3"/>
  <c r="B54" i="4" s="1"/>
  <c r="F47" i="3"/>
  <c r="E47" i="3"/>
  <c r="B47" i="3"/>
  <c r="B53" i="4" s="1"/>
  <c r="E46" i="3"/>
  <c r="B46" i="3"/>
  <c r="F45" i="3"/>
  <c r="E44" i="3"/>
  <c r="B44" i="3"/>
  <c r="E43" i="3"/>
  <c r="B43" i="3"/>
  <c r="B49" i="4" s="1"/>
  <c r="E42" i="3"/>
  <c r="B42" i="3"/>
  <c r="E41" i="3"/>
  <c r="B41" i="3"/>
  <c r="E40" i="3"/>
  <c r="B40" i="3"/>
  <c r="B46" i="4" s="1"/>
  <c r="E39" i="3"/>
  <c r="B39" i="3"/>
  <c r="B45" i="4" s="1"/>
  <c r="E38" i="3"/>
  <c r="B38" i="3"/>
  <c r="B44" i="4" s="1"/>
  <c r="E37" i="3"/>
  <c r="B37" i="3"/>
  <c r="B28" i="11" s="1"/>
  <c r="E36" i="3"/>
  <c r="B36" i="3"/>
  <c r="B27" i="11" s="1"/>
  <c r="E35" i="3"/>
  <c r="B35" i="3"/>
  <c r="B26" i="11" s="1"/>
  <c r="E34" i="3"/>
  <c r="B34" i="3"/>
  <c r="B25" i="11" s="1"/>
  <c r="E33" i="3"/>
  <c r="B33" i="3"/>
  <c r="B39" i="4" s="1"/>
  <c r="E32" i="3"/>
  <c r="B32" i="3"/>
  <c r="B23" i="11" s="1"/>
  <c r="F31" i="3"/>
  <c r="E30" i="3"/>
  <c r="B30" i="3"/>
  <c r="B36" i="4" s="1"/>
  <c r="E29" i="3"/>
  <c r="B29" i="3"/>
  <c r="E28" i="3"/>
  <c r="B28" i="3"/>
  <c r="E27" i="3"/>
  <c r="B27" i="3"/>
  <c r="B33" i="4" s="1"/>
  <c r="F26" i="3"/>
  <c r="E26" i="3"/>
  <c r="B26" i="3"/>
  <c r="B32" i="4" s="1"/>
  <c r="F25" i="3"/>
  <c r="E25" i="3"/>
  <c r="B25" i="3"/>
  <c r="E24" i="3"/>
  <c r="B24" i="3"/>
  <c r="B30" i="4" s="1"/>
  <c r="D39" i="12" l="1"/>
  <c r="E39" i="12" s="1"/>
  <c r="D23" i="12"/>
  <c r="E23" i="12" s="1"/>
  <c r="D25" i="12"/>
  <c r="E25" i="12" s="1"/>
  <c r="D30" i="12"/>
  <c r="E30" i="12" s="1"/>
  <c r="D36" i="12"/>
  <c r="E36" i="12" s="1"/>
  <c r="D46" i="12"/>
  <c r="E46" i="12" s="1"/>
  <c r="D48" i="12"/>
  <c r="E48" i="12" s="1"/>
  <c r="D28" i="12"/>
  <c r="E28" i="12" s="1"/>
  <c r="D34" i="12"/>
  <c r="E34" i="12" s="1"/>
  <c r="D37" i="12"/>
  <c r="E37" i="12" s="1"/>
  <c r="D49" i="12"/>
  <c r="E49" i="12" s="1"/>
  <c r="R79" i="5"/>
  <c r="S79" i="5" s="1"/>
  <c r="C43" i="12"/>
  <c r="P37" i="5"/>
  <c r="P58" i="5"/>
  <c r="P73" i="5"/>
  <c r="P50" i="5"/>
  <c r="P62" i="5"/>
  <c r="P31" i="5"/>
  <c r="H95" i="4"/>
  <c r="R76" i="5" s="1"/>
  <c r="S76" i="5" s="1"/>
  <c r="J76" i="5" s="1"/>
  <c r="P43" i="5"/>
  <c r="P91" i="5"/>
  <c r="P60" i="5"/>
  <c r="P70" i="5"/>
  <c r="P68" i="5"/>
  <c r="Q92" i="5"/>
  <c r="P28" i="5"/>
  <c r="P83" i="5"/>
  <c r="P46" i="5"/>
  <c r="P89" i="5"/>
  <c r="P57" i="5"/>
  <c r="P44" i="5"/>
  <c r="P52" i="5"/>
  <c r="P80" i="5"/>
  <c r="P95" i="5"/>
  <c r="J79" i="5"/>
  <c r="T19" i="5"/>
  <c r="R84" i="5"/>
  <c r="S84" i="5" s="1"/>
  <c r="B34" i="6"/>
  <c r="F65" i="3"/>
  <c r="F87" i="3"/>
  <c r="R37" i="5"/>
  <c r="S37" i="5" s="1"/>
  <c r="J37" i="5" s="1"/>
  <c r="P48" i="5"/>
  <c r="R46" i="5"/>
  <c r="S46" i="5" s="1"/>
  <c r="J46" i="5" s="1"/>
  <c r="O76" i="5"/>
  <c r="P76" i="5" s="1"/>
  <c r="R82" i="5"/>
  <c r="S82" i="5" s="1"/>
  <c r="J82" i="5" s="1"/>
  <c r="D34" i="6"/>
  <c r="F48" i="3"/>
  <c r="F52" i="3"/>
  <c r="B48" i="11"/>
  <c r="B72" i="4"/>
  <c r="F74" i="3"/>
  <c r="F96" i="3"/>
  <c r="F110" i="3"/>
  <c r="H40" i="4"/>
  <c r="R27" i="5" s="1"/>
  <c r="S27" i="5" s="1"/>
  <c r="J27" i="5" s="1"/>
  <c r="B66" i="4"/>
  <c r="B69" i="4"/>
  <c r="O93" i="5"/>
  <c r="P93" i="5" s="1"/>
  <c r="H85" i="4"/>
  <c r="R67" i="5" s="1"/>
  <c r="S67" i="5" s="1"/>
  <c r="F85" i="4"/>
  <c r="B93" i="4"/>
  <c r="H107" i="4"/>
  <c r="O21" i="5"/>
  <c r="P21" i="5" s="1"/>
  <c r="O23" i="5"/>
  <c r="P23" i="5" s="1"/>
  <c r="O30" i="5"/>
  <c r="P30" i="5" s="1"/>
  <c r="O32" i="5"/>
  <c r="P32" i="5" s="1"/>
  <c r="O39" i="5"/>
  <c r="P39" i="5" s="1"/>
  <c r="O41" i="5"/>
  <c r="P41" i="5" s="1"/>
  <c r="O64" i="5"/>
  <c r="P64" i="5" s="1"/>
  <c r="O66" i="5"/>
  <c r="P66" i="5" s="1"/>
  <c r="R68" i="5"/>
  <c r="S68" i="5" s="1"/>
  <c r="J68" i="5" s="1"/>
  <c r="B24" i="11"/>
  <c r="F56" i="3"/>
  <c r="R26" i="5"/>
  <c r="S26" i="5" s="1"/>
  <c r="J26" i="5" s="1"/>
  <c r="R44" i="5"/>
  <c r="S44" i="5" s="1"/>
  <c r="J44" i="5" s="1"/>
  <c r="F101" i="3"/>
  <c r="H82" i="4"/>
  <c r="F82" i="4"/>
  <c r="O56" i="5"/>
  <c r="P56" i="5" s="1"/>
  <c r="C31" i="12"/>
  <c r="F32" i="3"/>
  <c r="F36" i="3"/>
  <c r="F40" i="3"/>
  <c r="F44" i="3"/>
  <c r="F66" i="3"/>
  <c r="F70" i="3"/>
  <c r="F88" i="3"/>
  <c r="F106" i="3"/>
  <c r="F33" i="4"/>
  <c r="H35" i="4"/>
  <c r="R23" i="5" s="1"/>
  <c r="S23" i="5" s="1"/>
  <c r="J23" i="5" s="1"/>
  <c r="B41" i="4"/>
  <c r="B62" i="4"/>
  <c r="H97" i="4"/>
  <c r="R78" i="5" s="1"/>
  <c r="S78" i="5" s="1"/>
  <c r="J78" i="5" s="1"/>
  <c r="H100" i="4"/>
  <c r="R80" i="5" s="1"/>
  <c r="S80" i="5" s="1"/>
  <c r="R41" i="5"/>
  <c r="S41" i="5" s="1"/>
  <c r="J41" i="5" s="1"/>
  <c r="R62" i="5"/>
  <c r="S62" i="5" s="1"/>
  <c r="R64" i="5"/>
  <c r="S64" i="5" s="1"/>
  <c r="J64" i="5" s="1"/>
  <c r="R89" i="5"/>
  <c r="S89" i="5" s="1"/>
  <c r="R91" i="5"/>
  <c r="S91" i="5" s="1"/>
  <c r="J91" i="5" s="1"/>
  <c r="D31" i="6"/>
  <c r="R59" i="5"/>
  <c r="S59" i="5" s="1"/>
  <c r="J59" i="5" s="1"/>
  <c r="F60" i="3"/>
  <c r="F43" i="3"/>
  <c r="F71" i="4"/>
  <c r="B85" i="4"/>
  <c r="R52" i="5"/>
  <c r="S52" i="5" s="1"/>
  <c r="J52" i="5" s="1"/>
  <c r="B113" i="4"/>
  <c r="B90" i="11"/>
  <c r="R56" i="5"/>
  <c r="S56" i="5" s="1"/>
  <c r="J56" i="5" s="1"/>
  <c r="R58" i="5"/>
  <c r="S58" i="5" s="1"/>
  <c r="J58" i="5" s="1"/>
  <c r="O85" i="5"/>
  <c r="P85" i="5" s="1"/>
  <c r="R87" i="5"/>
  <c r="S87" i="5" s="1"/>
  <c r="J87" i="5" s="1"/>
  <c r="D45" i="12"/>
  <c r="E45" i="12" s="1"/>
  <c r="C45" i="12"/>
  <c r="R88" i="5"/>
  <c r="S88" i="5" s="1"/>
  <c r="J88" i="5" s="1"/>
  <c r="F39" i="3"/>
  <c r="F83" i="3"/>
  <c r="R50" i="5"/>
  <c r="S50" i="5" s="1"/>
  <c r="J50" i="5" s="1"/>
  <c r="F53" i="3"/>
  <c r="F93" i="3"/>
  <c r="H45" i="4"/>
  <c r="R32" i="5" s="1"/>
  <c r="S32" i="5" s="1"/>
  <c r="J32" i="5" s="1"/>
  <c r="F66" i="4"/>
  <c r="F69" i="4"/>
  <c r="R43" i="5"/>
  <c r="S43" i="5" s="1"/>
  <c r="J43" i="5" s="1"/>
  <c r="F24" i="3"/>
  <c r="F28" i="3"/>
  <c r="F58" i="3"/>
  <c r="F80" i="3"/>
  <c r="F84" i="3"/>
  <c r="F102" i="3"/>
  <c r="H43" i="4"/>
  <c r="R30" i="5" s="1"/>
  <c r="S30" i="5" s="1"/>
  <c r="J30" i="5" s="1"/>
  <c r="B80" i="4"/>
  <c r="H93" i="4"/>
  <c r="R74" i="5" s="1"/>
  <c r="S74" i="5" s="1"/>
  <c r="O74" i="5"/>
  <c r="P74" i="5" s="1"/>
  <c r="O71" i="5"/>
  <c r="P71" i="5" s="1"/>
  <c r="F96" i="4"/>
  <c r="O18" i="5"/>
  <c r="P18" i="5" s="1"/>
  <c r="O20" i="5"/>
  <c r="P20" i="5" s="1"/>
  <c r="O27" i="5"/>
  <c r="P27" i="5" s="1"/>
  <c r="O29" i="5"/>
  <c r="P29" i="5" s="1"/>
  <c r="O36" i="5"/>
  <c r="P36" i="5" s="1"/>
  <c r="O38" i="5"/>
  <c r="P38" i="5" s="1"/>
  <c r="O45" i="5"/>
  <c r="P45" i="5" s="1"/>
  <c r="O47" i="5"/>
  <c r="P47" i="5" s="1"/>
  <c r="O49" i="5"/>
  <c r="P49" i="5" s="1"/>
  <c r="R83" i="5"/>
  <c r="S83" i="5" s="1"/>
  <c r="J83" i="5" s="1"/>
  <c r="R85" i="5"/>
  <c r="S85" i="5" s="1"/>
  <c r="J85" i="5" s="1"/>
  <c r="B27" i="6"/>
  <c r="F100" i="3"/>
  <c r="B67" i="4"/>
  <c r="B43" i="11"/>
  <c r="F79" i="3"/>
  <c r="F37" i="3"/>
  <c r="F67" i="3"/>
  <c r="F107" i="3"/>
  <c r="H41" i="4"/>
  <c r="R28" i="5" s="1"/>
  <c r="S28" i="5" s="1"/>
  <c r="H115" i="4"/>
  <c r="R92" i="5" s="1"/>
  <c r="S92" i="5" s="1"/>
  <c r="F115" i="4"/>
  <c r="O22" i="5"/>
  <c r="P22" i="5" s="1"/>
  <c r="O40" i="5"/>
  <c r="P40" i="5" s="1"/>
  <c r="O67" i="5"/>
  <c r="P67" i="5" s="1"/>
  <c r="O69" i="5"/>
  <c r="P69" i="5" s="1"/>
  <c r="O77" i="5"/>
  <c r="P77" i="5" s="1"/>
  <c r="O79" i="5"/>
  <c r="P79" i="5" s="1"/>
  <c r="T79" i="5" s="1"/>
  <c r="R81" i="5"/>
  <c r="S81" i="5" s="1"/>
  <c r="J81" i="5" s="1"/>
  <c r="D27" i="6"/>
  <c r="D33" i="12"/>
  <c r="E33" i="12" s="1"/>
  <c r="C33" i="12"/>
  <c r="B88" i="11"/>
  <c r="B111" i="4"/>
  <c r="R86" i="5"/>
  <c r="S86" i="5" s="1"/>
  <c r="J86" i="5" s="1"/>
  <c r="H47" i="4"/>
  <c r="R34" i="5" s="1"/>
  <c r="S34" i="5" s="1"/>
  <c r="J34" i="5" s="1"/>
  <c r="F47" i="4"/>
  <c r="H87" i="4"/>
  <c r="R69" i="5" s="1"/>
  <c r="S69" i="5" s="1"/>
  <c r="J69" i="5" s="1"/>
  <c r="F87" i="4"/>
  <c r="F35" i="3"/>
  <c r="B39" i="11"/>
  <c r="B63" i="4"/>
  <c r="F69" i="3"/>
  <c r="F91" i="3"/>
  <c r="O25" i="5"/>
  <c r="P25" i="5" s="1"/>
  <c r="O34" i="5"/>
  <c r="P34" i="5" s="1"/>
  <c r="R93" i="5"/>
  <c r="S93" i="5" s="1"/>
  <c r="J93" i="5" s="1"/>
  <c r="F49" i="3"/>
  <c r="F75" i="3"/>
  <c r="F97" i="3"/>
  <c r="F117" i="4"/>
  <c r="F41" i="3"/>
  <c r="F46" i="3"/>
  <c r="F50" i="3"/>
  <c r="F54" i="3"/>
  <c r="B46" i="11"/>
  <c r="B70" i="4"/>
  <c r="F76" i="3"/>
  <c r="F94" i="3"/>
  <c r="F36" i="4"/>
  <c r="H91" i="4"/>
  <c r="R73" i="5" s="1"/>
  <c r="S73" i="5" s="1"/>
  <c r="J73" i="5" s="1"/>
  <c r="F91" i="4"/>
  <c r="B94" i="4"/>
  <c r="F101" i="4"/>
  <c r="R20" i="5"/>
  <c r="S20" i="5" s="1"/>
  <c r="J20" i="5" s="1"/>
  <c r="R29" i="5"/>
  <c r="S29" i="5" s="1"/>
  <c r="J29" i="5" s="1"/>
  <c r="R38" i="5"/>
  <c r="S38" i="5" s="1"/>
  <c r="R47" i="5"/>
  <c r="S47" i="5" s="1"/>
  <c r="R49" i="5"/>
  <c r="S49" i="5" s="1"/>
  <c r="J49" i="5" s="1"/>
  <c r="O51" i="5"/>
  <c r="P51" i="5" s="1"/>
  <c r="O53" i="5"/>
  <c r="P53" i="5" s="1"/>
  <c r="O55" i="5"/>
  <c r="P55" i="5" s="1"/>
  <c r="O65" i="5"/>
  <c r="P65" i="5" s="1"/>
  <c r="R77" i="5"/>
  <c r="S77" i="5" s="1"/>
  <c r="J77" i="5" s="1"/>
  <c r="O92" i="5"/>
  <c r="P92" i="5" s="1"/>
  <c r="O94" i="5"/>
  <c r="P94" i="5" s="1"/>
  <c r="F61" i="3"/>
  <c r="F35" i="4"/>
  <c r="O54" i="5"/>
  <c r="P54" i="5" s="1"/>
  <c r="H33" i="4"/>
  <c r="R21" i="5" s="1"/>
  <c r="S21" i="5" s="1"/>
  <c r="J21" i="5" s="1"/>
  <c r="H80" i="4"/>
  <c r="R63" i="5" s="1"/>
  <c r="S63" i="5" s="1"/>
  <c r="J63" i="5" s="1"/>
  <c r="F80" i="4"/>
  <c r="B41" i="11"/>
  <c r="B65" i="4"/>
  <c r="F89" i="3"/>
  <c r="F29" i="3"/>
  <c r="F112" i="3"/>
  <c r="R75" i="5"/>
  <c r="S75" i="5" s="1"/>
  <c r="J75" i="5" s="1"/>
  <c r="R72" i="5"/>
  <c r="S72" i="5" s="1"/>
  <c r="J72" i="5" s="1"/>
  <c r="R66" i="5"/>
  <c r="S66" i="5" s="1"/>
  <c r="J66" i="5" s="1"/>
  <c r="R60" i="5"/>
  <c r="S60" i="5" s="1"/>
  <c r="J60" i="5" s="1"/>
  <c r="R57" i="5"/>
  <c r="S57" i="5" s="1"/>
  <c r="J57" i="5" s="1"/>
  <c r="R54" i="5"/>
  <c r="S54" i="5" s="1"/>
  <c r="J54" i="5" s="1"/>
  <c r="R51" i="5"/>
  <c r="S51" i="5" s="1"/>
  <c r="J51" i="5" s="1"/>
  <c r="R48" i="5"/>
  <c r="S48" i="5" s="1"/>
  <c r="J48" i="5" s="1"/>
  <c r="R45" i="5"/>
  <c r="S45" i="5" s="1"/>
  <c r="J45" i="5" s="1"/>
  <c r="R42" i="5"/>
  <c r="S42" i="5" s="1"/>
  <c r="J42" i="5" s="1"/>
  <c r="R39" i="5"/>
  <c r="S39" i="5" s="1"/>
  <c r="J39" i="5" s="1"/>
  <c r="R33" i="5"/>
  <c r="S33" i="5" s="1"/>
  <c r="J33" i="5" s="1"/>
  <c r="R24" i="5"/>
  <c r="S24" i="5" s="1"/>
  <c r="J24" i="5" s="1"/>
  <c r="R18" i="5"/>
  <c r="S18" i="5" s="1"/>
  <c r="R70" i="5"/>
  <c r="S70" i="5" s="1"/>
  <c r="J70" i="5" s="1"/>
  <c r="B42" i="4"/>
  <c r="F77" i="4"/>
  <c r="B112" i="4"/>
  <c r="R22" i="5"/>
  <c r="S22" i="5" s="1"/>
  <c r="J22" i="5" s="1"/>
  <c r="R31" i="5"/>
  <c r="S31" i="5" s="1"/>
  <c r="J31" i="5" s="1"/>
  <c r="R40" i="5"/>
  <c r="S40" i="5" s="1"/>
  <c r="J40" i="5" s="1"/>
  <c r="O59" i="5"/>
  <c r="P59" i="5" s="1"/>
  <c r="O61" i="5"/>
  <c r="P61" i="5" s="1"/>
  <c r="O63" i="5"/>
  <c r="P63" i="5" s="1"/>
  <c r="R65" i="5"/>
  <c r="S65" i="5" s="1"/>
  <c r="J65" i="5" s="1"/>
  <c r="C34" i="12"/>
  <c r="R61" i="5"/>
  <c r="S61" i="5" s="1"/>
  <c r="J61" i="5" s="1"/>
  <c r="F30" i="3"/>
  <c r="B71" i="4"/>
  <c r="R35" i="5"/>
  <c r="S35" i="5" s="1"/>
  <c r="J35" i="5" s="1"/>
  <c r="P82" i="5"/>
  <c r="F105" i="3"/>
  <c r="F27" i="3"/>
  <c r="F57" i="3"/>
  <c r="F111" i="3"/>
  <c r="R25" i="5"/>
  <c r="S25" i="5" s="1"/>
  <c r="F33" i="3"/>
  <c r="F63" i="3"/>
  <c r="F71" i="3"/>
  <c r="F81" i="3"/>
  <c r="F85" i="3"/>
  <c r="F99" i="3"/>
  <c r="F103" i="3"/>
  <c r="F34" i="3"/>
  <c r="F38" i="3"/>
  <c r="F42" i="3"/>
  <c r="F64" i="3"/>
  <c r="F68" i="3"/>
  <c r="F90" i="3"/>
  <c r="B40" i="4"/>
  <c r="H49" i="4"/>
  <c r="R36" i="5" s="1"/>
  <c r="S36" i="5" s="1"/>
  <c r="J36" i="5" s="1"/>
  <c r="F49" i="4"/>
  <c r="B73" i="4"/>
  <c r="H89" i="4"/>
  <c r="R71" i="5" s="1"/>
  <c r="S71" i="5" s="1"/>
  <c r="J71" i="5" s="1"/>
  <c r="F89" i="4"/>
  <c r="O24" i="5"/>
  <c r="P24" i="5" s="1"/>
  <c r="O26" i="5"/>
  <c r="P26" i="5" s="1"/>
  <c r="O33" i="5"/>
  <c r="P33" i="5" s="1"/>
  <c r="O35" i="5"/>
  <c r="P35" i="5" s="1"/>
  <c r="O42" i="5"/>
  <c r="P42" i="5" s="1"/>
  <c r="R53" i="5"/>
  <c r="S53" i="5" s="1"/>
  <c r="R55" i="5"/>
  <c r="S55" i="5" s="1"/>
  <c r="J55" i="5" s="1"/>
  <c r="O86" i="5"/>
  <c r="P86" i="5" s="1"/>
  <c r="O88" i="5"/>
  <c r="P88" i="5" s="1"/>
  <c r="R90" i="5"/>
  <c r="S90" i="5" s="1"/>
  <c r="J90" i="5" s="1"/>
  <c r="D24" i="6"/>
  <c r="D31" i="12"/>
  <c r="E31" i="12" s="1"/>
  <c r="D43" i="12"/>
  <c r="E43" i="12" s="1"/>
  <c r="C29" i="12"/>
  <c r="C41" i="12"/>
  <c r="Q95" i="5"/>
  <c r="H118" i="4" s="1"/>
  <c r="R95" i="5" s="1"/>
  <c r="S95" i="5" s="1"/>
  <c r="J95" i="5" s="1"/>
  <c r="C46" i="12"/>
  <c r="C39" i="12"/>
  <c r="C51" i="12"/>
  <c r="O72" i="5"/>
  <c r="P72" i="5" s="1"/>
  <c r="O75" i="5"/>
  <c r="P75" i="5" s="1"/>
  <c r="C32" i="12"/>
  <c r="C44" i="12"/>
  <c r="O78" i="5"/>
  <c r="P78" i="5" s="1"/>
  <c r="O81" i="5"/>
  <c r="P81" i="5" s="1"/>
  <c r="O84" i="5"/>
  <c r="P84" i="5" s="1"/>
  <c r="O87" i="5"/>
  <c r="P87" i="5" s="1"/>
  <c r="O90" i="5"/>
  <c r="P90" i="5" s="1"/>
  <c r="Q94" i="5"/>
  <c r="H117" i="4" s="1"/>
  <c r="R94" i="5" s="1"/>
  <c r="S94" i="5" s="1"/>
  <c r="J94" i="5" s="1"/>
  <c r="C25" i="12"/>
  <c r="C37" i="12"/>
  <c r="C49" i="12"/>
  <c r="C26" i="12"/>
  <c r="C38" i="12"/>
  <c r="C50" i="12"/>
  <c r="T62" i="5" l="1"/>
  <c r="T26" i="5"/>
  <c r="T84" i="5"/>
  <c r="T88" i="5"/>
  <c r="T54" i="5"/>
  <c r="T59" i="5"/>
  <c r="T89" i="5"/>
  <c r="T44" i="5"/>
  <c r="T33" i="5"/>
  <c r="T82" i="5"/>
  <c r="T61" i="5"/>
  <c r="T81" i="5"/>
  <c r="T53" i="5"/>
  <c r="T72" i="5"/>
  <c r="T91" i="5"/>
  <c r="T75" i="5"/>
  <c r="T18" i="5"/>
  <c r="T55" i="5"/>
  <c r="T40" i="5"/>
  <c r="T22" i="5"/>
  <c r="T41" i="5"/>
  <c r="T51" i="5"/>
  <c r="J80" i="5"/>
  <c r="H10" i="15"/>
  <c r="D21" i="4" s="1"/>
  <c r="T80" i="5"/>
  <c r="J28" i="5"/>
  <c r="T28" i="5"/>
  <c r="H8" i="15"/>
  <c r="D19" i="4" s="1"/>
  <c r="J67" i="5"/>
  <c r="T67" i="5"/>
  <c r="T34" i="5"/>
  <c r="T74" i="5"/>
  <c r="T85" i="5"/>
  <c r="T66" i="5"/>
  <c r="T93" i="5"/>
  <c r="H11" i="15"/>
  <c r="D22" i="4" s="1"/>
  <c r="J84" i="5"/>
  <c r="T24" i="5"/>
  <c r="T95" i="5"/>
  <c r="J47" i="5"/>
  <c r="H5" i="15"/>
  <c r="D16" i="4" s="1"/>
  <c r="T25" i="5"/>
  <c r="T49" i="5"/>
  <c r="T56" i="5"/>
  <c r="T64" i="5"/>
  <c r="T76" i="5"/>
  <c r="T52" i="5"/>
  <c r="T46" i="5"/>
  <c r="H4" i="15"/>
  <c r="D15" i="4" s="1"/>
  <c r="J38" i="5"/>
  <c r="T47" i="5"/>
  <c r="T83" i="5"/>
  <c r="G10" i="15" s="1"/>
  <c r="T45" i="5"/>
  <c r="H12" i="15"/>
  <c r="D23" i="4" s="1"/>
  <c r="J89" i="5"/>
  <c r="T39" i="5"/>
  <c r="T50" i="5"/>
  <c r="T38" i="5"/>
  <c r="T32" i="5"/>
  <c r="T57" i="5"/>
  <c r="T60" i="5"/>
  <c r="H13" i="15"/>
  <c r="D24" i="4" s="1"/>
  <c r="J92" i="5"/>
  <c r="H9" i="15"/>
  <c r="D20" i="4" s="1"/>
  <c r="J74" i="5"/>
  <c r="T94" i="5"/>
  <c r="T36" i="5"/>
  <c r="J62" i="5"/>
  <c r="H7" i="15"/>
  <c r="D18" i="4" s="1"/>
  <c r="T30" i="5"/>
  <c r="T48" i="5"/>
  <c r="T31" i="5"/>
  <c r="H6" i="15"/>
  <c r="D17" i="4" s="1"/>
  <c r="J53" i="5"/>
  <c r="T92" i="5"/>
  <c r="T29" i="5"/>
  <c r="T23" i="5"/>
  <c r="T70" i="5"/>
  <c r="T73" i="5"/>
  <c r="E11" i="15"/>
  <c r="T78" i="5"/>
  <c r="T71" i="5"/>
  <c r="T42" i="5"/>
  <c r="H3" i="15"/>
  <c r="D14" i="4" s="1"/>
  <c r="J25" i="5"/>
  <c r="H2" i="15"/>
  <c r="J18" i="5"/>
  <c r="T77" i="5"/>
  <c r="T27" i="5"/>
  <c r="T21" i="5"/>
  <c r="T43" i="5"/>
  <c r="T68" i="5"/>
  <c r="T86" i="5"/>
  <c r="T90" i="5"/>
  <c r="T87" i="5"/>
  <c r="T35" i="5"/>
  <c r="T63" i="5"/>
  <c r="T65" i="5"/>
  <c r="T69" i="5"/>
  <c r="T20" i="5"/>
  <c r="T58" i="5"/>
  <c r="E6" i="15" s="1"/>
  <c r="T37" i="5"/>
  <c r="E7" i="15" l="1"/>
  <c r="G12" i="15"/>
  <c r="I12" i="15" s="1"/>
  <c r="G6" i="15"/>
  <c r="F17" i="4" s="1"/>
  <c r="G2" i="15"/>
  <c r="I2" i="15" s="1"/>
  <c r="E2" i="15"/>
  <c r="G7" i="15"/>
  <c r="F18" i="4" s="1"/>
  <c r="G11" i="15"/>
  <c r="I11" i="15" s="1"/>
  <c r="I10" i="15"/>
  <c r="F21" i="4"/>
  <c r="E3" i="15"/>
  <c r="G3" i="15"/>
  <c r="G5" i="15"/>
  <c r="E5" i="15"/>
  <c r="G8" i="15"/>
  <c r="E8" i="15"/>
  <c r="K10" i="15"/>
  <c r="D25" i="4" s="1"/>
  <c r="D13" i="4"/>
  <c r="E10" i="15"/>
  <c r="K6" i="15"/>
  <c r="K2" i="15"/>
  <c r="K3" i="15"/>
  <c r="K5" i="15"/>
  <c r="E4" i="15"/>
  <c r="G4" i="15"/>
  <c r="F15" i="4" s="1"/>
  <c r="G9" i="15"/>
  <c r="E9" i="15"/>
  <c r="E12" i="15"/>
  <c r="G13" i="15"/>
  <c r="E13" i="15"/>
  <c r="F23" i="4" l="1"/>
  <c r="I7" i="15"/>
  <c r="G18" i="4" s="1"/>
  <c r="I6" i="15"/>
  <c r="G17" i="4" s="1"/>
  <c r="F13" i="4"/>
  <c r="F22" i="4"/>
  <c r="I5" i="15"/>
  <c r="F16" i="4"/>
  <c r="I3" i="15"/>
  <c r="F14" i="4"/>
  <c r="I9" i="15"/>
  <c r="F20" i="4"/>
  <c r="I8" i="15"/>
  <c r="F19" i="4"/>
  <c r="B17" i="12"/>
  <c r="G23" i="4"/>
  <c r="I13" i="15"/>
  <c r="F24" i="4"/>
  <c r="J8" i="15"/>
  <c r="D6" i="12" s="1"/>
  <c r="E6" i="12" s="1"/>
  <c r="B15" i="12"/>
  <c r="G21" i="4"/>
  <c r="M3" i="15"/>
  <c r="B7" i="12"/>
  <c r="G13" i="4"/>
  <c r="M2" i="15"/>
  <c r="K11" i="15"/>
  <c r="F25" i="4" s="1"/>
  <c r="G25" i="4" s="1"/>
  <c r="B16" i="12"/>
  <c r="G22" i="4"/>
  <c r="B11" i="12" l="1"/>
  <c r="C11" i="12" s="1"/>
  <c r="B12" i="12"/>
  <c r="C12" i="12" s="1"/>
  <c r="B8" i="12"/>
  <c r="G14" i="4"/>
  <c r="F15" i="12"/>
  <c r="E15" i="12"/>
  <c r="D15" i="12"/>
  <c r="C15" i="12"/>
  <c r="G15" i="12"/>
  <c r="B13" i="12"/>
  <c r="G19" i="4"/>
  <c r="G20" i="4"/>
  <c r="B14" i="12"/>
  <c r="F12" i="12"/>
  <c r="E12" i="12"/>
  <c r="B18" i="12"/>
  <c r="G24" i="4"/>
  <c r="D16" i="12"/>
  <c r="C16" i="12"/>
  <c r="G16" i="12"/>
  <c r="F16" i="12"/>
  <c r="E16" i="12"/>
  <c r="G17" i="12"/>
  <c r="F17" i="12"/>
  <c r="D17" i="12"/>
  <c r="C17" i="12"/>
  <c r="E17" i="12"/>
  <c r="B10" i="12"/>
  <c r="G16" i="4"/>
  <c r="G12" i="12" l="1"/>
  <c r="D12" i="12"/>
  <c r="F11" i="12"/>
  <c r="E11" i="12"/>
  <c r="G11" i="12"/>
  <c r="D11" i="12"/>
  <c r="F14" i="12"/>
  <c r="E14" i="12"/>
  <c r="D14" i="12"/>
  <c r="C14" i="12"/>
  <c r="G14" i="12"/>
  <c r="G13" i="12"/>
  <c r="F13" i="12"/>
  <c r="E13" i="12"/>
  <c r="D13" i="12"/>
  <c r="C13" i="12"/>
</calcChain>
</file>

<file path=xl/sharedStrings.xml><?xml version="1.0" encoding="utf-8"?>
<sst xmlns="http://schemas.openxmlformats.org/spreadsheetml/2006/main" count="4067" uniqueCount="2340">
  <si>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</si>
  <si>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</si>
  <si>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</si>
  <si>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</si>
  <si>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</si>
  <si>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</si>
  <si>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</si>
  <si>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</si>
  <si>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</si>
  <si>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</si>
  <si>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</si>
  <si>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</si>
  <si>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</si>
  <si>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</si>
  <si>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</si>
  <si>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</si>
  <si>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</si>
  <si>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</si>
  <si>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</si>
  <si>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</si>
  <si>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</si>
  <si>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</si>
  <si>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</si>
  <si>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</si>
  <si>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</si>
  <si>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</si>
  <si>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</si>
  <si>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</si>
  <si>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</si>
  <si>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</si>
  <si>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</si>
  <si>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</si>
  <si>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2/3/2023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</si>
  <si>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</si>
  <si>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</si>
  <si>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</si>
  <si>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</si>
  <si>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</si>
  <si>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</si>
  <si>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</si>
  <si>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Any incident alerts triggered are sent to the appropriate teams 24x7x365 via PagerDuty for investigation and response.</t>
  </si>
  <si>
    <t>GNRL-04</t>
  </si>
  <si>
    <t>Web Link to Product Privacy Notice</t>
  </si>
  <si>
    <t>https://www.instructure.com/policies/privacy</t>
  </si>
  <si>
    <t>GNRL-05</t>
  </si>
  <si>
    <t>Web Link to Accessibility Statement or VPAT</t>
  </si>
  <si>
    <t>GNRL-06</t>
  </si>
  <si>
    <t>Vendor Contact Name</t>
  </si>
  <si>
    <t>GNRL-07</t>
  </si>
  <si>
    <t>Vendor Contact Title</t>
  </si>
  <si>
    <t>GNRL-08</t>
  </si>
  <si>
    <t>Vendor Contact Email</t>
  </si>
  <si>
    <t>info@instructure.com</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</si>
  <si>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</si>
  <si>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</si>
  <si>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</si>
  <si>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</si>
  <si>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</si>
  <si>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</si>
  <si>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</si>
  <si>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</si>
  <si>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</si>
  <si>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</si>
  <si>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</si>
  <si>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</si>
  <si>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</si>
  <si>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</si>
  <si>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</si>
  <si>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</si>
  <si>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</si>
  <si>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</si>
  <si>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</si>
  <si>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</si>
  <si>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</si>
  <si>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</si>
  <si>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</si>
  <si>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</si>
  <si>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</si>
  <si>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</si>
  <si>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</si>
  <si>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</si>
  <si>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</si>
  <si>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</si>
  <si>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</si>
  <si>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</si>
  <si>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</si>
  <si>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</si>
  <si>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</si>
  <si>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</si>
  <si>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</si>
  <si>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</si>
  <si>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</si>
  <si>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</si>
  <si>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</si>
  <si>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</si>
  <si>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</si>
  <si>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</si>
  <si>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</si>
  <si>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</si>
  <si>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</si>
  <si>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</si>
  <si>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</si>
  <si>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</si>
  <si>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</si>
  <si>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</si>
  <si>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</si>
  <si>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</si>
  <si>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</si>
  <si>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</si>
  <si>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</si>
  <si>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</si>
  <si>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</si>
  <si>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</si>
  <si>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</si>
  <si>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</si>
  <si>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</si>
  <si>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</si>
  <si>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</si>
  <si>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</si>
  <si>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</si>
  <si>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</si>
  <si>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</si>
  <si>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</si>
  <si>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</si>
  <si>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</si>
  <si>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</si>
  <si>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</si>
  <si>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</si>
  <si>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</si>
  <si>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</si>
  <si>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</si>
  <si>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</si>
  <si>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</si>
  <si>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</si>
  <si>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</si>
  <si>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</si>
  <si>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</si>
  <si>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</si>
  <si>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</si>
  <si>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</si>
  <si>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</si>
  <si>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</si>
  <si>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</si>
  <si>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</si>
  <si>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</si>
  <si>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</si>
  <si>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</si>
  <si>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</si>
  <si>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</si>
  <si>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</si>
  <si>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</si>
  <si>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</si>
  <si>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</si>
  <si>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</si>
  <si>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</si>
  <si>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</si>
  <si>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</si>
  <si>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</si>
  <si>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</si>
  <si>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</si>
  <si>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</si>
  <si>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</si>
  <si>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</si>
  <si>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</si>
  <si>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</si>
  <si>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</si>
  <si>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</si>
  <si>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</si>
  <si>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</si>
  <si>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</si>
  <si>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</si>
  <si>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</si>
  <si>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</si>
  <si>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</si>
  <si>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</si>
  <si>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</si>
  <si>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</si>
  <si>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</si>
  <si>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</si>
  <si>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</si>
  <si>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</si>
  <si>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</si>
  <si>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</si>
  <si>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</si>
  <si>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</si>
  <si>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</si>
  <si>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</si>
  <si>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</si>
  <si>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</si>
  <si>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</si>
  <si>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</si>
  <si>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</si>
  <si>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</si>
  <si>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</si>
  <si>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</si>
  <si>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</si>
  <si>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</si>
  <si>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</si>
  <si>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</si>
  <si>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</si>
  <si>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</si>
  <si>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</si>
  <si>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</si>
  <si>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</si>
  <si>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</si>
  <si>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</si>
  <si>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</si>
  <si>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</si>
  <si>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</si>
  <si>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</si>
  <si>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</si>
  <si>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</si>
  <si>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</si>
  <si>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</si>
  <si>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</si>
  <si>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</si>
  <si>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</si>
  <si>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</si>
  <si>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</si>
  <si>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</si>
  <si>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</si>
  <si>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</si>
  <si>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</si>
  <si>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</si>
  <si>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</si>
  <si>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</si>
  <si>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</si>
  <si>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</si>
  <si>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</si>
  <si>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</si>
  <si>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</si>
  <si>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</si>
  <si>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</si>
  <si>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</si>
  <si>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</si>
  <si>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</si>
  <si>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</si>
  <si>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</si>
  <si>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</si>
  <si>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</si>
  <si>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</si>
  <si>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</si>
  <si>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</si>
  <si>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</si>
  <si>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</si>
  <si>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</si>
  <si>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</si>
  <si>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</si>
  <si>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</si>
  <si>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</si>
  <si>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</si>
  <si>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</si>
  <si>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</si>
  <si>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</si>
  <si>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</si>
  <si>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</si>
  <si>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</si>
  <si>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</si>
  <si>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</si>
  <si>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</si>
  <si>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</si>
  <si>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</si>
  <si>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</si>
  <si>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</si>
  <si>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</si>
  <si>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</si>
  <si>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</si>
  <si>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</si>
  <si>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</si>
  <si>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</si>
  <si>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</si>
  <si>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</si>
  <si>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</si>
  <si>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</si>
  <si>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</si>
  <si>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</si>
  <si>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</si>
  <si>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</si>
  <si>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</si>
  <si>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</si>
  <si>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</si>
  <si>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</si>
  <si>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</si>
  <si>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</si>
  <si>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</si>
  <si>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</si>
  <si>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</si>
  <si>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</si>
  <si>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</si>
  <si>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</si>
  <si>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</si>
  <si>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</si>
  <si>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</si>
  <si>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</si>
  <si>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</si>
  <si>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</si>
  <si>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</si>
  <si>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</si>
  <si>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</si>
  <si>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</si>
  <si>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</si>
  <si>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</si>
  <si>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</si>
  <si>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</si>
  <si>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</si>
  <si>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</si>
  <si>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</si>
  <si>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</si>
  <si>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</si>
  <si>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</si>
  <si>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</si>
  <si>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</si>
  <si>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</si>
  <si>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</si>
  <si>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</si>
  <si>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</si>
  <si>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</si>
  <si>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</si>
  <si>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</si>
  <si>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</si>
  <si>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</si>
  <si>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</si>
  <si>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</si>
  <si>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</si>
  <si>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</si>
  <si>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</si>
  <si>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</si>
  <si>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</si>
  <si>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</si>
  <si>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</si>
  <si>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</si>
  <si>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</si>
  <si>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</si>
  <si>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</si>
  <si>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</si>
  <si>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</si>
  <si>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</si>
  <si>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</si>
  <si>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</si>
  <si>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</si>
  <si>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</si>
  <si>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</si>
  <si>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</si>
  <si>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</si>
  <si>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</si>
  <si>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</si>
  <si>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</si>
  <si>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</si>
  <si>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</si>
  <si>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</si>
  <si>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</si>
  <si>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</si>
  <si>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</si>
  <si>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</si>
  <si>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</si>
  <si>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</si>
  <si>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</si>
  <si>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</si>
  <si>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</si>
  <si>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</si>
  <si>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</si>
  <si>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</si>
  <si>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</si>
  <si>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</si>
  <si>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</si>
  <si>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</si>
  <si>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</si>
  <si>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</si>
  <si>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</si>
  <si>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</si>
  <si>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</si>
  <si>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</si>
  <si>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</si>
  <si>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</si>
  <si>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</si>
  <si>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</si>
  <si>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</si>
  <si>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</si>
  <si>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</si>
  <si>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</si>
  <si>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</si>
  <si>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</si>
  <si>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</si>
  <si>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</si>
  <si>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</si>
  <si>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</si>
  <si>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</si>
  <si>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</si>
  <si>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</si>
  <si>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</si>
  <si>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</si>
  <si>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</si>
  <si>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</si>
  <si>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</si>
  <si>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</si>
  <si>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</si>
  <si>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</si>
  <si>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</si>
  <si>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</si>
  <si>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</si>
  <si>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</si>
  <si>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</si>
  <si>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</si>
  <si>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</si>
  <si>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</si>
  <si>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</si>
  <si>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</si>
  <si>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</si>
  <si>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</si>
  <si>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</si>
  <si>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</si>
  <si>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</si>
  <si>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</si>
  <si>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</si>
  <si>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</si>
  <si>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</si>
  <si>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</si>
  <si>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</si>
  <si>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</si>
  <si>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</si>
  <si>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</si>
  <si>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</si>
  <si>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</si>
  <si>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</si>
  <si>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</si>
  <si>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</si>
  <si>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</si>
  <si>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</si>
  <si>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</si>
  <si>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</si>
  <si>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</si>
  <si>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</si>
  <si>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</si>
  <si>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</si>
  <si>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</si>
  <si>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</si>
  <si>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</si>
  <si>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</si>
  <si>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</si>
  <si>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</si>
  <si>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</si>
  <si>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</si>
  <si>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</si>
  <si>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</si>
  <si>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</si>
  <si>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</si>
  <si>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</si>
  <si>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</si>
  <si>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</si>
  <si>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</si>
  <si>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</si>
  <si>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</si>
  <si>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</si>
  <si>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</si>
  <si>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</si>
  <si>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</si>
  <si>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</si>
  <si>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</si>
  <si>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</si>
  <si>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</si>
  <si>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</si>
  <si>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</si>
  <si>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</si>
  <si>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</si>
  <si>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</si>
  <si>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</si>
  <si>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</si>
  <si>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</si>
  <si>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</si>
  <si>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</si>
  <si>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</si>
  <si>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</si>
  <si>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</si>
  <si>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</si>
  <si>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</si>
  <si>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</si>
  <si>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</si>
  <si>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</si>
  <si>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</si>
  <si>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</si>
  <si>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</si>
  <si>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</si>
  <si>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</si>
  <si>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</si>
  <si>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</si>
  <si>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</si>
  <si>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</si>
  <si>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</si>
  <si>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</si>
  <si>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</si>
  <si>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</si>
  <si>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</si>
  <si>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</si>
  <si>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</si>
  <si>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</si>
  <si>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</si>
  <si>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</si>
  <si>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</si>
  <si>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</si>
  <si>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</si>
  <si>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</si>
  <si>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</si>
  <si>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</si>
  <si>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</si>
  <si>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</si>
  <si>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</si>
  <si>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</si>
  <si>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</si>
  <si>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</si>
  <si>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</si>
  <si>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</si>
  <si>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</si>
  <si>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</si>
  <si>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</si>
  <si>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</si>
  <si>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</si>
  <si>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</si>
  <si>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</si>
  <si>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</si>
  <si>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</si>
  <si>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</si>
  <si>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</si>
  <si>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</si>
  <si>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</si>
  <si>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</si>
  <si>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</si>
  <si>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</si>
  <si>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</si>
  <si>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</si>
  <si>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</si>
  <si>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</si>
  <si>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</si>
  <si>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</si>
  <si>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</si>
  <si>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</si>
  <si>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</si>
  <si>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</si>
  <si>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</si>
  <si>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</si>
  <si>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</si>
  <si>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</si>
  <si>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</si>
  <si>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</si>
  <si>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</si>
  <si>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</si>
  <si>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</si>
  <si>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</si>
  <si>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</si>
  <si>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</si>
  <si>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</si>
  <si>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</si>
  <si>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</si>
  <si>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</si>
  <si>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</si>
  <si>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</si>
  <si>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</si>
  <si>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</si>
  <si>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</si>
  <si>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</si>
  <si>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</si>
  <si>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</si>
  <si>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</si>
  <si>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</si>
  <si>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</si>
  <si>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</si>
  <si>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</si>
  <si>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</si>
  <si>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</si>
  <si>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</si>
  <si>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</si>
  <si>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</si>
  <si>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</si>
  <si>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</si>
  <si>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</si>
  <si>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</si>
  <si>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</si>
  <si>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</si>
  <si>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</si>
  <si>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</si>
  <si>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</si>
  <si>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</si>
  <si>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</si>
  <si>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</si>
  <si>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</si>
  <si>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</si>
  <si>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</si>
  <si>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</si>
  <si>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</si>
  <si>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</si>
  <si>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</si>
  <si>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</si>
  <si>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</si>
  <si>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</si>
  <si>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</si>
  <si>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</si>
  <si>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</si>
  <si>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</si>
  <si>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</si>
  <si>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</si>
  <si>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</si>
  <si>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</si>
  <si>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</si>
  <si>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</si>
  <si>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</si>
  <si>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</si>
  <si>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</si>
  <si>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</si>
  <si>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</si>
  <si>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</si>
  <si>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</si>
  <si>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</si>
  <si>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</si>
  <si>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</si>
  <si>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</si>
  <si>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</si>
  <si>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</si>
  <si>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</si>
  <si>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</si>
  <si>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</si>
  <si>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</si>
  <si>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</si>
  <si>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</si>
  <si>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</si>
  <si>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</si>
  <si>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</si>
  <si>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</si>
  <si>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</si>
  <si>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</si>
  <si>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</si>
  <si>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</si>
  <si>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</si>
  <si>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</si>
  <si>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</si>
  <si>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</si>
  <si>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</si>
  <si>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</si>
  <si>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</si>
  <si>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</si>
  <si>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</si>
  <si>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</si>
  <si>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</si>
  <si>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</si>
  <si>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</si>
  <si>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</si>
  <si>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</si>
  <si>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</si>
  <si>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</si>
  <si>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</si>
  <si>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</si>
  <si>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</si>
  <si>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</si>
  <si>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</si>
  <si>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</si>
  <si>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</si>
  <si>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</si>
  <si>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</si>
  <si>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</si>
  <si>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</si>
  <si>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</si>
  <si>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</si>
  <si>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</si>
  <si>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</si>
  <si>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</si>
  <si>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</si>
  <si>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</si>
  <si>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</si>
  <si>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</si>
  <si>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</si>
  <si>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</si>
  <si>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</si>
  <si>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</si>
  <si>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</si>
  <si>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</si>
  <si>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</si>
  <si>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</si>
  <si>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</si>
  <si>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</si>
  <si>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</si>
  <si>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</si>
  <si>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</si>
  <si>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</si>
  <si>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</si>
  <si>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</si>
  <si>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</si>
  <si>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</si>
  <si>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</si>
  <si>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</si>
  <si>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</si>
  <si>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</si>
  <si>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</si>
  <si>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</si>
  <si>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</si>
  <si>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</si>
  <si>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</si>
  <si>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</si>
  <si>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</si>
  <si>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</si>
  <si>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</si>
  <si>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</si>
  <si>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</si>
  <si>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</si>
  <si>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</si>
  <si>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</si>
  <si>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</si>
  <si>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</si>
  <si>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</si>
  <si>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</si>
  <si>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</si>
  <si>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</si>
  <si>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</si>
  <si>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</si>
  <si>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</si>
  <si>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</si>
  <si>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</si>
  <si>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</si>
  <si>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</si>
  <si>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</si>
  <si>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</si>
  <si>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</si>
  <si>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</si>
  <si>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</si>
  <si>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</si>
  <si>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</si>
  <si>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</si>
  <si>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</si>
  <si>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</si>
  <si>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</si>
  <si>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</si>
  <si>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</si>
  <si>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</si>
  <si>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</si>
  <si>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</si>
  <si>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</si>
  <si>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</si>
  <si>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</si>
  <si>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</si>
  <si>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</si>
  <si>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</si>
  <si>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</si>
  <si>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</si>
  <si>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</si>
  <si>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</si>
  <si>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</si>
  <si>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</si>
  <si>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</si>
  <si>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</si>
  <si>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</si>
  <si>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</si>
  <si>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</si>
  <si>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</si>
  <si>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</si>
  <si>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</si>
  <si>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</si>
  <si>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</si>
  <si>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</si>
  <si>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</si>
  <si>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</si>
  <si>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</si>
  <si>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</si>
  <si>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</si>
  <si>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</si>
  <si>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</si>
  <si>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</si>
  <si>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</si>
  <si>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</si>
  <si>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</si>
  <si>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</si>
  <si>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</si>
  <si>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</si>
  <si>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</si>
  <si>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</si>
  <si>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</si>
  <si>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</si>
  <si>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</si>
  <si>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</si>
  <si>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</si>
  <si>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</si>
  <si>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</si>
  <si>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</si>
  <si>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</si>
  <si>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</si>
  <si>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</si>
  <si>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</si>
  <si>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</si>
  <si>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</si>
  <si>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</si>
  <si>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</si>
  <si>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</si>
  <si>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</si>
  <si>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</si>
  <si>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</si>
  <si>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</si>
  <si>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</si>
  <si>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</si>
  <si>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</si>
  <si>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</si>
  <si>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</si>
  <si>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</si>
  <si>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</si>
  <si>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</si>
  <si>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</si>
  <si>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</si>
  <si>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</si>
  <si>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</si>
  <si>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</si>
  <si>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</si>
  <si>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</si>
  <si>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</si>
  <si>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</si>
  <si>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</si>
  <si>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</si>
  <si>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</si>
  <si>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</si>
  <si>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</si>
  <si>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</si>
  <si>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</si>
  <si>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</si>
  <si>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</si>
  <si>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</si>
  <si>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</si>
  <si>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</si>
  <si>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</si>
  <si>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</si>
  <si>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</si>
  <si>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</si>
  <si>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</si>
  <si>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</si>
  <si>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</si>
  <si>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</si>
  <si>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</si>
  <si>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</si>
  <si>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</si>
  <si>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</si>
  <si>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</si>
  <si>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</si>
  <si>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</si>
  <si>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</si>
  <si>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</si>
  <si>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</si>
  <si>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</si>
  <si>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</si>
  <si>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</si>
  <si>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</si>
  <si>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</si>
  <si>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</si>
  <si>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</si>
  <si>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</si>
  <si>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</si>
  <si>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</si>
  <si>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</si>
  <si>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</si>
  <si>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</si>
  <si>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</si>
  <si>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</si>
  <si>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</si>
  <si>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</si>
  <si>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</si>
  <si>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</si>
  <si>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</si>
  <si>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</si>
  <si>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</si>
  <si>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</si>
  <si>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</si>
  <si>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</si>
  <si>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</si>
  <si>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</si>
  <si>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</si>
  <si>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</si>
  <si>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</si>
  <si>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</si>
  <si>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</si>
  <si>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</si>
  <si>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</si>
  <si>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</si>
  <si>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</si>
  <si>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</si>
  <si>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</si>
  <si>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</si>
  <si>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</si>
  <si>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</si>
  <si>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</si>
  <si>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</si>
  <si>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</si>
  <si>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</si>
  <si>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</si>
  <si>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</si>
  <si>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</si>
  <si>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</si>
  <si>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</si>
  <si>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</si>
  <si>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</si>
  <si>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</si>
  <si>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</si>
  <si>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</si>
  <si>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</si>
  <si>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</si>
  <si>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</si>
  <si>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</si>
  <si>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</si>
  <si>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</si>
  <si>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</si>
  <si>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</si>
  <si>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</si>
  <si>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</si>
  <si>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</si>
  <si>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</si>
  <si>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</si>
  <si>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</si>
  <si>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</si>
  <si>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</si>
  <si>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</si>
  <si>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</si>
  <si>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</si>
  <si>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</si>
  <si>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</si>
  <si>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</si>
  <si>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</si>
  <si>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</si>
  <si>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</si>
  <si>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</si>
  <si>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</si>
  <si>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</si>
  <si>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</si>
  <si>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</si>
  <si>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</si>
  <si>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</si>
  <si>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</si>
  <si>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</si>
  <si>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</si>
  <si>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</si>
  <si>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</si>
  <si>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</si>
  <si>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</si>
  <si>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</si>
  <si>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</si>
  <si>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</si>
  <si>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</si>
  <si>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</si>
  <si>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</si>
  <si>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</si>
  <si>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</si>
  <si>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</si>
  <si>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</si>
  <si>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</si>
  <si>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</si>
  <si>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</si>
  <si>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</si>
  <si>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</si>
  <si>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</si>
  <si>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</si>
  <si>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</si>
  <si>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</si>
  <si>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</si>
  <si>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</si>
  <si>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</si>
  <si>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</si>
  <si>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</si>
  <si>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</si>
  <si>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</si>
  <si>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</si>
  <si>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</si>
  <si>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</si>
  <si>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</si>
  <si>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</si>
  <si>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</si>
  <si>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</si>
  <si>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</si>
  <si>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</si>
  <si>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</si>
  <si>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</si>
  <si>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</si>
  <si>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</si>
  <si>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</si>
  <si>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</si>
  <si>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</si>
  <si>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</si>
  <si>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</si>
  <si>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</si>
  <si>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</si>
  <si>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</si>
  <si>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</si>
  <si>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</si>
  <si>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</si>
  <si>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</si>
  <si>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</si>
  <si>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</si>
  <si>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</si>
  <si>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</si>
  <si>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</si>
  <si>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</si>
  <si>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</si>
  <si>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</si>
  <si>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</si>
  <si>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</si>
  <si>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</si>
  <si>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</si>
  <si>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</si>
  <si>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</si>
  <si>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</si>
  <si>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</si>
  <si>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</si>
  <si>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</si>
  <si>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</si>
  <si>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</si>
  <si>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</si>
  <si>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</si>
  <si>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</si>
  <si>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</si>
  <si>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</si>
  <si>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</si>
  <si>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</si>
  <si>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</si>
  <si>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</si>
  <si>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</si>
  <si>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</si>
  <si>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</si>
  <si>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</si>
  <si>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</si>
  <si>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</si>
  <si>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</si>
  <si>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</si>
  <si>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</si>
  <si>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</si>
  <si>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</si>
  <si>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</si>
  <si>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</si>
  <si>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</si>
  <si>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</si>
  <si>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</si>
  <si>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</si>
  <si>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</si>
  <si>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</si>
  <si>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</si>
  <si>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</si>
  <si>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</si>
  <si>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</si>
  <si>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</si>
  <si>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</si>
  <si>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</si>
  <si>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</si>
  <si>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</si>
  <si>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</si>
  <si>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</si>
  <si>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</si>
  <si>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</si>
  <si>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</si>
  <si>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</si>
  <si>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</si>
  <si>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</si>
  <si>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</si>
  <si>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</si>
  <si>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</si>
  <si>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</si>
  <si>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</si>
  <si>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</si>
  <si>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</si>
  <si>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</si>
  <si>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</si>
  <si>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</si>
  <si>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</si>
  <si>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</si>
  <si>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</si>
  <si>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</si>
  <si>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</si>
  <si>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</si>
  <si>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</si>
  <si>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</si>
  <si>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</si>
  <si>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</si>
  <si>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</si>
  <si>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</si>
  <si>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</si>
  <si>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</si>
  <si>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</si>
  <si>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</si>
  <si>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</si>
  <si>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</si>
  <si>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</si>
  <si>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</si>
  <si>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</si>
  <si>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</si>
  <si>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</si>
  <si>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</si>
  <si>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</si>
  <si>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</si>
  <si>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</si>
  <si>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</si>
  <si>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</si>
  <si>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</si>
  <si>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</si>
  <si>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</si>
  <si>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</si>
  <si>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</si>
  <si>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</si>
  <si>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</si>
  <si>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</si>
  <si>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</si>
  <si>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</si>
  <si>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</si>
  <si>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</si>
  <si>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</si>
  <si>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</si>
  <si>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</si>
  <si>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</si>
  <si>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</si>
  <si>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</si>
  <si>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</si>
  <si>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</si>
  <si>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</si>
  <si>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</si>
  <si>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</si>
  <si>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</si>
  <si>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</si>
  <si>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</si>
  <si>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</si>
  <si>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</si>
  <si>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</si>
  <si>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</si>
  <si>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</si>
  <si>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</si>
  <si>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</si>
  <si>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</si>
  <si>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</si>
  <si>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</si>
  <si>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</si>
  <si>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</si>
  <si>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</si>
  <si>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</si>
  <si>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</si>
  <si>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</si>
  <si>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</si>
  <si>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</si>
  <si>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</si>
  <si>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</si>
  <si>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</si>
  <si>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</si>
  <si>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</si>
  <si>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</si>
  <si>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</si>
  <si>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</si>
  <si>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</si>
  <si>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</si>
  <si>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</si>
  <si>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</si>
  <si>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</si>
  <si>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</si>
  <si>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</si>
  <si>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</si>
  <si>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</si>
  <si>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</si>
  <si>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</si>
  <si>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</si>
  <si>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</si>
  <si>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</si>
  <si>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</si>
  <si>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</si>
  <si>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</si>
  <si>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</si>
  <si>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</si>
  <si>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</si>
  <si>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</si>
  <si>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</si>
  <si>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</si>
  <si>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</si>
  <si>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</si>
  <si>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</si>
  <si>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</si>
  <si>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</si>
  <si>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</si>
  <si>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</si>
  <si>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</si>
  <si>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</si>
  <si>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</si>
  <si>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</si>
  <si>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</si>
  <si>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</si>
  <si>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</si>
  <si>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</si>
  <si>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</si>
  <si>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</si>
  <si>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</si>
  <si>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</si>
  <si>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</si>
  <si>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</si>
  <si>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</si>
  <si>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</si>
  <si>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</si>
  <si>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</si>
  <si>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</si>
  <si>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</si>
  <si>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</si>
  <si>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</si>
  <si>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</si>
  <si>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</si>
  <si>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</si>
  <si>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</si>
  <si>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</si>
  <si>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</si>
  <si>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</si>
  <si>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</si>
  <si>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</si>
  <si>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</si>
  <si>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</si>
  <si>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</si>
  <si>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</si>
  <si>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</si>
  <si>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</si>
  <si>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</si>
  <si>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</si>
  <si>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</si>
  <si>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</si>
  <si>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</si>
  <si>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</si>
  <si>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</si>
  <si>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</si>
  <si>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</si>
  <si>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</si>
  <si>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</si>
  <si>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</si>
  <si>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</si>
  <si>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</si>
  <si>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</si>
  <si>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</si>
  <si>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</si>
  <si>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</si>
  <si>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</si>
  <si>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</si>
  <si>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</si>
  <si>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</si>
  <si>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</si>
  <si>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</si>
  <si>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</si>
  <si>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</si>
  <si>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</si>
  <si>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</si>
  <si>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</si>
  <si>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</si>
  <si>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</si>
  <si>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</si>
  <si>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</si>
  <si>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</si>
  <si>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</si>
  <si>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</si>
  <si>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</si>
  <si>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</si>
  <si>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</si>
  <si>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</si>
  <si>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</si>
  <si>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</si>
  <si>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</si>
  <si>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</si>
  <si>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</si>
  <si>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</si>
  <si>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</si>
  <si>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</si>
  <si>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</si>
  <si>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</si>
  <si>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</si>
  <si>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</si>
  <si>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</si>
  <si>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</si>
  <si>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</si>
  <si>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</si>
  <si>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</si>
  <si>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</si>
  <si>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</si>
  <si>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</si>
  <si>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</si>
  <si>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</si>
  <si>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</si>
  <si>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</si>
  <si>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</si>
  <si>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</si>
  <si>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</si>
  <si>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</si>
  <si>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</si>
  <si>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</si>
  <si>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</si>
  <si>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</si>
  <si>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</si>
  <si>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</si>
  <si>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</si>
  <si>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</si>
  <si>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</si>
  <si>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</si>
  <si>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</si>
  <si>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</si>
  <si>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</si>
  <si>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</si>
  <si>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</si>
  <si>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</si>
  <si>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</si>
  <si>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</si>
  <si>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</si>
  <si>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</si>
  <si>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</si>
  <si>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</si>
  <si>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</si>
  <si>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</si>
  <si>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</si>
  <si>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</si>
  <si>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</si>
  <si>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</si>
  <si>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</si>
  <si>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</si>
  <si>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</si>
  <si>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</si>
  <si>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</si>
  <si>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</si>
  <si>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</si>
  <si>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</si>
  <si>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</si>
  <si>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</si>
  <si>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</si>
  <si>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</si>
  <si>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</si>
  <si>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</si>
  <si>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</si>
  <si>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</si>
  <si>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</si>
  <si>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</si>
  <si>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</si>
  <si>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</si>
  <si>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</si>
  <si>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</si>
  <si>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</si>
  <si>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</si>
  <si>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</si>
  <si>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</si>
  <si>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</si>
  <si>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</si>
  <si>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</si>
  <si>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</si>
  <si>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</si>
  <si>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</si>
  <si>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</si>
  <si>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</si>
  <si>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</si>
  <si>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</si>
  <si>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</si>
  <si>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</si>
  <si>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</si>
  <si>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</si>
  <si>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</si>
  <si>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</si>
  <si>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</si>
  <si>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</si>
  <si>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</si>
  <si>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</si>
  <si>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</si>
  <si>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</si>
  <si>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</si>
  <si>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</si>
  <si>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</si>
  <si>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</si>
  <si>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</si>
  <si>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</si>
  <si>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</si>
  <si>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</si>
  <si>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</si>
  <si>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</si>
  <si>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</si>
  <si>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</si>
  <si>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</si>
  <si>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</si>
  <si>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</si>
  <si>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</si>
  <si>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</si>
  <si>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</si>
  <si>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</si>
  <si>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</si>
  <si>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</si>
  <si>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</si>
  <si>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</si>
  <si>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</si>
  <si>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</si>
  <si>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</si>
  <si>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</si>
  <si>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</si>
  <si>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</si>
  <si>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</si>
  <si>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</si>
  <si>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</si>
  <si>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</si>
  <si>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</si>
  <si>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</si>
  <si>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</si>
  <si>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</si>
  <si>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</si>
  <si>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</si>
  <si>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</si>
  <si>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</si>
  <si>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</si>
  <si>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</si>
  <si>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</si>
  <si>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</si>
  <si>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</si>
  <si>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</si>
  <si>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</si>
  <si>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</si>
  <si>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</si>
  <si>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</si>
  <si>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</si>
  <si>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</si>
  <si>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</si>
  <si>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</si>
  <si>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</si>
  <si>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</si>
  <si>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</si>
  <si>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</si>
  <si>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</si>
  <si>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</si>
  <si>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</si>
  <si>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</si>
  <si>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</si>
  <si>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</si>
  <si>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</si>
  <si>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</si>
  <si>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</si>
  <si>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</si>
  <si>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</si>
  <si>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</si>
  <si>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</si>
  <si>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</si>
  <si>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</si>
  <si>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</si>
  <si>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</si>
  <si>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</si>
  <si>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</si>
  <si>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</si>
  <si>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</si>
  <si>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</si>
  <si>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</si>
  <si>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</si>
  <si>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</si>
  <si>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</si>
  <si>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</si>
  <si>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</si>
  <si>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</si>
  <si>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</si>
  <si>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</si>
  <si>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</si>
  <si>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</si>
  <si>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</si>
  <si>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</si>
  <si>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</si>
  <si>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</si>
  <si>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</si>
  <si>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</si>
  <si>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</si>
  <si>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</si>
  <si>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</si>
  <si>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</si>
  <si>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</si>
  <si>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</si>
  <si>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</si>
  <si>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</si>
  <si>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</si>
  <si>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</si>
  <si>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</si>
  <si>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</si>
  <si>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</si>
  <si>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</si>
  <si>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</si>
  <si>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</si>
  <si>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</si>
  <si>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</si>
  <si>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</si>
  <si>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</si>
  <si>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</si>
  <si>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</si>
  <si>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</si>
  <si>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</si>
  <si>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</si>
  <si>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</si>
  <si>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</si>
  <si>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</si>
  <si>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</si>
  <si>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</si>
  <si>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</si>
  <si>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</si>
  <si>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</si>
  <si>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</si>
  <si>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</si>
  <si>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</si>
  <si>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</si>
  <si>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</si>
  <si>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</si>
  <si>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</si>
  <si>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</si>
  <si>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</si>
  <si>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</si>
  <si>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</si>
  <si>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</si>
  <si>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</si>
  <si>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</si>
  <si>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</si>
  <si>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</si>
  <si>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</si>
  <si>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</si>
  <si>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</si>
  <si>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</si>
  <si>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</si>
  <si>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</si>
  <si>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</si>
  <si>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</si>
  <si>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</si>
  <si>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</si>
  <si>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</si>
  <si>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</si>
  <si>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</si>
  <si>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</si>
  <si>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</si>
  <si>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</si>
  <si>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</si>
  <si>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</si>
  <si>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</si>
  <si>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</si>
  <si>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</si>
  <si>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</si>
  <si>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</si>
  <si>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</si>
  <si>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</si>
  <si>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</si>
  <si>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</si>
  <si>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</si>
  <si>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</si>
  <si>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</si>
  <si>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</si>
  <si>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</si>
  <si>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</si>
  <si>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</si>
  <si>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</si>
  <si>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</si>
  <si>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</si>
  <si>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</si>
  <si>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</si>
  <si>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</si>
  <si>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</si>
  <si>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</si>
  <si>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</si>
  <si>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</si>
  <si>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</si>
  <si>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</si>
  <si>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</si>
  <si>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</si>
  <si>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</si>
  <si>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</si>
  <si>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</si>
  <si>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</si>
  <si>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</si>
  <si>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</si>
  <si>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</si>
  <si>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</si>
  <si>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</si>
  <si>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</si>
  <si>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</si>
  <si>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</si>
  <si>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</si>
  <si>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</si>
  <si>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</si>
  <si>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</si>
  <si>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</si>
  <si>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</si>
  <si>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</si>
  <si>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</si>
  <si>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</si>
  <si>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</si>
  <si>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</si>
  <si>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</si>
  <si>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</si>
  <si>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</si>
  <si>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</si>
  <si>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</si>
  <si>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</si>
  <si>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</si>
  <si>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</si>
  <si>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</si>
  <si>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</si>
  <si>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</si>
  <si>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</si>
  <si>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</si>
  <si>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</si>
  <si>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</si>
  <si>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</si>
  <si>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</si>
  <si>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</si>
  <si>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</si>
  <si>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</si>
  <si>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</si>
  <si>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</si>
  <si>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</si>
  <si>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</si>
  <si>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</si>
  <si>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</si>
  <si>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</si>
  <si>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</si>
  <si>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</si>
  <si>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</si>
  <si>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</si>
  <si>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</si>
  <si>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</si>
  <si>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</si>
  <si>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</si>
  <si>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</si>
  <si>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</si>
  <si>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</si>
  <si>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</si>
  <si>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</si>
  <si>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</si>
  <si>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</si>
  <si>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</si>
  <si>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</si>
  <si>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</si>
  <si>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</si>
  <si>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</si>
  <si>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</si>
  <si>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</si>
  <si>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</si>
  <si>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</si>
  <si>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</si>
  <si>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</si>
  <si>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</si>
  <si>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</si>
  <si>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</si>
  <si>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</si>
  <si>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</si>
  <si>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</si>
  <si>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</si>
  <si>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</si>
  <si>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</si>
  <si>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</si>
  <si>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</si>
  <si>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</si>
  <si>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</si>
  <si>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</si>
  <si>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</si>
  <si>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</si>
  <si>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</si>
  <si>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</si>
  <si>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</si>
  <si>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</si>
  <si>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</si>
  <si>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</si>
  <si>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</si>
  <si>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</si>
  <si>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</si>
  <si>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</si>
  <si>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</si>
  <si>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</si>
  <si>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</si>
  <si>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</si>
  <si>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</si>
  <si>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</si>
  <si>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</si>
  <si>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</si>
  <si>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</si>
  <si>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</si>
  <si>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</si>
  <si>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</si>
  <si>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</si>
  <si>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</si>
  <si>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</si>
  <si>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</si>
  <si>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</si>
  <si>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</si>
  <si>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</si>
  <si>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</si>
  <si>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</si>
  <si>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</si>
  <si>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</si>
  <si>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</si>
  <si>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</si>
  <si>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</si>
  <si>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</si>
  <si>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</si>
  <si>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</si>
  <si>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</si>
  <si>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</si>
  <si>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</si>
  <si>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</si>
  <si>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</si>
  <si>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</si>
  <si>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</si>
  <si>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</si>
  <si>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</si>
  <si>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</si>
  <si>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</si>
  <si>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</si>
  <si>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</si>
  <si>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</si>
  <si>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</si>
  <si>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</si>
  <si>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</si>
  <si>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</si>
  <si>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</si>
  <si>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</si>
  <si>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</si>
  <si>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</si>
  <si>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</si>
  <si>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</si>
  <si>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</si>
  <si>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</si>
  <si>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</si>
  <si>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</si>
  <si>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</si>
  <si>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</si>
  <si>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</si>
  <si>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</si>
  <si>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</si>
  <si>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</si>
  <si>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</si>
  <si>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</si>
  <si>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</si>
  <si>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</si>
  <si>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</si>
  <si>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</si>
  <si>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</si>
  <si>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</si>
  <si>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</si>
  <si>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</si>
  <si>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</si>
  <si>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</si>
  <si>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</si>
  <si>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</si>
  <si>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</si>
  <si>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</si>
  <si>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</si>
  <si>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</si>
  <si>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</si>
  <si>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</si>
  <si>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</si>
  <si>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</si>
  <si>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</si>
  <si>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</si>
  <si>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</si>
  <si>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</si>
  <si>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</si>
  <si>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</si>
  <si>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</si>
  <si>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</si>
  <si>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</si>
  <si>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</si>
  <si>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</si>
  <si>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</si>
  <si>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</si>
  <si>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</si>
  <si>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</si>
  <si>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</si>
  <si>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</si>
  <si>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</si>
  <si>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</si>
  <si>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</si>
  <si>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</si>
  <si>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</si>
  <si>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</si>
  <si>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</si>
  <si>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</si>
  <si>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</si>
  <si>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</si>
  <si>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</si>
  <si>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</si>
  <si>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</si>
  <si>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</si>
  <si>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</si>
  <si>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</si>
  <si>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</si>
  <si>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</si>
  <si>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</si>
  <si>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</si>
  <si>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</si>
  <si>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</si>
  <si>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</si>
  <si>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</si>
  <si>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</si>
  <si>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</si>
  <si>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</si>
  <si>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</si>
  <si>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</si>
  <si>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</si>
  <si>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</si>
  <si>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</si>
  <si>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</si>
  <si>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</si>
  <si>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</si>
  <si>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</si>
  <si>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</si>
  <si>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</si>
  <si>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</si>
  <si>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</si>
  <si>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</si>
  <si>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</si>
  <si>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</si>
  <si>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</si>
  <si>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</si>
  <si>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</si>
  <si>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</si>
  <si>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</si>
  <si>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</si>
  <si>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</si>
  <si>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</si>
  <si>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</si>
  <si>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</si>
  <si>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</si>
  <si>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</si>
  <si>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</si>
  <si>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</si>
  <si>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</si>
  <si>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</si>
  <si>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</si>
  <si>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</si>
  <si>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</si>
  <si>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</si>
  <si>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</si>
  <si>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</si>
  <si>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</si>
  <si>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</si>
  <si>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</si>
  <si>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</si>
  <si>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</si>
  <si>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</si>
  <si>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</si>
  <si>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</si>
  <si>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</si>
  <si>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</si>
  <si>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</si>
  <si>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</si>
  <si>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</si>
  <si>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</si>
  <si>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</si>
  <si>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</si>
  <si>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</si>
  <si>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</si>
  <si>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</si>
  <si>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</si>
  <si>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</si>
  <si>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</si>
  <si>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</si>
  <si>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</si>
  <si>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</si>
  <si>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</si>
  <si>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</si>
  <si>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</si>
  <si>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</si>
  <si>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</si>
  <si>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</si>
  <si>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</si>
  <si>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</si>
  <si>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</si>
  <si>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</si>
  <si>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</si>
  <si>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</si>
  <si>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</si>
  <si>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</si>
  <si>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</si>
  <si>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</si>
  <si>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</si>
  <si>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</si>
  <si>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</si>
  <si>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</si>
  <si>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</si>
  <si>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</si>
  <si>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</si>
  <si>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</si>
  <si>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</si>
  <si>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</si>
  <si>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</si>
  <si>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</si>
  <si>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</si>
  <si>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</si>
  <si>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</si>
  <si>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</si>
  <si>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</si>
  <si>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</si>
  <si>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</si>
  <si>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</si>
  <si>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</si>
  <si>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</si>
  <si>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</si>
  <si>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</si>
  <si>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</si>
  <si>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</si>
  <si>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</si>
  <si>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</si>
  <si>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</si>
  <si>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</si>
  <si>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</si>
  <si>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</si>
  <si>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</si>
  <si>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</si>
  <si>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</si>
  <si>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</si>
  <si>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</si>
  <si>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</si>
  <si>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</si>
  <si>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</si>
  <si>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</si>
  <si>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</si>
  <si>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</si>
  <si>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</si>
  <si>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</si>
  <si>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</si>
  <si>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</si>
  <si>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</si>
  <si>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</si>
  <si>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</si>
  <si>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</si>
  <si>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</si>
  <si>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</si>
  <si>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</si>
  <si>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</si>
  <si>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</si>
  <si>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</si>
  <si>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</si>
  <si>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</si>
  <si>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</si>
  <si>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</si>
  <si>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</si>
  <si>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</si>
  <si>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</si>
  <si>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</si>
  <si>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</si>
  <si>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</si>
  <si>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</si>
  <si>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</si>
  <si>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</si>
  <si>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</si>
  <si>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</si>
  <si>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</si>
  <si>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</si>
  <si>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</si>
  <si>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</si>
  <si>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</si>
  <si>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</si>
  <si>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</si>
  <si>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</si>
  <si>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</si>
  <si>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</si>
  <si>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</si>
  <si>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</si>
  <si>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</si>
  <si>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</si>
  <si>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</si>
  <si>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</si>
  <si>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</si>
  <si>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</si>
  <si>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</si>
  <si>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</si>
  <si>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</si>
  <si>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</si>
  <si>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</si>
  <si>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</si>
  <si>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</si>
  <si>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</si>
  <si>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</si>
  <si>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</si>
  <si>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</si>
  <si>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</si>
  <si>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</si>
  <si>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</si>
  <si>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</si>
  <si>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</si>
  <si>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</si>
  <si>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</si>
  <si>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</si>
  <si>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</si>
  <si>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</si>
  <si>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</si>
  <si>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</si>
  <si>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</si>
  <si>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</si>
  <si>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</si>
  <si>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</si>
  <si>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</si>
  <si>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</si>
  <si>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</si>
  <si>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</si>
  <si>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</si>
  <si>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</si>
  <si>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</si>
  <si>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</si>
  <si>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</si>
  <si>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</si>
  <si>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</si>
  <si>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</si>
  <si>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</si>
  <si>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</si>
  <si>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</si>
  <si>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</si>
  <si>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</si>
  <si>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</si>
  <si>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</si>
  <si>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</si>
  <si>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</si>
  <si>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</si>
  <si>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</si>
  <si>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</si>
  <si>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</si>
  <si>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</si>
  <si>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</si>
  <si>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</si>
  <si>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</si>
  <si>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</si>
  <si>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</si>
  <si>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</si>
  <si>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</si>
  <si>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</si>
  <si>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</si>
  <si>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</si>
  <si>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</si>
  <si>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</si>
  <si>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</si>
  <si>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</si>
  <si>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</si>
  <si>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</si>
  <si>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</si>
  <si>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</si>
  <si>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</si>
  <si>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</si>
  <si>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</si>
  <si>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</si>
  <si>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</si>
  <si>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</si>
  <si>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</si>
  <si>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</si>
  <si>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</si>
  <si>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</si>
  <si>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</si>
  <si>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</si>
  <si>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</si>
  <si>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</si>
  <si>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</si>
  <si>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</si>
  <si>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</si>
  <si>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</si>
  <si>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</si>
  <si>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</si>
  <si>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</si>
  <si>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</si>
  <si>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</si>
  <si>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</si>
  <si>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</si>
  <si>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</si>
  <si>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</si>
  <si>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</si>
  <si>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</si>
  <si>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</si>
  <si>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</si>
  <si>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</si>
  <si>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</si>
  <si>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</si>
  <si>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</si>
  <si>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</si>
  <si>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</si>
  <si>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</si>
  <si>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</si>
  <si>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</si>
  <si>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</si>
  <si>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</si>
  <si>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</si>
  <si>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</si>
  <si>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</si>
  <si>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</si>
  <si>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</si>
  <si>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</si>
  <si>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</si>
  <si>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</si>
  <si>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</si>
  <si>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</si>
  <si>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</si>
  <si>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</si>
  <si>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</si>
  <si>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</si>
  <si>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</si>
  <si>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</si>
  <si>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</si>
  <si>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</si>
  <si>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</si>
  <si>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</si>
  <si>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</si>
  <si>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</si>
  <si>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</si>
  <si>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</si>
  <si>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</si>
  <si>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</si>
  <si>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</si>
  <si>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</si>
  <si>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</si>
  <si>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</si>
  <si>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</si>
  <si>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</si>
  <si>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</si>
  <si>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</si>
  <si>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</si>
  <si>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</si>
  <si>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</si>
  <si>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</si>
  <si>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</si>
  <si>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</si>
  <si>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</si>
  <si>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</si>
  <si>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</si>
  <si>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</si>
  <si>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</si>
  <si>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</si>
  <si>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</si>
  <si>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</si>
  <si>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</si>
  <si>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</si>
  <si>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</si>
  <si>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</si>
  <si>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</si>
  <si>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</si>
  <si>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</si>
  <si>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</si>
  <si>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</si>
  <si>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</si>
  <si>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</si>
  <si>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</si>
  <si>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</si>
  <si>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</si>
  <si>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</si>
  <si>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</si>
  <si>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</si>
  <si>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</si>
  <si>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</si>
  <si>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</si>
  <si>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</si>
  <si>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</si>
  <si>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</si>
  <si>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</si>
  <si>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</si>
  <si>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</si>
  <si>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</si>
  <si>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</si>
  <si>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</si>
  <si>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</si>
  <si>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</si>
  <si>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</si>
  <si>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</si>
  <si>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</si>
  <si>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</si>
  <si>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</si>
  <si>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</si>
  <si>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</si>
  <si>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</si>
  <si>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</si>
  <si>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</si>
  <si>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</si>
  <si>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</si>
  <si>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</si>
  <si>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</si>
  <si>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</si>
  <si>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</si>
  <si>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</si>
  <si>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</si>
  <si>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</si>
  <si>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</si>
  <si>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</si>
  <si>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</si>
  <si>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</si>
  <si>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</si>
  <si>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</si>
  <si>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</si>
  <si>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</si>
  <si>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</si>
  <si>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</si>
  <si>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</si>
  <si>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</si>
  <si>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</si>
  <si>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</si>
  <si>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</si>
  <si>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</si>
  <si>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</si>
  <si>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</si>
  <si>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</si>
  <si>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</si>
  <si>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</si>
  <si>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</si>
  <si>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</si>
  <si>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</si>
  <si>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</si>
  <si>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</si>
  <si>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</si>
  <si>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</si>
  <si>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</si>
  <si>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</si>
  <si>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</si>
  <si>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</si>
  <si>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</si>
  <si>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</si>
  <si>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</si>
  <si>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</si>
  <si>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</si>
  <si>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</si>
  <si>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</si>
  <si>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</si>
  <si>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</si>
  <si>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</si>
  <si>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</si>
  <si>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</si>
  <si>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</si>
  <si>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</si>
  <si>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</si>
  <si>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</si>
  <si>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</si>
  <si>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</si>
  <si>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</si>
  <si>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</si>
  <si>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</si>
  <si>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</si>
  <si>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</si>
  <si>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</si>
  <si>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</si>
  <si>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</si>
  <si>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</si>
  <si>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</si>
  <si>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</si>
  <si>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</si>
  <si>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</si>
  <si>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</si>
  <si>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</si>
  <si>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</si>
  <si>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</si>
  <si>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</si>
  <si>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</si>
  <si>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</si>
  <si>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</si>
  <si>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</si>
  <si>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</si>
  <si>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</si>
  <si>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</si>
  <si>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</si>
  <si>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</si>
  <si>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</si>
  <si>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</si>
  <si>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</si>
  <si>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</si>
  <si>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</si>
  <si>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</si>
  <si>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</si>
  <si>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</si>
  <si>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</si>
  <si>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</si>
  <si>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</si>
  <si>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</si>
  <si>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</si>
  <si>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</si>
  <si>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</si>
  <si>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</si>
  <si>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</si>
  <si>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</si>
  <si>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</si>
  <si>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</si>
  <si>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</si>
  <si>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</si>
  <si>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</si>
  <si>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</si>
  <si>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accessibility@instructure.com</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</si>
  <si>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</si>
  <si>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</si>
  <si>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</si>
  <si>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</si>
  <si>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</si>
  <si>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supported by dedicated operations roles across the globe including Development/Engineering, Support, Customer Success Managers, and Implementation Consultants.</t>
    </r>
  </si>
  <si>
    <r>
      <rPr>
        <sz val="12"/>
        <color rgb="FF000000"/>
        <rFont val="Verdana"/>
        <family val="2"/>
      </rPr>
      <t xml:space="preserve">HIPAA compliance is not applicable for </t>
    </r>
    <r>
      <rPr>
        <sz val="12"/>
        <color rgb="FF000000"/>
        <rFont val="Verdana"/>
        <family val="2"/>
      </rPr>
      <t>Instructure</t>
    </r>
    <r>
      <rPr>
        <sz val="12"/>
        <color rgb="FF000000"/>
        <rFont val="Verdana"/>
        <family val="2"/>
      </rPr>
      <t xml:space="preserve"> as we are not a "covered entity" under the HIPAA act.  Furthermore, sensitive information such as health information should not be provided to us.  As a result, we are unable to sign any Business Associate Agreements (BAA). </t>
    </r>
  </si>
  <si>
    <t xml:space="preserve">A documented change management process is in place, which is in line with ISO 27001 standards and SOC 2 Type II standards. </t>
  </si>
  <si>
    <r>
      <rPr>
        <sz val="12"/>
        <color rgb="FF000000"/>
        <rFont val="Verdana"/>
        <family val="2"/>
      </rPr>
      <t xml:space="preserve">Among all of its products, Instructure strives for WCAG 2.1 Level A/AA and Section 508 conformance. We have a documented accessibility process for all our products, including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The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team has currently paused accessibility work while they set a new product roadmap, but we anticipate this to resume in the near future.</t>
    </r>
  </si>
  <si>
    <t>Among all of its products, Instructure strives for WCAG 2.1 Level A/AA and Section 508 conformance.</t>
  </si>
  <si>
    <r>
      <rPr>
        <sz val="12"/>
        <color rgb="FF000000"/>
        <rFont val="Verdana"/>
        <family val="2"/>
      </rPr>
      <t xml:space="preserve">An initial audit on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against WCAG 2.1 AA compliance has been completed. From this audit, we are now resolving identified issues and once this work has been completed, we will conduct full third-party testing and publish a VPAT. </t>
    </r>
  </si>
  <si>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</si>
  <si>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2"/>
        <color rgb="FF000000"/>
        <rFont val="Verdana"/>
        <family val="2"/>
      </rPr>
      <t xml:space="preserve">Any accessibility issues detected during testing or use of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</si>
  <si>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2"/>
        <color rgb="FF000000"/>
        <rFont val="Verdana"/>
        <family val="2"/>
      </rPr>
      <t>Instructure</t>
    </r>
    <r>
      <rPr>
        <sz val="12"/>
        <color rgb="FF000000"/>
        <rFont val="Verdana"/>
        <family val="2"/>
      </rPr>
      <t xml:space="preserve"> has a dedicated team of accessibility specialists that support </t>
    </r>
    <r>
      <rPr>
        <sz val="12"/>
        <color rgb="FF000000"/>
        <rFont val="Verdana"/>
        <family val="2"/>
      </rPr>
      <t>Instructure</t>
    </r>
    <r>
      <rPr>
        <sz val="12"/>
        <color rgb="FF000000"/>
        <rFont val="Verdana"/>
        <family val="2"/>
      </rPr>
      <t xml:space="preserve">'s accessibility engineering efforts. The team is responsible for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</si>
  <si>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K-12 Analytics</t>
    </r>
    <r>
      <rPr>
        <sz val="12"/>
        <color rgb="FF000000"/>
        <rFont val="Verdana"/>
        <family val="2"/>
      </rPr>
      <t xml:space="preserve"> utili</t>
    </r>
    <r>
      <rPr>
        <sz val="12"/>
        <color rgb="FF000000"/>
        <rFont val="Verdana"/>
        <family val="2"/>
      </rPr>
      <t>z</t>
    </r>
    <r>
      <rPr>
        <sz val="12"/>
        <color rgb="FF000000"/>
        <rFont val="Verdana"/>
        <family val="2"/>
      </rPr>
      <t>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t>
    </r>
    <r>
      <rPr>
        <sz val="12"/>
        <color rgb="FF000000"/>
        <rFont val="Verdana"/>
        <family val="2"/>
      </rPr>
      <t xml:space="preserve">
</t>
    </r>
    <r>
      <rPr>
        <sz val="12"/>
        <color rgb="FF000000"/>
        <rFont val="Verdana"/>
        <family val="2"/>
      </rPr>
      <t>K-12 Analytics</t>
    </r>
    <r>
      <rPr>
        <sz val="12"/>
        <color rgb="FF000000"/>
        <rFont val="Verdana"/>
        <family val="2"/>
      </rPr>
      <t xml:space="preserve"> also uses end-user role-based access controls to limit data displayed by the analytics engine. Available data areas and relationship-based data are configured by role and managed by district administrators. </t>
    </r>
    <r>
      <rPr>
        <sz val="12"/>
        <color rgb="FF000000"/>
        <rFont val="Verdana"/>
        <family val="2"/>
      </rPr>
      <t>K-12 Analytics</t>
    </r>
    <r>
      <rPr>
        <sz val="12"/>
        <color rgb="FF000000"/>
        <rFont val="Verdana"/>
        <family val="2"/>
      </rPr>
      <t xml:space="preserve"> user identity management leverages the staff classification found in the Ed-Fi ODS. The district defines </t>
    </r>
    <r>
      <rPr>
        <sz val="12"/>
        <color rgb="FF000000"/>
        <rFont val="Verdana"/>
        <family val="2"/>
      </rPr>
      <t>K-12 Analytics</t>
    </r>
    <r>
      <rPr>
        <sz val="12"/>
        <color rgb="FF000000"/>
        <rFont val="Verdana"/>
        <family val="2"/>
      </rPr>
      <t xml:space="preserve"> user roles, and then maps these roles to corresponding staff classifications found in the ODS. </t>
    </r>
    <r>
      <rPr>
        <sz val="12"/>
        <color rgb="FF000000"/>
        <rFont val="Verdana"/>
        <family val="2"/>
      </rPr>
      <t>K-12 Analytics</t>
    </r>
    <r>
      <rPr>
        <sz val="12"/>
        <color rgb="FF000000"/>
        <rFont val="Verdana"/>
        <family val="2"/>
      </rPr>
      <t xml:space="preserve"> uses role-based security to determine whether a user has authori</t>
    </r>
    <r>
      <rPr>
        <sz val="12"/>
        <color rgb="FF000000"/>
        <rFont val="Verdana"/>
        <family val="2"/>
      </rPr>
      <t>z</t>
    </r>
    <r>
      <rPr>
        <sz val="12"/>
        <color rgb="FF000000"/>
        <rFont val="Verdana"/>
        <family val="2"/>
      </rPr>
      <t xml:space="preserve">ation to view specific data. As staff classification changes, the </t>
    </r>
    <r>
      <rPr>
        <sz val="12"/>
        <color rgb="FF000000"/>
        <rFont val="Verdana"/>
        <family val="2"/>
      </rPr>
      <t>K-12 Analytics</t>
    </r>
    <r>
      <rPr>
        <sz val="12"/>
        <color rgb="FF000000"/>
        <rFont val="Verdana"/>
        <family val="2"/>
      </rPr>
      <t xml:space="preserve"> role will be updated automatically and disabled when a </t>
    </r>
    <r>
      <rPr>
        <sz val="12"/>
        <color rgb="FF000000"/>
        <rFont val="Verdana"/>
        <family val="2"/>
      </rPr>
      <t>K-12 Analytics</t>
    </r>
    <r>
      <rPr>
        <sz val="12"/>
        <color rgb="FF000000"/>
        <rFont val="Verdana"/>
        <family val="2"/>
      </rPr>
      <t xml:space="preserve"> role no longer maps to the staff classification found in the ODS.</t>
    </r>
  </si>
  <si>
    <r>
      <rPr>
        <sz val="12"/>
        <color rgb="FF000000"/>
        <rFont val="Verdana"/>
        <family val="2"/>
      </rPr>
      <t>Instructure</t>
    </r>
    <r>
      <rPr>
        <sz val="12"/>
        <color rgb="FF000000"/>
        <rFont val="Verdana"/>
        <family val="2"/>
      </rPr>
      <t xml:space="preserv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t>
    </r>
    <r>
      <rPr>
        <sz val="12"/>
        <color rgb="FF000000"/>
        <rFont val="Verdana"/>
        <family val="2"/>
      </rPr>
      <t>Instructure</t>
    </r>
    <r>
      <rPr>
        <sz val="12"/>
        <color rgb="FF000000"/>
        <rFont val="Verdana"/>
        <family val="2"/>
      </rPr>
      <t xml:space="preserv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</si>
  <si>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t>
    </r>
    <r>
      <rPr>
        <sz val="12"/>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2"/>
        <color rgb="FF000000"/>
        <rFont val="Verdana"/>
        <family val="2"/>
      </rPr>
      <t>Instructure</t>
    </r>
    <r>
      <rPr>
        <sz val="12"/>
        <color rgb="FF000000"/>
        <rFont val="Verdana"/>
        <family val="2"/>
      </rPr>
      <t xml:space="preserve">'s DM-profile present. </t>
    </r>
    <r>
      <rPr>
        <sz val="12"/>
        <color rgb="FF000000"/>
        <rFont val="Verdana"/>
        <family val="2"/>
      </rPr>
      <t>Instructure</t>
    </r>
    <r>
      <rPr>
        <sz val="12"/>
        <color rgb="FF000000"/>
        <rFont val="Verdana"/>
        <family val="2"/>
      </rPr>
      <t xml:space="preserve">'s DM platforms (Jamf &amp; Azure), can track, manage, and secure </t>
    </r>
    <r>
      <rPr>
        <sz val="12"/>
        <color rgb="FF000000"/>
        <rFont val="Verdana"/>
        <family val="2"/>
      </rPr>
      <t>Instructure</t>
    </r>
    <r>
      <rPr>
        <sz val="12"/>
        <color rgb="FF000000"/>
        <rFont val="Verdana"/>
        <family val="2"/>
      </rPr>
      <t xml:space="preserve"> owned devices remotely on demand.</t>
    </r>
  </si>
  <si>
    <r>
      <rPr>
        <sz val="12"/>
        <color rgb="FF000000"/>
        <rFont val="Verdana"/>
        <family val="2"/>
      </rPr>
      <t xml:space="preserve">Where possible, forms and fields provide helpful messaging to users to assist with accurate and adequate data input.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continually being improved to better serve users in user experience and understanding.</t>
    </r>
  </si>
  <si>
    <r>
      <rPr>
        <sz val="12"/>
        <color rgb="FF000000"/>
        <rFont val="Verdana"/>
        <family val="2"/>
      </rPr>
      <t xml:space="preserve">Rather than using a specific WAF,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t>
    </r>
  </si>
  <si>
    <r>
      <rPr>
        <sz val="12"/>
        <color rgb="FF000000"/>
        <rFont val="Verdana"/>
        <family val="2"/>
      </rPr>
      <t xml:space="preserve">Managing our software supply chain forms part of our Vulnerability Management Policy. </t>
    </r>
    <r>
      <rPr>
        <sz val="12"/>
        <color rgb="FF000000"/>
        <rFont val="Verdana"/>
        <family val="2"/>
      </rPr>
      <t>Instructure</t>
    </r>
    <r>
      <rPr>
        <sz val="12"/>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</si>
  <si>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For the purpose of mapping custom codes to Ed-Fi codes, customers can specify attribute mappings for any needed information beyond a user identifier.</t>
  </si>
  <si>
    <t>By default, users who are idle for 40 minutes are automatically logged out. However, you can change this as needed by configuring the idle session timeout between 0 and 360 minutes.</t>
  </si>
  <si>
    <t>Partial: Application dependencies are checked against known vulnerabilities in an automated process upon every update prior to new releases.</t>
  </si>
  <si>
    <t>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t>
  </si>
  <si>
    <t>Clients are logically separated via horizontal and vertical partitioning within a multi-tenant, single instance web application.</t>
  </si>
  <si>
    <t>All data in and out of Elevate K12 Analytics is encrypted using TLS 1.2 or 1.3.</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</si>
  <si>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</si>
  <si>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Currently, Elevate K12 Analytics is only offered in the United States; thus, data will be stored in U.S.-based data centers.</t>
  </si>
  <si>
    <t xml:space="preserve">Instructure </t>
  </si>
  <si>
    <t xml:space="preserve">Elevate K-12 Analytics </t>
  </si>
  <si>
    <t>Instructure is committed to developing a product that is accessible to all school district staff. We continue to work toward meeting WCAG 2.1 Level AA and Section 508 standards for Elevate K-12 Analytics.</t>
  </si>
  <si>
    <t xml:space="preserve">See GNRL-06 for Instructure's contact information.  </t>
  </si>
  <si>
    <t xml:space="preserve">See GNRL-10 for Instructure's contact information.  </t>
  </si>
  <si>
    <t xml:space="preserve">See GNRL-09 for Instructure's contact information.  </t>
  </si>
  <si>
    <t>Elevate K-12 Analytics (and Instructure’s underlying Elevate Data Hub technology, i.e., the Ed-Fi ODS/API) are fully hosted, subscription-based cloud offerings hosted on AWS in the AWS-East and AWS-West regions in the U.S.</t>
  </si>
  <si>
    <t>With offices in the United States, United Kingdom, Hungary, Australia, Hong Kong, and Brazil, Instructure serves a broad range of customers globally.</t>
  </si>
  <si>
    <t>Please reach out to your designated Customer Success Manager or Regional Director.
Alternatively, for new clients, contact info@instructure.com</t>
  </si>
  <si>
    <t>For existing customers, please reach out to your Customer Success Manager or Regional Director. For new enquiries:
    • North America and Latin America - 1.800.203.6755
    • Europe, Middle East, and Africa - 0800 358 4330
    • Australia and Asia Pacific - 1300 956 763 (+61 2 8038 5069 for callers outside Australia)
    • Hong Kong - 800 906 129</t>
  </si>
  <si>
    <t>Please reach out to your designated Customer Success Manager or Regional Director.
Alternatively, for accessibility issues, email: accessibility@instructure.com</t>
  </si>
  <si>
    <t>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t>
  </si>
  <si>
    <r>
      <rPr>
        <sz val="12"/>
        <color rgb="FF000000"/>
        <rFont val="Verdana"/>
        <family val="2"/>
      </rPr>
      <t>Instructure is CSA STAR Level 1 Self Assessed. Our listing can be viewed on the CSA STAR Registry at: https://cloudsecurityalliance.org/star/registry/instructure</t>
    </r>
  </si>
  <si>
    <r>
      <rPr>
        <sz val="12"/>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</si>
  <si>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2"/>
        <color rgb="FF000000"/>
        <rFont val="Verdana"/>
        <family val="2"/>
      </rPr>
      <t>Instructure currently has no requirement to conform to NIST SP 800-171 and is not CMMC certified, however, based on our ISO 27001 certification, we believe CMMC Level 3 could be achieved.</t>
    </r>
  </si>
  <si>
    <r>
      <rPr>
        <sz val="12"/>
        <color rgb="FF000000"/>
        <rFont val="Verdana"/>
        <family val="2"/>
      </rPr>
      <t>An architecture diagram of Elevate K-12 Analytics is included in the Elevate K12 Analytics architecture document and will be included with this submission.</t>
    </r>
  </si>
  <si>
    <r>
      <rPr>
        <sz val="12"/>
        <color rgb="FF000000"/>
        <rFont val="Verdana"/>
        <family val="2"/>
      </rPr>
      <t>Please see: https://www.instructure.com/policies/privacy</t>
    </r>
  </si>
  <si>
    <r>
      <rPr>
        <sz val="12"/>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</si>
  <si>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2"/>
        <color rgb="FF000000"/>
        <rFont val="Verdana"/>
        <family val="2"/>
      </rPr>
      <t>The Elevate K-12 Analytics team is actively making accessibility improvements and anticipate providing a formal VPAT for Elevate K-12 Analytics in the future.</t>
    </r>
  </si>
  <si>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r>
  </si>
  <si>
    <r>
      <t>Elevate K-12 Analytics is an</t>
    </r>
    <r>
      <rPr>
        <b/>
        <sz val="12"/>
        <color rgb="FF000000"/>
        <rFont val="Verdana"/>
        <family val="2"/>
      </rPr>
      <t xml:space="preserve"> </t>
    </r>
    <r>
      <rPr>
        <sz val="12"/>
        <color rgb="FF000000"/>
        <rFont val="Verdana"/>
        <family val="2"/>
      </rPr>
      <t xml:space="preserve">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t>
    </r>
  </si>
  <si>
    <r>
      <rPr>
        <sz val="12"/>
        <color rgb="FF000000"/>
        <rFont val="Verdana"/>
        <family val="2"/>
      </rPr>
      <t>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t>
    </r>
  </si>
  <si>
    <r>
      <rPr>
        <sz val="12"/>
        <color rgb="FF000000"/>
        <rFont val="Verdana"/>
        <family val="2"/>
      </rPr>
      <t>Instructure's InCommon membership may be viewed at: https://incommon.org/community-organization/?id=0015000000m45ZFAAY</t>
    </r>
  </si>
  <si>
    <r>
      <rPr>
        <sz val="12"/>
        <color rgb="FF000000"/>
        <rFont val="Verdana"/>
        <family val="2"/>
      </rPr>
      <t>Elevate K-12 Analytics users can also authenticate via Google or Clever if desired.</t>
    </r>
  </si>
  <si>
    <r>
      <rPr>
        <sz val="12"/>
        <color rgb="FF000000"/>
        <rFont val="Verdana"/>
        <family val="2"/>
      </rPr>
      <t>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t>
    </r>
  </si>
  <si>
    <r>
      <rPr>
        <sz val="12"/>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</si>
  <si>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2"/>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t>
    </r>
  </si>
  <si>
    <r>
      <rPr>
        <sz val="12"/>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r>
  </si>
  <si>
    <r>
      <rPr>
        <sz val="12"/>
        <color rgb="FF000000"/>
        <rFont val="Verdana"/>
        <family val="2"/>
      </rPr>
      <t xml:space="preserve">Data at rest within the Elevate K-12 Analytics environment is encrypted using the AWS default symmetric algorithm which is AES-256-GCM. </t>
    </r>
  </si>
  <si>
    <r>
      <rPr>
        <sz val="12"/>
        <color rgb="FF000000"/>
        <rFont val="Verdana"/>
        <family val="2"/>
      </rPr>
      <t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t>
    </r>
  </si>
  <si>
    <r>
      <rPr>
        <sz val="12"/>
        <color rgb="FF000000"/>
        <rFont val="Verdana"/>
        <family val="2"/>
      </rPr>
      <t>Customers do not have direct access to the database. A data extract will be made by Instructure upon request.</t>
    </r>
  </si>
  <si>
    <r>
      <rPr>
        <sz val="12"/>
        <color rgb="FF000000"/>
        <rFont val="Verdana"/>
        <family val="2"/>
      </rPr>
      <t>Elevate K-12 Analytics does not store financial data, PHI or other sensitive information.  Only assessment data is stored within the platform.</t>
    </r>
  </si>
  <si>
    <r>
      <rPr>
        <sz val="12"/>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</si>
  <si>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2"/>
        <color rgb="FF000000"/>
        <rFont val="Verdana"/>
        <family val="2"/>
      </rPr>
      <t>AWS maintains several certifications including a SOC 2 Type II report; however, Instructure's NDA with AWS does not allow us to distribute their NDA to our clients. Amazon have a SOC 3 report available at https://aws.amazon.com/compliance/soc-faqs/</t>
    </r>
  </si>
  <si>
    <r>
      <rPr>
        <sz val="12"/>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</si>
  <si>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2"/>
        <color rgb="FF000000"/>
        <rFont val="Verdana"/>
        <family val="2"/>
      </rPr>
      <t>To enforce network segmentation, Elevate K-12 Analytics uses internal subnets for inter-service communication.  Only HTTPS and FTP ports are exposed to a public internet.  Other endpoints are only accessible to engineers via Instructure's VPN.</t>
    </r>
  </si>
  <si>
    <r>
      <rPr>
        <sz val="12"/>
        <color rgb="FF000000"/>
        <rFont val="Verdana"/>
        <family val="2"/>
      </rPr>
      <t>Elevate K-12 Analytics does not use a SPI firewall.  Instead, inbound traffic is only allowed on specific ports.</t>
    </r>
  </si>
  <si>
    <r>
      <rPr>
        <sz val="12"/>
        <color rgb="FF000000"/>
        <rFont val="Verdana"/>
        <family val="2"/>
      </rPr>
      <t>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t>
    </r>
  </si>
  <si>
    <r>
      <rPr>
        <sz val="12"/>
        <color rgb="FF000000"/>
        <rFont val="Verdana"/>
        <family val="2"/>
      </rPr>
      <t>Instructure maintains a formal Incident Response Policy and Plan which is reviewed at least annually.</t>
    </r>
  </si>
  <si>
    <r>
      <rPr>
        <sz val="12"/>
        <color rgb="FF000000"/>
        <rFont val="Verdana"/>
        <family val="2"/>
      </rPr>
      <t>Instructure's general liability insurance includes Cyber Errors &amp; Omissions coverage (referred to as "Professional Errors &amp; Omission"). Instructure's certificate of liability insurance is provided with the Elevate K-12 Analytics Security Package.</t>
    </r>
  </si>
  <si>
    <r>
      <rPr>
        <sz val="12"/>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</si>
  <si>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2"/>
        <color rgb="FF000000"/>
        <rFont val="Verdana"/>
        <family val="2"/>
      </rPr>
      <t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t>
    </r>
  </si>
  <si>
    <r>
      <rPr>
        <sz val="12"/>
        <color rgb="FF000000"/>
        <rFont val="Verdana"/>
        <family val="2"/>
      </rP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t>
    </r>
    <r>
      <rPr>
        <sz val="12"/>
        <color rgb="FF091E42"/>
        <rFont val="Verdana"/>
        <family val="2"/>
      </rPr>
      <t xml:space="preserve"> security policy and program are created based on guidance provided by ISO/IEC 27000:2018 and controls described in ISO/IEC 27001:2013.</t>
    </r>
  </si>
  <si>
    <r>
      <rPr>
        <sz val="12"/>
        <color rgb="FF000000"/>
        <rFont val="Verdana"/>
        <family val="2"/>
      </rPr>
      <t>Instructure uses Amazon Web Services (AWS) data centers to host customer data.</t>
    </r>
  </si>
  <si>
    <r>
      <rPr>
        <sz val="12"/>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</si>
  <si>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t>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</si>
  <si>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Instructure maintains a CAIQ.  Our most recent CAIQ (v4) was reviewed and updated in March 2023 and we are CSA STAR Level 1 Self Assessed. Our listing can be viewed on the CSA STAR Registry at: https://cloudsecurityalliance.org/star/registry/instructure</t>
  </si>
  <si>
    <t>Instructure employs both AWS GuardDuty and Lacework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</si>
  <si>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 June 13 2023 at approximately 13:36 to 15:27 Mountain Daylight Time (MDT), Amazon Web Services which hosts Elevate K-12 Analytics experienced a limited outage which affected a number of operations. This outage lasted for approximately two hours. Some users may have experienced longer load times and page errors when accessing Elevate K-12 Analytics,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</si>
  <si>
    <t>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over 7,000 clients worldwide in 100 different countries. We host tens of millions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t>
  </si>
  <si>
    <r>
      <rPr>
        <sz val="12"/>
        <color rgb="FF000000"/>
        <rFont val="Verdana"/>
        <family val="2"/>
      </rPr>
      <t>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nearly 7,000 clients worldwide in 100 different countries. We host tens of millions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t>
    </r>
  </si>
  <si>
    <r>
      <rPr>
        <sz val="12"/>
        <color rgb="FF000000"/>
        <rFont val="Verdana"/>
        <family val="2"/>
      </rPr>
      <t xml:space="preserve">Elevate K-12 Analytics has not experienced any significant disruptions in the last 12 months. Any unplanned disruptions and outages can be tracked via the Instructure Status page located at: https://status.instructure.com (https://status.instructure.com/). </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</si>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</sst>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091E42"/>
      <name val="Verdana"/>
      <family val="2"/>
    </font>
    <font>
      <sz val="12"/>
      <color rgb="FF000000"/>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21" fillId="0" borderId="4" xfId="0" applyFont="1" applyBorder="1" applyAlignment="1" applyProtection="1">
      <alignment vertical="top" wrapText="1"/>
      <protection locked="0"/>
    </xf>
    <xf numFmtId="0" fontId="0" fillId="0" borderId="4" xfId="0" applyBorder="1" applyAlignment="1" applyProtection="1">
      <alignment vertical="top" wrapText="1"/>
      <protection locked="0"/>
    </xf>
    <xf numFmtId="0" fontId="21" fillId="0" borderId="4" xfId="0" applyFont="1" applyBorder="1" applyAlignment="1" applyProtection="1">
      <alignment wrapText="1"/>
      <protection locked="0"/>
    </xf>
    <xf numFmtId="0" fontId="2" fillId="0" borderId="4" xfId="0" applyFont="1" applyBorder="1" applyAlignment="1" applyProtection="1">
      <alignment wrapText="1"/>
      <protection locked="0"/>
    </xf>
    <xf numFmtId="1" fontId="0" fillId="7" borderId="4" xfId="0" applyNumberFormat="1" applyFill="1" applyBorder="1" applyAlignment="1" applyProtection="1">
      <alignment vertical="center" wrapText="1"/>
      <protection locked="0"/>
    </xf>
    <xf numFmtId="0" fontId="0" fillId="7" borderId="4" xfId="0" applyFill="1" applyBorder="1" applyAlignment="1" applyProtection="1">
      <alignment horizontal="left" vertical="center" wrapText="1"/>
      <protection locked="0"/>
    </xf>
    <xf numFmtId="0" fontId="0" fillId="0" borderId="4" xfId="0" applyBorder="1" applyAlignment="1" applyProtection="1">
      <alignment wrapText="1"/>
      <protection locked="0"/>
    </xf>
    <xf numFmtId="0" fontId="0" fillId="7" borderId="4" xfId="0" applyFill="1" applyBorder="1" applyAlignment="1">
      <alignment horizontal="left" vertical="center"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0" fillId="7" borderId="36" xfId="0"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0" fillId="0" borderId="36" xfId="0" applyBorder="1" applyAlignment="1" applyProtection="1">
      <alignment horizontal="left" vertical="center" wrapText="1"/>
      <protection locked="0"/>
    </xf>
    <xf numFmtId="0" fontId="54" fillId="0" borderId="36" xfId="1" applyBorder="1" applyAlignment="1" applyProtection="1">
      <alignment horizontal="left" vertical="center" wrapText="1"/>
      <protection locked="0"/>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0" fillId="7" borderId="36" xfId="0" applyNumberForma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xf numFmtId="0" fontId="0" fillId="7"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1</c:v>
                </c:pt>
                <c:pt idx="1">
                  <c:v>0.81395348837209303</c:v>
                </c:pt>
                <c:pt idx="2">
                  <c:v>0</c:v>
                </c:pt>
                <c:pt idx="3">
                  <c:v>0.80769230769230771</c:v>
                </c:pt>
                <c:pt idx="4">
                  <c:v>1</c:v>
                </c:pt>
                <c:pt idx="5">
                  <c:v>0.6428571428571429</c:v>
                </c:pt>
                <c:pt idx="6">
                  <c:v>0.60606060606060608</c:v>
                </c:pt>
                <c:pt idx="7">
                  <c:v>0.75</c:v>
                </c:pt>
                <c:pt idx="8">
                  <c:v>0.5161290322580645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6407018"/>
        <c:axId val="1078340708"/>
      </c:barChart>
      <c:catAx>
        <c:axId val="136640701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078340708"/>
        <c:crosses val="autoZero"/>
        <c:auto val="1"/>
        <c:lblAlgn val="ctr"/>
        <c:lblOffset val="100"/>
        <c:noMultiLvlLbl val="1"/>
      </c:catAx>
      <c:valAx>
        <c:axId val="1078340708"/>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640701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1"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mailto:accessibility@instructure.com" TargetMode="External"/><Relationship Id="rId2" Type="http://schemas.openxmlformats.org/officeDocument/2006/relationships/hyperlink" Target="mailto: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3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7"/>
      <c r="B1" s="218"/>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9" t="s">
        <v>0</v>
      </c>
      <c r="B55" s="220"/>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abSelected="1" workbookViewId="0">
      <selection activeCell="D21" sqref="D21:H21"/>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69" t="s">
        <v>949</v>
      </c>
      <c r="B1" s="270"/>
      <c r="C1" s="270"/>
      <c r="D1" s="270"/>
      <c r="E1" s="270"/>
      <c r="F1" s="271"/>
      <c r="G1" s="272" t="str">
        <f>'HECVAT - Lite'!E1</f>
        <v>Version 3.01</v>
      </c>
      <c r="H1" s="273"/>
      <c r="I1" s="8"/>
      <c r="J1" s="8"/>
      <c r="K1" s="8"/>
      <c r="L1" s="8"/>
      <c r="M1" s="8"/>
      <c r="N1" s="8"/>
      <c r="O1" s="8"/>
      <c r="P1" s="8"/>
      <c r="Q1" s="8"/>
      <c r="R1" s="8"/>
      <c r="S1" s="8"/>
      <c r="T1" s="8"/>
      <c r="U1" s="8"/>
      <c r="V1" s="8"/>
      <c r="W1" s="8"/>
      <c r="X1" s="8"/>
      <c r="Y1" s="8"/>
      <c r="Z1" s="8"/>
    </row>
    <row r="2" spans="1:26" ht="25.5" customHeight="1" x14ac:dyDescent="0.2">
      <c r="A2" s="274"/>
      <c r="B2" s="222"/>
      <c r="C2" s="222"/>
      <c r="D2" s="222"/>
      <c r="E2" s="222"/>
      <c r="F2" s="222"/>
      <c r="G2" s="222"/>
      <c r="H2" s="275"/>
      <c r="I2" s="8"/>
      <c r="J2" s="8"/>
      <c r="K2" s="8"/>
      <c r="L2" s="8"/>
      <c r="M2" s="8"/>
      <c r="N2" s="8"/>
      <c r="O2" s="8"/>
      <c r="P2" s="8"/>
      <c r="Q2" s="8"/>
      <c r="R2" s="8"/>
      <c r="S2" s="8"/>
      <c r="T2" s="8"/>
      <c r="U2" s="8"/>
      <c r="V2" s="8"/>
      <c r="W2" s="8"/>
      <c r="X2" s="8"/>
      <c r="Y2" s="8"/>
      <c r="Z2" s="8"/>
    </row>
    <row r="3" spans="1:26" ht="32.25" customHeight="1" x14ac:dyDescent="0.2">
      <c r="A3" s="123" t="s">
        <v>950</v>
      </c>
      <c r="B3" s="224" t="str">
        <f>'HECVAT - Lite'!C6</f>
        <v xml:space="preserve">Instructure </v>
      </c>
      <c r="C3" s="220"/>
      <c r="D3" s="9" t="s">
        <v>951</v>
      </c>
      <c r="E3" s="224" t="str">
        <f>'HECVAT - Lite'!C7</f>
        <v xml:space="preserve">Elevate K-12 Analytics </v>
      </c>
      <c r="F3" s="222"/>
      <c r="G3" s="222"/>
      <c r="H3" s="275"/>
    </row>
    <row r="4" spans="1:26" ht="32.25" customHeight="1" x14ac:dyDescent="0.2">
      <c r="A4" s="124" t="s">
        <v>952</v>
      </c>
      <c r="B4" s="279"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C4" s="222"/>
      <c r="D4" s="222"/>
      <c r="E4" s="222"/>
      <c r="F4" s="222"/>
      <c r="G4" s="222"/>
      <c r="H4" s="275"/>
    </row>
    <row r="5" spans="1:26" ht="36" customHeight="1" x14ac:dyDescent="0.2">
      <c r="A5" s="280"/>
      <c r="B5" s="244"/>
      <c r="C5" s="218"/>
      <c r="D5" s="284" t="s">
        <v>953</v>
      </c>
      <c r="E5" s="220"/>
      <c r="F5" s="285"/>
      <c r="G5" s="244"/>
      <c r="H5" s="286"/>
    </row>
    <row r="6" spans="1:26" ht="35.25" customHeight="1" thickBot="1" x14ac:dyDescent="0.25">
      <c r="A6" s="281"/>
      <c r="B6" s="282"/>
      <c r="C6" s="283"/>
      <c r="D6" s="125">
        <f>Values!J8</f>
        <v>0.80056980056980054</v>
      </c>
      <c r="E6" s="126" t="str">
        <f>IF(D6&gt;=0.9,"A",IF(D6&gt;=0.8,"B",IF(D6&gt;=0.7,"C",IF(D6&gt;=0.6,"D","F"))))</f>
        <v>B</v>
      </c>
      <c r="F6" s="287"/>
      <c r="G6" s="282"/>
      <c r="H6" s="288"/>
    </row>
    <row r="7" spans="1:26" ht="15.75" customHeight="1" thickBot="1" x14ac:dyDescent="0.25">
      <c r="A7" s="127" t="str">
        <f>Values!C2</f>
        <v>Company</v>
      </c>
      <c r="B7" s="128">
        <f>Values!I2</f>
        <v>1</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954</v>
      </c>
      <c r="D10" s="133" t="s">
        <v>955</v>
      </c>
      <c r="E10" s="134" t="s">
        <v>956</v>
      </c>
      <c r="F10" s="133" t="s">
        <v>957</v>
      </c>
      <c r="G10" s="133" t="s">
        <v>958</v>
      </c>
      <c r="H10" s="131"/>
    </row>
    <row r="11" spans="1:26" ht="15.75" customHeight="1" thickBot="1" x14ac:dyDescent="0.25">
      <c r="A11" s="127" t="str">
        <f>Values!C6</f>
        <v>Authentication, Authorization, and Accounting</v>
      </c>
      <c r="B11" s="128">
        <f>Values!I6</f>
        <v>1</v>
      </c>
      <c r="C11" s="135" t="str">
        <f t="shared" ref="C11:G11" si="0">IF(AND(C$8&lt;$B11,$B11&lt;=C$9),$B11,"")</f>
        <v/>
      </c>
      <c r="D11" s="135" t="str">
        <f t="shared" si="0"/>
        <v/>
      </c>
      <c r="E11" s="135" t="str">
        <f t="shared" si="0"/>
        <v/>
      </c>
      <c r="F11" s="135" t="str">
        <f t="shared" si="0"/>
        <v/>
      </c>
      <c r="G11" s="135">
        <f t="shared" si="0"/>
        <v>1</v>
      </c>
      <c r="H11" s="131"/>
    </row>
    <row r="12" spans="1:26" ht="15.75" customHeight="1" thickBot="1" x14ac:dyDescent="0.25">
      <c r="A12" s="127" t="str">
        <f>Values!C7</f>
        <v>Systems Manangement</v>
      </c>
      <c r="B12" s="128">
        <f>Values!I7</f>
        <v>0.6428571428571429</v>
      </c>
      <c r="C12" s="135" t="str">
        <f t="shared" ref="C12:G12" si="1">IF(AND(C$8&lt;$B12,$B12&lt;=C$9),$B12,"")</f>
        <v/>
      </c>
      <c r="D12" s="135">
        <f t="shared" si="1"/>
        <v>0.6428571428571429</v>
      </c>
      <c r="E12" s="135" t="str">
        <f t="shared" si="1"/>
        <v/>
      </c>
      <c r="F12" s="135" t="str">
        <f t="shared" si="1"/>
        <v/>
      </c>
      <c r="G12" s="135" t="str">
        <f t="shared" si="1"/>
        <v/>
      </c>
      <c r="H12" s="131"/>
    </row>
    <row r="13" spans="1:26" ht="15.75" customHeight="1" thickBot="1" x14ac:dyDescent="0.25">
      <c r="A13" s="127" t="str">
        <f>Values!C8</f>
        <v>Data</v>
      </c>
      <c r="B13" s="128">
        <f>Values!I8</f>
        <v>0.60606060606060608</v>
      </c>
      <c r="C13" s="135" t="str">
        <f t="shared" ref="C13:G13" si="2">IF(AND(C$8&lt;$B13,$B13&lt;=C$9),$B13,"")</f>
        <v/>
      </c>
      <c r="D13" s="135">
        <f t="shared" si="2"/>
        <v>0.60606060606060608</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0.5161290322580645</v>
      </c>
      <c r="C15" s="135">
        <f t="shared" ref="C15:G15" si="4">IF(AND(C$8&lt;$B15,$B15&lt;=C$9),$B15,"")</f>
        <v>0.5161290322580645</v>
      </c>
      <c r="D15" s="135" t="str">
        <f t="shared" si="4"/>
        <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6" t="s">
        <v>959</v>
      </c>
      <c r="B20" s="254"/>
      <c r="C20" s="254"/>
      <c r="D20" s="254"/>
      <c r="E20" s="254"/>
      <c r="F20" s="254"/>
      <c r="G20" s="254"/>
      <c r="H20" s="255"/>
    </row>
    <row r="21" spans="1:26" ht="36" customHeight="1" thickBot="1" x14ac:dyDescent="0.25">
      <c r="A21" s="277"/>
      <c r="B21" s="254"/>
      <c r="C21" s="255"/>
      <c r="D21" s="278" t="s">
        <v>166</v>
      </c>
      <c r="E21" s="254"/>
      <c r="F21" s="254"/>
      <c r="G21" s="254"/>
      <c r="H21" s="255"/>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89" t="str">
        <f>IFERROR(IF(D23="N/A","N/A",VLOOKUP(D23,'Crosswalk Detail'!A:B,2,FALSE)),"")</f>
        <v>Monitoring and review of supplier services</v>
      </c>
      <c r="F23" s="290"/>
      <c r="G23" s="290"/>
      <c r="H23" s="291"/>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89" t="str">
        <f>IFERROR(IF(D24="N/A","N/A",VLOOKUP(D24,'Crosswalk Detail'!A:B,2,FALSE)),"")</f>
        <v>Secure development policy</v>
      </c>
      <c r="F24" s="290"/>
      <c r="G24" s="290"/>
      <c r="H24" s="291"/>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89" t="str">
        <f>IFERROR(IF(D25="N/A","N/A",VLOOKUP(D25,'Crosswalk Detail'!A:B,2,FALSE)),"")</f>
        <v>Identification of applicable legislation and contractual requirements</v>
      </c>
      <c r="F25" s="290"/>
      <c r="G25" s="290"/>
      <c r="H25" s="291"/>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architecture diagram of Elevate K-12 Analytics is included in the Elevate K12 Analytics architecture document and will be included with this submission.</v>
      </c>
      <c r="D26" s="142" t="str">
        <f>IFERROR(IF(VLOOKUP(A26,'High Risk Non-Compliant'!B:K,$E$22,FALSE)=0,"N/A",VLOOKUP(A26,'High Risk Non-Compliant'!B:K,$E$22,FALSE)),"")</f>
        <v>18.1.4</v>
      </c>
      <c r="E26" s="289" t="str">
        <f>IFERROR(IF(D26="N/A","N/A",VLOOKUP(D26,'Crosswalk Detail'!A:B,2,FALSE)),"")</f>
        <v>Privacy and protection of personally identifiable information</v>
      </c>
      <c r="F26" s="290"/>
      <c r="G26" s="290"/>
      <c r="H26" s="291"/>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 xml:space="preserve">A documented change management process is in place, which is in line with ISO 27001 standards and SOC 2 Type II standards. </v>
      </c>
      <c r="D27" s="142" t="str">
        <f>IFERROR(IF(VLOOKUP(A27,'High Risk Non-Compliant'!B:K,$E$22,FALSE)=0,"N/A",VLOOKUP(A27,'High Risk Non-Compliant'!B:K,$E$22,FALSE)),"")</f>
        <v>(blank)</v>
      </c>
      <c r="E27" s="289" t="str">
        <f>IFERROR(IF(D27="N/A","N/A",VLOOKUP(D27,'Crosswalk Detail'!A:B,2,FALSE)),"")</f>
        <v/>
      </c>
      <c r="F27" s="290"/>
      <c r="G27" s="290"/>
      <c r="H27" s="291"/>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f>_xlfn.IFNA(VLOOKUP(A28,Questions!B$3:D$95,3,TRUE),"")</f>
        <v>0</v>
      </c>
      <c r="D28" s="142" t="str">
        <f>IFERROR(IF(VLOOKUP(A28,'High Risk Non-Compliant'!B:K,$E$22,FALSE)=0,"N/A",VLOOKUP(A28,'High Risk Non-Compliant'!B:K,$E$22,FALSE)),"")</f>
        <v>9.2.2</v>
      </c>
      <c r="E28" s="289" t="str">
        <f>IFERROR(IF(D28="N/A","N/A",VLOOKUP(D28,'Crosswalk Detail'!A:B,2,FALSE)),"")</f>
        <v>User access provisioning</v>
      </c>
      <c r="F28" s="290"/>
      <c r="G28" s="290"/>
      <c r="H28" s="291"/>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By default, users who are idle for 40 minutes are automatically logged out. However, you can change this as needed by configuring the idle session timeout between 0 and 360 minutes.</v>
      </c>
      <c r="D29" s="142" t="str">
        <f>IFERROR(IF(VLOOKUP(A29,'High Risk Non-Compliant'!B:K,$E$22,FALSE)=0,"N/A",VLOOKUP(A29,'High Risk Non-Compliant'!B:K,$E$22,FALSE)),"")</f>
        <v>12.1.1</v>
      </c>
      <c r="E29" s="289" t="str">
        <f>IFERROR(IF(D29="N/A","N/A",VLOOKUP(D29,'Crosswalk Detail'!A:B,2,FALSE)),"")</f>
        <v>Documented operating procedures</v>
      </c>
      <c r="F29" s="290"/>
      <c r="G29" s="290"/>
      <c r="H29" s="291"/>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By default, users who are idle for 40 minutes are automatically logged out. However, you can change this as needed by configuring the idle session timeout between 0 and 360 minutes.</v>
      </c>
      <c r="D30" s="142" t="str">
        <f>IFERROR(IF(VLOOKUP(A30,'High Risk Non-Compliant'!B:K,$E$22,FALSE)=0,"N/A",VLOOKUP(A30,'High Risk Non-Compliant'!B:K,$E$22,FALSE)),"")</f>
        <v>14.2.5</v>
      </c>
      <c r="E30" s="289" t="str">
        <f>IFERROR(IF(D30="N/A","N/A",VLOOKUP(D30,'Crosswalk Detail'!A:B,2,FALSE)),"")</f>
        <v>Secure system engineering principles</v>
      </c>
      <c r="F30" s="290"/>
      <c r="G30" s="290"/>
      <c r="H30" s="291"/>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f>_xlfn.IFNA(VLOOKUP(A31,Questions!B$3:D$95,3,TRUE),"")</f>
        <v>0</v>
      </c>
      <c r="D31" s="142" t="str">
        <f>IFERROR(IF(VLOOKUP(A31,'High Risk Non-Compliant'!B:K,$E$22,FALSE)=0,"N/A",VLOOKUP(A31,'High Risk Non-Compliant'!B:K,$E$22,FALSE)),"")</f>
        <v>(blank)</v>
      </c>
      <c r="E31" s="289" t="str">
        <f>IFERROR(IF(D31="N/A","N/A",VLOOKUP(D31,'Crosswalk Detail'!A:B,2,FALSE)),"")</f>
        <v/>
      </c>
      <c r="F31" s="290"/>
      <c r="G31" s="290"/>
      <c r="H31" s="291"/>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By default, users who are idle for 40 minutes are automatically logged out. However, you can change this as needed by configuring the idle session timeout between 0 and 360 minutes.</v>
      </c>
      <c r="D32" s="142" t="str">
        <f>IFERROR(IF(VLOOKUP(A32,'High Risk Non-Compliant'!B:K,$E$22,FALSE)=0,"N/A",VLOOKUP(A32,'High Risk Non-Compliant'!B:K,$E$22,FALSE)),"")</f>
        <v>(blank)</v>
      </c>
      <c r="E32" s="289" t="str">
        <f>IFERROR(IF(D32="N/A","N/A",VLOOKUP(D32,'Crosswalk Detail'!A:B,2,FALSE)),"")</f>
        <v/>
      </c>
      <c r="F32" s="290"/>
      <c r="G32" s="290"/>
      <c r="H32" s="291"/>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By default, users who are idle for 40 minutes are automatically logged out. However, you can change this as needed by configuring the idle session timeout between 0 and 360 minutes.</v>
      </c>
      <c r="D33" s="142" t="str">
        <f>IFERROR(IF(VLOOKUP(A33,'High Risk Non-Compliant'!B:K,$E$22,FALSE)=0,"N/A",VLOOKUP(A33,'High Risk Non-Compliant'!B:K,$E$22,FALSE)),"")</f>
        <v>8.3.1</v>
      </c>
      <c r="E33" s="289" t="str">
        <f>IFERROR(IF(D33="N/A","N/A",VLOOKUP(D33,'Crosswalk Detail'!A:B,2,FALSE)),"")</f>
        <v>Management of removable media</v>
      </c>
      <c r="F33" s="290"/>
      <c r="G33" s="290"/>
      <c r="H33" s="291"/>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Elevate K-12 Analytics does not store financial data, PHI or other sensitive information.  Only assessment data is stored within the platform.</v>
      </c>
      <c r="D34" s="142" t="str">
        <f>IFERROR(IF(VLOOKUP(A34,'High Risk Non-Compliant'!B:K,$E$22,FALSE)=0,"N/A",VLOOKUP(A34,'High Risk Non-Compliant'!B:K,$E$22,FALSE)),"")</f>
        <v>(blank)</v>
      </c>
      <c r="E34" s="289" t="str">
        <f>IFERROR(IF(D34="N/A","N/A",VLOOKUP(D34,'Crosswalk Detail'!A:B,2,FALSE)),"")</f>
        <v/>
      </c>
      <c r="F34" s="290"/>
      <c r="G34" s="290"/>
      <c r="H34" s="291"/>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Elevate K12 Analytics is only offered in the United States; thus, data will be stored in U.S.-based data centers.</v>
      </c>
      <c r="D35" s="142" t="str">
        <f>IFERROR(IF(VLOOKUP(A35,'High Risk Non-Compliant'!B:K,$E$22,FALSE)=0,"N/A",VLOOKUP(A35,'High Risk Non-Compliant'!B:K,$E$22,FALSE)),"")</f>
        <v>11.1.1</v>
      </c>
      <c r="E35" s="289" t="str">
        <f>IFERROR(IF(D35="N/A","N/A",VLOOKUP(D35,'Crosswalk Detail'!A:B,2,FALSE)),"")</f>
        <v>Physical security perimeter</v>
      </c>
      <c r="F35" s="290"/>
      <c r="G35" s="290"/>
      <c r="H35" s="291"/>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AWS maintains several certifications including a SOC 2 Type II report; however, Instructure's NDA with AWS does not allow us to distribute their NDA to our clients. Amazon have a SOC 3 report available at https://aws.amazon.com/compliance/soc-faqs/</v>
      </c>
      <c r="D36" s="142" t="str">
        <f>IFERROR(IF(VLOOKUP(A36,'High Risk Non-Compliant'!B:K,$E$22,FALSE)=0,"N/A",VLOOKUP(A36,'High Risk Non-Compliant'!B:K,$E$22,FALSE)),"")</f>
        <v>11.1.1</v>
      </c>
      <c r="E36" s="289" t="str">
        <f>IFERROR(IF(D36="N/A","N/A",VLOOKUP(D36,'Crosswalk Detail'!A:B,2,FALSE)),"")</f>
        <v>Physical security perimeter</v>
      </c>
      <c r="F36" s="290"/>
      <c r="G36" s="290"/>
      <c r="H36" s="291"/>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89" t="str">
        <f>IFERROR(IF(D37="N/A","N/A",VLOOKUP(D37,'Crosswalk Detail'!A:B,2,FALSE)),"")</f>
        <v>Physical security perimeter; Physical entry controls</v>
      </c>
      <c r="F37" s="290"/>
      <c r="G37" s="290"/>
      <c r="H37" s="291"/>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89" t="str">
        <f>IFERROR(IF(D38="N/A","N/A",VLOOKUP(D38,'Crosswalk Detail'!A:B,2,FALSE)),"")</f>
        <v/>
      </c>
      <c r="F38" s="290"/>
      <c r="G38" s="290"/>
      <c r="H38" s="291"/>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89" t="str">
        <f>IFERROR(IF(D39="N/A","N/A",VLOOKUP(D39,'Crosswalk Detail'!A:B,2,FALSE)),"")</f>
        <v/>
      </c>
      <c r="F39" s="290"/>
      <c r="G39" s="290"/>
      <c r="H39" s="291"/>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89" t="str">
        <f>IFERROR(IF(D40="N/A","N/A",VLOOKUP(D40,'Crosswalk Detail'!A:B,2,FALSE)),"")</f>
        <v/>
      </c>
      <c r="F40" s="290"/>
      <c r="G40" s="290"/>
      <c r="H40" s="291"/>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89" t="str">
        <f>IFERROR(IF(D41="N/A","N/A",VLOOKUP(D41,'Crosswalk Detail'!A:B,2,FALSE)),"")</f>
        <v/>
      </c>
      <c r="F41" s="290"/>
      <c r="G41" s="290"/>
      <c r="H41" s="291"/>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89" t="str">
        <f>IFERROR(IF(D42="N/A","N/A",VLOOKUP(D42,'Crosswalk Detail'!A:B,2,FALSE)),"")</f>
        <v/>
      </c>
      <c r="F42" s="290"/>
      <c r="G42" s="290"/>
      <c r="H42" s="291"/>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89" t="str">
        <f>IFERROR(IF(D43="N/A","N/A",VLOOKUP(D43,'Crosswalk Detail'!A:B,2,FALSE)),"")</f>
        <v/>
      </c>
      <c r="F43" s="290"/>
      <c r="G43" s="290"/>
      <c r="H43" s="291"/>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89" t="str">
        <f>IFERROR(IF(D44="N/A","N/A",VLOOKUP(D44,'Crosswalk Detail'!A:B,2,FALSE)),"")</f>
        <v/>
      </c>
      <c r="F44" s="290"/>
      <c r="G44" s="290"/>
      <c r="H44" s="291"/>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89" t="str">
        <f>IFERROR(IF(D45="N/A","N/A",VLOOKUP(D45,'Crosswalk Detail'!A:B,2,FALSE)),"")</f>
        <v/>
      </c>
      <c r="F45" s="290"/>
      <c r="G45" s="290"/>
      <c r="H45" s="291"/>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D46" s="142" t="str">
        <f>IFERROR(IF(VLOOKUP(A46,'High Risk Non-Compliant'!B:K,$E$22,FALSE)=0,"N/A",VLOOKUP(A46,'High Risk Non-Compliant'!B:K,$E$22,FALSE)),"")</f>
        <v>(blank)</v>
      </c>
      <c r="E46" s="289" t="str">
        <f>IFERROR(IF(D46="N/A","N/A",VLOOKUP(D46,'Crosswalk Detail'!A:B,2,FALSE)),"")</f>
        <v/>
      </c>
      <c r="F46" s="290"/>
      <c r="G46" s="290"/>
      <c r="H46" s="291"/>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89" t="str">
        <f>IFERROR(IF(D47="N/A","N/A",VLOOKUP(D47,'Crosswalk Detail'!A:B,2,FALSE)),"")</f>
        <v/>
      </c>
      <c r="F47" s="290"/>
      <c r="G47" s="290"/>
      <c r="H47" s="291"/>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(blank)</v>
      </c>
      <c r="E48" s="289" t="str">
        <f>IFERROR(IF(D48="N/A","N/A",VLOOKUP(D48,'Crosswalk Detail'!A:B,2,FALSE)),"")</f>
        <v/>
      </c>
      <c r="F48" s="290"/>
      <c r="G48" s="290"/>
      <c r="H48" s="291"/>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89" t="str">
        <f>IFERROR(IF(D49="N/A","N/A",VLOOKUP(D49,'Crosswalk Detail'!A:B,2,FALSE)),"")</f>
        <v/>
      </c>
      <c r="F49" s="290"/>
      <c r="G49" s="290"/>
      <c r="H49" s="291"/>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89" t="str">
        <f>IFERROR(IF(D50="N/A","N/A",VLOOKUP(D50,'Crosswalk Detail'!A:B,2,FALSE)),"")</f>
        <v/>
      </c>
      <c r="F50" s="290"/>
      <c r="G50" s="290"/>
      <c r="H50" s="291"/>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89" t="str">
        <f>IFERROR(IF(D51="N/A","N/A",VLOOKUP(D51,'Crosswalk Detail'!A:B,2,FALSE)),"")</f>
        <v/>
      </c>
      <c r="F51" s="290"/>
      <c r="G51" s="290"/>
      <c r="H51" s="291"/>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89" t="str">
        <f>IFERROR(IF(D52="N/A","N/A",VLOOKUP(D52,'Crosswalk Detail'!A:B,2,FALSE)),"")</f>
        <v/>
      </c>
      <c r="F52" s="290"/>
      <c r="G52" s="290"/>
      <c r="H52" s="291"/>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89" t="str">
        <f>IFERROR(IF(D53="N/A","N/A",VLOOKUP(D53,'Crosswalk Detail'!A:B,2,FALSE)),"")</f>
        <v/>
      </c>
      <c r="F53" s="290"/>
      <c r="G53" s="290"/>
      <c r="H53" s="291"/>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89" t="str">
        <f>IFERROR(IF(D54="N/A","N/A",VLOOKUP(D54,'Crosswalk Detail'!A:B,2,FALSE)),"")</f>
        <v/>
      </c>
      <c r="F54" s="290"/>
      <c r="G54" s="290"/>
      <c r="H54" s="29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920</v>
      </c>
      <c r="B1" s="144" t="s">
        <v>960</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961</v>
      </c>
      <c r="B2" s="144" t="s">
        <v>962</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963</v>
      </c>
      <c r="B3" s="144" t="s">
        <v>964</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965</v>
      </c>
      <c r="B4" s="144" t="s">
        <v>966</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967</v>
      </c>
      <c r="B5" s="144" t="s">
        <v>968</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969</v>
      </c>
      <c r="B6" s="144" t="s">
        <v>970</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971</v>
      </c>
      <c r="B7" s="144" t="s">
        <v>972</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973</v>
      </c>
      <c r="B8" s="144" t="s">
        <v>974</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975</v>
      </c>
      <c r="B9" s="144" t="s">
        <v>976</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977</v>
      </c>
      <c r="B10" s="144" t="s">
        <v>978</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979</v>
      </c>
      <c r="B11" s="144" t="s">
        <v>980</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981</v>
      </c>
      <c r="B12" s="144" t="s">
        <v>982</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983</v>
      </c>
      <c r="B13" s="144" t="s">
        <v>984</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985</v>
      </c>
      <c r="B14" s="144" t="s">
        <v>986</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987</v>
      </c>
      <c r="B15" s="144" t="s">
        <v>988</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989</v>
      </c>
      <c r="B16" s="144" t="s">
        <v>990</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991</v>
      </c>
      <c r="B17" s="144" t="s">
        <v>992</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993</v>
      </c>
      <c r="B18" s="144" t="s">
        <v>994</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995</v>
      </c>
      <c r="B19" s="144" t="s">
        <v>996</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560</v>
      </c>
      <c r="B20" s="144" t="s">
        <v>997</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998</v>
      </c>
      <c r="B21" s="144" t="s">
        <v>999</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915</v>
      </c>
      <c r="B22" s="144" t="s">
        <v>1000</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575</v>
      </c>
      <c r="B23" s="144" t="s">
        <v>1001</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1002</v>
      </c>
      <c r="B24" s="144" t="s">
        <v>1003</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1004</v>
      </c>
      <c r="B25" s="144" t="s">
        <v>1005</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412</v>
      </c>
      <c r="B26" s="144" t="s">
        <v>1006</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1007</v>
      </c>
      <c r="B27" s="144" t="s">
        <v>1008</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1009</v>
      </c>
      <c r="B28" s="144" t="s">
        <v>1010</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400</v>
      </c>
      <c r="B29" s="144" t="s">
        <v>1011</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1012</v>
      </c>
      <c r="B30" s="144" t="s">
        <v>1013</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1014</v>
      </c>
      <c r="B31" s="144" t="s">
        <v>1015</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1016</v>
      </c>
      <c r="B32" s="144" t="s">
        <v>1017</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1018</v>
      </c>
      <c r="B33" s="144" t="s">
        <v>1019</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1020</v>
      </c>
      <c r="B34" s="144" t="s">
        <v>1021</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1022</v>
      </c>
      <c r="B35" s="144" t="s">
        <v>1023</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1024</v>
      </c>
      <c r="B36" s="144" t="s">
        <v>1025</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471</v>
      </c>
      <c r="B37" s="144" t="s">
        <v>1026</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1027</v>
      </c>
      <c r="B38" s="144" t="s">
        <v>1028</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1029</v>
      </c>
      <c r="B39" s="144" t="s">
        <v>1030</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880</v>
      </c>
      <c r="B40" s="144" t="s">
        <v>1031</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1032</v>
      </c>
      <c r="B41" s="144" t="s">
        <v>1033</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603</v>
      </c>
      <c r="B42" s="144" t="s">
        <v>1034</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1035</v>
      </c>
      <c r="B43" s="144" t="s">
        <v>1036</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1037</v>
      </c>
      <c r="B44" s="144" t="s">
        <v>1038</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1039</v>
      </c>
      <c r="B45" s="144" t="s">
        <v>1040</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1041</v>
      </c>
      <c r="B46" s="144" t="s">
        <v>1042</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1043</v>
      </c>
      <c r="B47" s="144" t="s">
        <v>1044</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596</v>
      </c>
      <c r="B48" s="144" t="s">
        <v>1045</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533</v>
      </c>
      <c r="B49" s="144" t="s">
        <v>1046</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1047</v>
      </c>
      <c r="B50" s="144" t="s">
        <v>1048</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1049</v>
      </c>
      <c r="B51" s="144" t="s">
        <v>1050</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1051</v>
      </c>
      <c r="B52" s="144" t="s">
        <v>1052</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1053</v>
      </c>
      <c r="B53" s="144" t="s">
        <v>1054</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1055</v>
      </c>
      <c r="B54" s="144" t="s">
        <v>1056</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1057</v>
      </c>
      <c r="B55" s="144" t="s">
        <v>1058</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1059</v>
      </c>
      <c r="B56" s="144" t="s">
        <v>1060</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431</v>
      </c>
      <c r="B57" s="144" t="s">
        <v>1061</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865</v>
      </c>
      <c r="B58" s="144" t="s">
        <v>1062</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1063</v>
      </c>
      <c r="B59" s="144" t="s">
        <v>1064</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1065</v>
      </c>
      <c r="B60" s="144" t="s">
        <v>1066</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1067</v>
      </c>
      <c r="B61" s="144" t="s">
        <v>1068</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567</v>
      </c>
      <c r="B62" s="144" t="s">
        <v>1069</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901</v>
      </c>
      <c r="B63" s="144" t="s">
        <v>1070</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1071</v>
      </c>
      <c r="B64" s="144" t="s">
        <v>1072</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1073</v>
      </c>
      <c r="B65" s="144" t="s">
        <v>1074</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1075</v>
      </c>
      <c r="B66" s="144" t="s">
        <v>1076</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1077</v>
      </c>
      <c r="B67" s="144" t="s">
        <v>1078</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872</v>
      </c>
      <c r="B68" s="144" t="s">
        <v>1079</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1080</v>
      </c>
      <c r="B69" s="144" t="s">
        <v>1081</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1082</v>
      </c>
      <c r="B70" s="144" t="s">
        <v>1083</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895</v>
      </c>
      <c r="B71" s="144" t="s">
        <v>1084</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1085</v>
      </c>
      <c r="B72" s="144" t="s">
        <v>1086</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1087</v>
      </c>
      <c r="B73" s="144" t="s">
        <v>1088</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1089</v>
      </c>
      <c r="B74" s="144" t="s">
        <v>1090</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1091</v>
      </c>
      <c r="B75" s="144" t="s">
        <v>1092</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1093</v>
      </c>
      <c r="B76" s="144" t="s">
        <v>1094</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1095</v>
      </c>
      <c r="B77" s="144" t="s">
        <v>1096</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1097</v>
      </c>
      <c r="B78" s="144" t="s">
        <v>1098</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1099</v>
      </c>
      <c r="B79" s="144" t="s">
        <v>1100</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1101</v>
      </c>
      <c r="B80" s="144" t="s">
        <v>1102</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267</v>
      </c>
      <c r="B81" s="144" t="s">
        <v>1103</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1104</v>
      </c>
      <c r="B82" s="144" t="s">
        <v>1105</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1106</v>
      </c>
      <c r="B83" s="144" t="s">
        <v>1107</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1108</v>
      </c>
      <c r="B84" s="144" t="s">
        <v>1109</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439</v>
      </c>
      <c r="B85" s="144" t="s">
        <v>1110</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1111</v>
      </c>
      <c r="B86" s="144" t="s">
        <v>1112</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1113</v>
      </c>
      <c r="B87" s="144" t="s">
        <v>1114</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1115</v>
      </c>
      <c r="B88" s="144" t="s">
        <v>1116</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1117</v>
      </c>
      <c r="B89" s="144" t="s">
        <v>1118</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1119</v>
      </c>
      <c r="B90" s="144" t="s">
        <v>1120</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1121</v>
      </c>
      <c r="B91" s="144" t="s">
        <v>1122</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1123</v>
      </c>
      <c r="B92" s="144" t="s">
        <v>1124</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1125</v>
      </c>
      <c r="B93" s="144" t="s">
        <v>1126</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250</v>
      </c>
      <c r="B94" s="144" t="s">
        <v>1127</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257</v>
      </c>
      <c r="B95" s="144" t="s">
        <v>1128</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1129</v>
      </c>
      <c r="B96" s="144" t="s">
        <v>1130</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1131</v>
      </c>
      <c r="B97" s="144" t="s">
        <v>1132</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1133</v>
      </c>
      <c r="B98" s="144" t="s">
        <v>1134</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1135</v>
      </c>
      <c r="B99" s="144" t="s">
        <v>1136</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929</v>
      </c>
      <c r="B100" s="144" t="s">
        <v>1137</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1138</v>
      </c>
      <c r="B101" s="144" t="s">
        <v>1139</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1140</v>
      </c>
      <c r="B102" s="144" t="s">
        <v>1141</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853</v>
      </c>
      <c r="B103" s="144" t="s">
        <v>1142</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858</v>
      </c>
      <c r="B104" s="144" t="s">
        <v>1143</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861</v>
      </c>
      <c r="B105" s="144" t="s">
        <v>1144</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1145</v>
      </c>
      <c r="B106" s="144" t="s">
        <v>1146</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297</v>
      </c>
      <c r="B107" s="144" t="s">
        <v>1147</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1148</v>
      </c>
      <c r="B108" s="144" t="s">
        <v>1149</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1150</v>
      </c>
      <c r="B109" s="144" t="s">
        <v>1151</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311</v>
      </c>
      <c r="B110" s="144" t="s">
        <v>1152</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1153</v>
      </c>
      <c r="B111" s="144" t="s">
        <v>1154</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1155</v>
      </c>
      <c r="B112" s="144" t="s">
        <v>1156</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1157</v>
      </c>
      <c r="B113" s="144" t="s">
        <v>1158</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1159</v>
      </c>
      <c r="B114" s="144" t="s">
        <v>1160</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548</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1161</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615</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454</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463</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1162</v>
      </c>
      <c r="B120" s="148" t="s">
        <v>1163</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430</v>
      </c>
      <c r="B121" s="148" t="s">
        <v>1164</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909</v>
      </c>
      <c r="B122" s="148" t="s">
        <v>1165</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925</v>
      </c>
      <c r="B123" s="148" t="s">
        <v>1166</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1167</v>
      </c>
      <c r="B124" s="148" t="s">
        <v>1168</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481</v>
      </c>
      <c r="B125" s="148" t="s">
        <v>1169</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1170</v>
      </c>
      <c r="B126" s="148" t="s">
        <v>1171</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1172</v>
      </c>
      <c r="B127" s="148" t="s">
        <v>1173</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894</v>
      </c>
      <c r="B128" s="148" t="s">
        <v>1174</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852</v>
      </c>
      <c r="B129" s="148" t="s">
        <v>1175</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1176</v>
      </c>
      <c r="B130" s="148" t="s">
        <v>1177</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420</v>
      </c>
      <c r="B131" s="148" t="s">
        <v>1178</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547</v>
      </c>
      <c r="B132" s="148" t="s">
        <v>1179</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399</v>
      </c>
      <c r="B133" s="148" t="s">
        <v>1180</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1181</v>
      </c>
      <c r="B134" s="148" t="s">
        <v>1182</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411</v>
      </c>
      <c r="B135" s="148" t="s">
        <v>1183</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933</v>
      </c>
      <c r="B136" s="148" t="s">
        <v>1184</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1185</v>
      </c>
      <c r="B137" s="148" t="s">
        <v>1186</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900</v>
      </c>
      <c r="B138" s="148" t="s">
        <v>1187</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1188</v>
      </c>
      <c r="B139" s="148" t="s">
        <v>1189</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584</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890</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1190</v>
      </c>
      <c r="B142" s="147" t="s">
        <v>1191</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1192</v>
      </c>
      <c r="B143" s="147" t="s">
        <v>1193</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1194</v>
      </c>
      <c r="B144" s="147" t="s">
        <v>1195</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1196</v>
      </c>
      <c r="B145" s="147" t="s">
        <v>1197</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1198</v>
      </c>
      <c r="B146" s="147" t="s">
        <v>1199</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1200</v>
      </c>
      <c r="B147" s="147" t="s">
        <v>1201</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1202</v>
      </c>
      <c r="B148" s="147" t="s">
        <v>1203</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1204</v>
      </c>
      <c r="B149" s="147" t="s">
        <v>1205</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1206</v>
      </c>
      <c r="B150" s="147" t="s">
        <v>1207</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1208</v>
      </c>
      <c r="B151" s="147" t="s">
        <v>1209</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1210</v>
      </c>
      <c r="B152" s="147" t="s">
        <v>1211</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1212</v>
      </c>
      <c r="B153" s="147" t="s">
        <v>1213</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921</v>
      </c>
      <c r="B154" s="147" t="s">
        <v>1214</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312</v>
      </c>
      <c r="B155" s="147" t="s">
        <v>1215</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1216</v>
      </c>
      <c r="B156" s="147" t="s">
        <v>1217</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1218</v>
      </c>
      <c r="B157" s="147" t="s">
        <v>1219</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1220</v>
      </c>
      <c r="B158" s="147" t="s">
        <v>1221</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1222</v>
      </c>
      <c r="B159" s="147" t="s">
        <v>1223</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1224</v>
      </c>
      <c r="B160" s="147" t="s">
        <v>1225</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1226</v>
      </c>
      <c r="B161" s="147" t="s">
        <v>1227</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1228</v>
      </c>
      <c r="B162" s="147" t="s">
        <v>1229</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1230</v>
      </c>
      <c r="B163" s="147" t="s">
        <v>1231</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1232</v>
      </c>
      <c r="B164" s="147" t="s">
        <v>1233</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1234</v>
      </c>
      <c r="B165" s="147" t="s">
        <v>1235</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455</v>
      </c>
      <c r="B166" s="147" t="s">
        <v>1236</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616</v>
      </c>
      <c r="B167" s="147" t="s">
        <v>1237</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1238</v>
      </c>
      <c r="B168" s="147" t="s">
        <v>1239</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401</v>
      </c>
      <c r="B169" s="147" t="s">
        <v>1240</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898</v>
      </c>
      <c r="B170" s="147" t="s">
        <v>1241</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1242</v>
      </c>
      <c r="B171" s="147" t="s">
        <v>1243</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1244</v>
      </c>
      <c r="B172" s="147" t="s">
        <v>1245</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1246</v>
      </c>
      <c r="B173" s="147" t="s">
        <v>1247</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1248</v>
      </c>
      <c r="B174" s="147" t="s">
        <v>1249</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1250</v>
      </c>
      <c r="B175" s="147" t="s">
        <v>1251</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559</v>
      </c>
      <c r="B176" s="147" t="s">
        <v>1252</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1253</v>
      </c>
      <c r="B177" s="147" t="s">
        <v>1254</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576</v>
      </c>
      <c r="B178" s="147" t="s">
        <v>1255</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1256</v>
      </c>
      <c r="B179" s="147" t="s">
        <v>1257</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896</v>
      </c>
      <c r="B180" s="147" t="s">
        <v>1258</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440</v>
      </c>
      <c r="B181" s="147" t="s">
        <v>1259</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1260</v>
      </c>
      <c r="B182" s="147" t="s">
        <v>1261</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1262</v>
      </c>
      <c r="B183" s="147" t="s">
        <v>1263</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926</v>
      </c>
      <c r="B184" s="147" t="s">
        <v>1264</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866</v>
      </c>
      <c r="B185" s="147" t="s">
        <v>1265</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1266</v>
      </c>
      <c r="B186" s="147" t="s">
        <v>1267</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1268</v>
      </c>
      <c r="B187" s="147" t="s">
        <v>1269</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1270</v>
      </c>
      <c r="B188" s="147" t="s">
        <v>1271</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1272</v>
      </c>
      <c r="B189" s="147" t="s">
        <v>1273</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1274</v>
      </c>
      <c r="B190" s="147" t="s">
        <v>1275</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854</v>
      </c>
      <c r="B191" s="147" t="s">
        <v>1276</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1277</v>
      </c>
      <c r="B192" s="147" t="s">
        <v>1278</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1279</v>
      </c>
      <c r="B193" s="147" t="s">
        <v>1280</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1281</v>
      </c>
      <c r="B194" s="147" t="s">
        <v>1282</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1283</v>
      </c>
      <c r="B195" s="147" t="s">
        <v>1284</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1285</v>
      </c>
      <c r="B196" s="147" t="s">
        <v>1286</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482</v>
      </c>
      <c r="B197" s="147" t="s">
        <v>1287</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1288</v>
      </c>
      <c r="B198" s="147" t="s">
        <v>1289</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421</v>
      </c>
      <c r="B199" s="147" t="s">
        <v>1290</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936</v>
      </c>
      <c r="B200" s="147" t="s">
        <v>1291</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1292</v>
      </c>
      <c r="B201" s="147" t="s">
        <v>1293</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1294</v>
      </c>
      <c r="B202" s="147" t="s">
        <v>1295</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1296</v>
      </c>
      <c r="B203" s="147" t="s">
        <v>1297</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1298</v>
      </c>
      <c r="B204" s="147" t="s">
        <v>1299</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1300</v>
      </c>
      <c r="B205" s="147" t="s">
        <v>1301</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1302</v>
      </c>
      <c r="B206" s="147" t="s">
        <v>1303</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1304</v>
      </c>
      <c r="B207" s="147" t="s">
        <v>1305</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1306</v>
      </c>
      <c r="B208" s="147" t="s">
        <v>1307</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1308</v>
      </c>
      <c r="B209" s="147" t="s">
        <v>1309</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1310</v>
      </c>
      <c r="B210" s="147" t="s">
        <v>1311</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1312</v>
      </c>
      <c r="B211" s="147" t="s">
        <v>1313</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1314</v>
      </c>
      <c r="B212" s="147" t="s">
        <v>1315</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944</v>
      </c>
      <c r="B213" s="147" t="s">
        <v>1316</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1317</v>
      </c>
      <c r="B214" s="147" t="s">
        <v>1318</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1319</v>
      </c>
      <c r="B215" s="147" t="s">
        <v>1320</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1321</v>
      </c>
      <c r="B216" s="147" t="s">
        <v>1322</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1323</v>
      </c>
      <c r="B217" s="147" t="s">
        <v>1324</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1325</v>
      </c>
      <c r="B218" s="147" t="s">
        <v>1326</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1327</v>
      </c>
      <c r="B219" s="147" t="s">
        <v>1328</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1329</v>
      </c>
      <c r="B220" s="147" t="s">
        <v>1330</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1331</v>
      </c>
      <c r="B221" s="147" t="s">
        <v>1332</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1333</v>
      </c>
      <c r="B222" s="147" t="s">
        <v>1334</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1335</v>
      </c>
      <c r="B223" s="147" t="s">
        <v>1336</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1337</v>
      </c>
      <c r="B224" s="147" t="s">
        <v>1338</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1339</v>
      </c>
      <c r="B225" s="147" t="s">
        <v>1340</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1341</v>
      </c>
      <c r="B226" s="147" t="s">
        <v>1342</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1343</v>
      </c>
      <c r="B227" s="147" t="s">
        <v>1344</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1345</v>
      </c>
      <c r="B228" s="147" t="s">
        <v>1346</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1347</v>
      </c>
      <c r="B229" s="147" t="s">
        <v>1348</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1349</v>
      </c>
      <c r="B230" s="147" t="s">
        <v>1350</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1351</v>
      </c>
      <c r="B231" s="147" t="s">
        <v>1352</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1353</v>
      </c>
      <c r="B232" s="147" t="s">
        <v>1354</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1355</v>
      </c>
      <c r="B233" s="147" t="s">
        <v>1356</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1357</v>
      </c>
      <c r="B234" s="147" t="s">
        <v>1358</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1359</v>
      </c>
      <c r="B235" s="147" t="s">
        <v>1360</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1361</v>
      </c>
      <c r="B236" s="147" t="s">
        <v>1362</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1363</v>
      </c>
      <c r="B237" s="147" t="s">
        <v>1364</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1365</v>
      </c>
      <c r="B238" s="147" t="s">
        <v>1366</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1367</v>
      </c>
      <c r="B239" s="147" t="s">
        <v>1368</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413</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432</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472</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539</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549</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905</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910</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916</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938</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1369</v>
      </c>
      <c r="B249" s="148" t="s">
        <v>1370</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1371</v>
      </c>
      <c r="B250" s="148" t="s">
        <v>1372</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635</v>
      </c>
      <c r="B251" s="148" t="s">
        <v>1373</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1374</v>
      </c>
      <c r="B252" s="148" t="s">
        <v>1375</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1376</v>
      </c>
      <c r="B253" s="148" t="s">
        <v>1377</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1378</v>
      </c>
      <c r="B254" s="148" t="s">
        <v>1379</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1380</v>
      </c>
      <c r="B255" s="148" t="s">
        <v>1381</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1382</v>
      </c>
      <c r="B256" s="148" t="s">
        <v>1383</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1384</v>
      </c>
      <c r="B257" s="148" t="s">
        <v>1385</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1386</v>
      </c>
      <c r="B258" s="148" t="s">
        <v>1387</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1388</v>
      </c>
      <c r="B259" s="148" t="s">
        <v>1389</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1390</v>
      </c>
      <c r="B260" s="148" t="s">
        <v>1391</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1392</v>
      </c>
      <c r="B261" s="148" t="s">
        <v>1393</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1394</v>
      </c>
      <c r="B262" s="148" t="s">
        <v>1395</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1396</v>
      </c>
      <c r="B263" s="148" t="s">
        <v>1397</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1398</v>
      </c>
      <c r="B264" s="148" t="s">
        <v>1399</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1400</v>
      </c>
      <c r="B265" s="148" t="s">
        <v>1401</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1402</v>
      </c>
      <c r="B266" s="148" t="s">
        <v>1403</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1404</v>
      </c>
      <c r="B267" s="148" t="s">
        <v>1405</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1406</v>
      </c>
      <c r="B268" s="148" t="s">
        <v>1407</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1408</v>
      </c>
      <c r="B269" s="148" t="s">
        <v>1409</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1410</v>
      </c>
      <c r="B270" s="148" t="s">
        <v>1411</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1412</v>
      </c>
      <c r="B271" s="148" t="s">
        <v>1413</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1414</v>
      </c>
      <c r="B272" s="148" t="s">
        <v>1415</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1416</v>
      </c>
      <c r="B273" s="148" t="s">
        <v>1417</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1418</v>
      </c>
      <c r="B274" s="148" t="s">
        <v>1419</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1420</v>
      </c>
      <c r="B275" s="148" t="s">
        <v>1421</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1422</v>
      </c>
      <c r="B276" s="148" t="s">
        <v>1423</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1424</v>
      </c>
      <c r="B277" s="148" t="s">
        <v>1425</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1426</v>
      </c>
      <c r="B278" s="148" t="s">
        <v>1427</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1428</v>
      </c>
      <c r="B279" s="148" t="s">
        <v>1429</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1430</v>
      </c>
      <c r="B280" s="148" t="s">
        <v>1431</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1432</v>
      </c>
      <c r="B281" s="148" t="s">
        <v>1433</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1434</v>
      </c>
      <c r="B282" s="148" t="s">
        <v>1435</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506</v>
      </c>
      <c r="B283" s="148" t="s">
        <v>1436</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1437</v>
      </c>
      <c r="B284" s="148" t="s">
        <v>1438</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341</v>
      </c>
      <c r="B285" s="148" t="s">
        <v>1439</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513</v>
      </c>
      <c r="B286" s="148" t="s">
        <v>1440</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1441</v>
      </c>
      <c r="B287" s="148" t="s">
        <v>1442</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1443</v>
      </c>
      <c r="B288" s="148" t="s">
        <v>1444</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1445</v>
      </c>
      <c r="B289" s="148" t="s">
        <v>1446</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1447</v>
      </c>
      <c r="B290" s="148" t="s">
        <v>1448</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414</v>
      </c>
      <c r="B291" s="148" t="s">
        <v>1449</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464</v>
      </c>
      <c r="B292" s="148" t="s">
        <v>1450</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1451</v>
      </c>
      <c r="B293" s="148" t="s">
        <v>1452</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1453</v>
      </c>
      <c r="B294" s="148" t="s">
        <v>1454</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1455</v>
      </c>
      <c r="B295" s="148" t="s">
        <v>1456</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1457</v>
      </c>
      <c r="B296" s="148" t="s">
        <v>1458</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1459</v>
      </c>
      <c r="B297" s="148" t="s">
        <v>1460</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456</v>
      </c>
      <c r="B298" s="148" t="s">
        <v>1461</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1462</v>
      </c>
      <c r="B299" s="148" t="s">
        <v>1463</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1464</v>
      </c>
      <c r="B300" s="148" t="s">
        <v>1465</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1466</v>
      </c>
      <c r="B301" s="148" t="s">
        <v>1467</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1468</v>
      </c>
      <c r="B302" s="148" t="s">
        <v>1469</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330</v>
      </c>
      <c r="B303" s="148" t="s">
        <v>1470</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663</v>
      </c>
      <c r="B304" s="148" t="s">
        <v>1471</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1472</v>
      </c>
      <c r="B305" s="148" t="s">
        <v>1473</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1474</v>
      </c>
      <c r="B306" s="148" t="s">
        <v>1475</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1476</v>
      </c>
      <c r="B307" s="148" t="s">
        <v>1477</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1478</v>
      </c>
      <c r="B308" s="148" t="s">
        <v>1479</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1480</v>
      </c>
      <c r="B309" s="148" t="s">
        <v>1481</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1482</v>
      </c>
      <c r="B310" s="148" t="s">
        <v>1483</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1484</v>
      </c>
      <c r="B311" s="148" t="s">
        <v>1485</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1486</v>
      </c>
      <c r="B312" s="148" t="s">
        <v>1487</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1488</v>
      </c>
      <c r="B313" s="148" t="s">
        <v>1489</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1490</v>
      </c>
      <c r="B314" s="148" t="s">
        <v>1491</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1492</v>
      </c>
      <c r="B315" s="148" t="s">
        <v>1493</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1494</v>
      </c>
      <c r="B316" s="148" t="s">
        <v>1495</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1496</v>
      </c>
      <c r="B317" s="148" t="s">
        <v>1497</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1498</v>
      </c>
      <c r="B318" s="148" t="s">
        <v>1499</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1500</v>
      </c>
      <c r="B319" s="148" t="s">
        <v>1501</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568</v>
      </c>
      <c r="B320" s="148" t="s">
        <v>1502</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1503</v>
      </c>
      <c r="B321" s="148" t="s">
        <v>1504</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1505</v>
      </c>
      <c r="B322" s="148" t="s">
        <v>1506</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1507</v>
      </c>
      <c r="B323" s="148" t="s">
        <v>1508</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624</v>
      </c>
      <c r="B324" s="148" t="s">
        <v>1509</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1510</v>
      </c>
      <c r="B325" s="148" t="s">
        <v>1511</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1512</v>
      </c>
      <c r="B326" s="148" t="s">
        <v>1513</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1514</v>
      </c>
      <c r="B327" s="148" t="s">
        <v>1515</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1516</v>
      </c>
      <c r="B328" s="148" t="s">
        <v>1517</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1518</v>
      </c>
      <c r="B329" s="148" t="s">
        <v>1519</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520</v>
      </c>
      <c r="B330" s="148" t="s">
        <v>1520</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1521</v>
      </c>
      <c r="B331" s="148" t="s">
        <v>1522</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1523</v>
      </c>
      <c r="B332" s="148" t="s">
        <v>1524</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855</v>
      </c>
      <c r="B333" s="148" t="s">
        <v>1525</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1526</v>
      </c>
      <c r="B334" s="148" t="s">
        <v>1527</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1528</v>
      </c>
      <c r="B335" s="148" t="s">
        <v>1529</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1530</v>
      </c>
      <c r="B336" s="148" t="s">
        <v>1531</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927</v>
      </c>
      <c r="B337" s="148" t="s">
        <v>1532</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1533</v>
      </c>
      <c r="B338" s="148" t="s">
        <v>1534</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1535</v>
      </c>
      <c r="B339" s="148" t="s">
        <v>1536</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1537</v>
      </c>
      <c r="B340" s="148" t="s">
        <v>1538</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1539</v>
      </c>
      <c r="B341" s="148" t="s">
        <v>1540</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1541</v>
      </c>
      <c r="B342" s="148" t="s">
        <v>1542</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1543</v>
      </c>
      <c r="B343" s="148" t="s">
        <v>1544</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1545</v>
      </c>
      <c r="B344" s="148" t="s">
        <v>1546</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1547</v>
      </c>
      <c r="B345" s="148" t="s">
        <v>1548</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1549</v>
      </c>
      <c r="B346" s="148" t="s">
        <v>1550</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1551</v>
      </c>
      <c r="B347" s="148" t="s">
        <v>1552</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1553</v>
      </c>
      <c r="B348" s="148" t="s">
        <v>1554</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1555</v>
      </c>
      <c r="B349" s="148" t="s">
        <v>1556</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1557</v>
      </c>
      <c r="B350" s="148" t="s">
        <v>1558</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1559</v>
      </c>
      <c r="B351" s="148" t="s">
        <v>1560</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531</v>
      </c>
      <c r="B352" s="148" t="s">
        <v>1561</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1562</v>
      </c>
      <c r="B353" s="148" t="s">
        <v>1563</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1564</v>
      </c>
      <c r="B354" s="148" t="s">
        <v>1565</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1566</v>
      </c>
      <c r="B355" s="148" t="s">
        <v>1567</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1568</v>
      </c>
      <c r="B356" s="148" t="s">
        <v>1569</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641</v>
      </c>
      <c r="B357" s="148" t="s">
        <v>1570</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1571</v>
      </c>
      <c r="B358" s="148" t="s">
        <v>1572</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402</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1573</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483</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867</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540</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550</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577</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617</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902</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911</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917</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922</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930</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939</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945</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1574</v>
      </c>
      <c r="B374" s="151" t="s">
        <v>1575</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1576</v>
      </c>
      <c r="B375" s="151" t="s">
        <v>1577</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1578</v>
      </c>
      <c r="B376" s="151" t="s">
        <v>1579</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1580</v>
      </c>
      <c r="B377" s="151" t="s">
        <v>1581</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1582</v>
      </c>
      <c r="B378" s="151" t="s">
        <v>1583</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1584</v>
      </c>
      <c r="B379" s="151" t="s">
        <v>1585</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1586</v>
      </c>
      <c r="B380" s="151" t="s">
        <v>1587</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1588</v>
      </c>
      <c r="B381" s="151" t="s">
        <v>1589</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1590</v>
      </c>
      <c r="B382" s="151" t="s">
        <v>1591</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1592</v>
      </c>
      <c r="B383" s="151" t="s">
        <v>1593</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1594</v>
      </c>
      <c r="B384" s="151" t="s">
        <v>1595</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1596</v>
      </c>
      <c r="B385" s="151" t="s">
        <v>1597</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1598</v>
      </c>
      <c r="B386" s="151" t="s">
        <v>1599</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1600</v>
      </c>
      <c r="B387" s="151" t="s">
        <v>1601</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1602</v>
      </c>
      <c r="B388" s="152" t="s">
        <v>1603</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1604</v>
      </c>
      <c r="B389" s="151" t="s">
        <v>1601</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1605</v>
      </c>
      <c r="B390" s="151" t="s">
        <v>1606</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1607</v>
      </c>
      <c r="B391" s="151" t="s">
        <v>1608</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1609</v>
      </c>
      <c r="B392" s="151" t="s">
        <v>1610</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1611</v>
      </c>
      <c r="B393" s="151" t="s">
        <v>1612</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1613</v>
      </c>
      <c r="B394" s="151" t="s">
        <v>1614</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1615</v>
      </c>
      <c r="B395" s="151" t="s">
        <v>1616</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1617</v>
      </c>
      <c r="B396" s="151" t="s">
        <v>1618</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1619</v>
      </c>
      <c r="B397" s="151" t="s">
        <v>1620</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1621</v>
      </c>
      <c r="B398" s="151" t="s">
        <v>1622</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1623</v>
      </c>
      <c r="B399" s="151" t="s">
        <v>1624</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1625</v>
      </c>
      <c r="B400" s="151" t="s">
        <v>1626</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1627</v>
      </c>
      <c r="B401" s="152" t="s">
        <v>1628</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1629</v>
      </c>
      <c r="B402" s="151" t="s">
        <v>1630</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1631</v>
      </c>
      <c r="B403" s="151" t="s">
        <v>1632</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1633</v>
      </c>
      <c r="B404" s="151" t="s">
        <v>1634</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1635</v>
      </c>
      <c r="B405" s="151" t="s">
        <v>1601</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1636</v>
      </c>
      <c r="B406" s="152" t="s">
        <v>1637</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1638</v>
      </c>
      <c r="B407" s="151" t="s">
        <v>1639</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1640</v>
      </c>
      <c r="B408" s="151" t="s">
        <v>1641</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1642</v>
      </c>
      <c r="B409" s="151" t="s">
        <v>1643</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1644</v>
      </c>
      <c r="B410" s="151" t="s">
        <v>1645</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1646</v>
      </c>
      <c r="B411" s="151" t="s">
        <v>1647</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1648</v>
      </c>
      <c r="B412" s="151" t="s">
        <v>1649</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1650</v>
      </c>
      <c r="B413" s="151" t="s">
        <v>1651</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1652</v>
      </c>
      <c r="B414" s="151" t="s">
        <v>1653</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1654</v>
      </c>
      <c r="B415" s="151" t="s">
        <v>1655</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1656</v>
      </c>
      <c r="B416" s="151" t="s">
        <v>1657</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1658</v>
      </c>
      <c r="B417" s="151" t="s">
        <v>1659</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1660</v>
      </c>
      <c r="B418" s="151" t="s">
        <v>1661</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1662</v>
      </c>
      <c r="B419" s="151" t="s">
        <v>1663</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1664</v>
      </c>
      <c r="B420" s="151" t="s">
        <v>1665</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1666</v>
      </c>
      <c r="B421" s="151" t="s">
        <v>1667</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1668</v>
      </c>
      <c r="B422" s="151" t="s">
        <v>1669</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1670</v>
      </c>
      <c r="B423" s="152" t="s">
        <v>1671</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1672</v>
      </c>
      <c r="B424" s="151" t="s">
        <v>1673</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1674</v>
      </c>
      <c r="B425" s="151" t="s">
        <v>1675</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1676</v>
      </c>
      <c r="B426" s="151" t="s">
        <v>1601</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1677</v>
      </c>
      <c r="B427" s="151" t="s">
        <v>1678</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1679</v>
      </c>
      <c r="B428" s="151" t="s">
        <v>1680</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1681</v>
      </c>
      <c r="B429" s="151" t="s">
        <v>1682</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1683</v>
      </c>
      <c r="B430" s="151" t="s">
        <v>1684</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1685</v>
      </c>
      <c r="B431" s="151" t="s">
        <v>1686</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1687</v>
      </c>
      <c r="B432" s="152" t="s">
        <v>1688</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1689</v>
      </c>
      <c r="B433" s="151" t="s">
        <v>1690</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1691</v>
      </c>
      <c r="B434" s="151" t="s">
        <v>1692</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1693</v>
      </c>
      <c r="B435" s="151" t="s">
        <v>1694</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1695</v>
      </c>
      <c r="B436" s="151" t="s">
        <v>1696</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1697</v>
      </c>
      <c r="B437" s="151" t="s">
        <v>1698</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1699</v>
      </c>
      <c r="B438" s="151" t="s">
        <v>1700</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1701</v>
      </c>
      <c r="B439" s="151" t="s">
        <v>1702</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1703</v>
      </c>
      <c r="B440" s="151" t="s">
        <v>1704</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1705</v>
      </c>
      <c r="B441" s="151" t="s">
        <v>1706</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1707</v>
      </c>
      <c r="B442" s="151" t="s">
        <v>1708</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1709</v>
      </c>
      <c r="B443" s="152" t="s">
        <v>1710</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1711</v>
      </c>
      <c r="B444" s="151" t="s">
        <v>1712</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1713</v>
      </c>
      <c r="B445" s="151" t="s">
        <v>1714</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1715</v>
      </c>
      <c r="B446" s="151" t="s">
        <v>1716</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1717</v>
      </c>
      <c r="B447" s="151" t="s">
        <v>1601</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1718</v>
      </c>
      <c r="B448" s="151" t="s">
        <v>1719</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1720</v>
      </c>
      <c r="B449" s="151" t="s">
        <v>1721</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1722</v>
      </c>
      <c r="B450" s="151" t="s">
        <v>1723</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1724</v>
      </c>
      <c r="B451" s="151" t="s">
        <v>1725</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1726</v>
      </c>
      <c r="B452" s="152" t="s">
        <v>1727</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1728</v>
      </c>
      <c r="B453" s="151" t="s">
        <v>1729</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1730</v>
      </c>
      <c r="B454" s="151" t="s">
        <v>1731</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1732</v>
      </c>
      <c r="B455" s="151" t="s">
        <v>1733</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1734</v>
      </c>
      <c r="B456" s="152" t="s">
        <v>1735</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1736</v>
      </c>
      <c r="B457" s="152" t="s">
        <v>1737</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1738</v>
      </c>
      <c r="B458" s="151" t="s">
        <v>1739</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1740</v>
      </c>
      <c r="B459" s="151" t="s">
        <v>1741</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1742</v>
      </c>
      <c r="B460" s="151" t="s">
        <v>1743</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457</v>
      </c>
      <c r="B461" s="148" t="s">
        <v>1744</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1745</v>
      </c>
      <c r="B462" s="151" t="s">
        <v>1746</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1747</v>
      </c>
      <c r="B463" s="151" t="s">
        <v>1748</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1749</v>
      </c>
      <c r="B464" s="151" t="s">
        <v>1750</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1751</v>
      </c>
      <c r="B465" s="151" t="s">
        <v>1752</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1753</v>
      </c>
      <c r="B466" s="151" t="s">
        <v>1754</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1755</v>
      </c>
      <c r="B467" s="151" t="s">
        <v>1756</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1757</v>
      </c>
      <c r="B468" s="151" t="s">
        <v>1758</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1759</v>
      </c>
      <c r="B469" s="151" t="s">
        <v>1760</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1761</v>
      </c>
      <c r="B470" s="151" t="s">
        <v>1762</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1763</v>
      </c>
      <c r="B471" s="151" t="s">
        <v>1764</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1765</v>
      </c>
      <c r="B472" s="151" t="s">
        <v>1766</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1767</v>
      </c>
      <c r="B473" s="151" t="s">
        <v>1768</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1769</v>
      </c>
      <c r="B474" s="151" t="s">
        <v>1770</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1771</v>
      </c>
      <c r="B475" s="151" t="s">
        <v>1772</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1773</v>
      </c>
      <c r="B476" s="151" t="s">
        <v>1774</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1775</v>
      </c>
      <c r="B477" s="152" t="s">
        <v>1776</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1777</v>
      </c>
      <c r="B478" s="151" t="s">
        <v>1778</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1779</v>
      </c>
      <c r="B479" s="151" t="s">
        <v>1780</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1781</v>
      </c>
      <c r="B480" s="151" t="s">
        <v>1782</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1783</v>
      </c>
      <c r="B481" s="151" t="s">
        <v>1784</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1785</v>
      </c>
      <c r="B482" s="151" t="s">
        <v>1786</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1787</v>
      </c>
      <c r="B483" s="151" t="s">
        <v>1788</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1789</v>
      </c>
      <c r="B484" s="151" t="s">
        <v>1790</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1791</v>
      </c>
      <c r="B485" s="151" t="s">
        <v>1792</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1793</v>
      </c>
      <c r="B486" s="151" t="s">
        <v>1794</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1795</v>
      </c>
      <c r="B487" s="151" t="s">
        <v>1796</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1797</v>
      </c>
      <c r="B488" s="151" t="s">
        <v>1798</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1799</v>
      </c>
      <c r="B489" s="151" t="s">
        <v>1800</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1801</v>
      </c>
      <c r="B490" s="151" t="s">
        <v>1802</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1803</v>
      </c>
      <c r="B491" s="151" t="s">
        <v>1804</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1805</v>
      </c>
      <c r="B492" s="152" t="s">
        <v>1806</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1807</v>
      </c>
      <c r="B493" s="151" t="s">
        <v>1808</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1809</v>
      </c>
      <c r="B494" s="151" t="s">
        <v>1810</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1811</v>
      </c>
      <c r="B495" s="151" t="s">
        <v>1812</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1813</v>
      </c>
      <c r="B496" s="151" t="s">
        <v>1814</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1815</v>
      </c>
      <c r="B497" s="151" t="s">
        <v>1816</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1817</v>
      </c>
      <c r="B498" s="151" t="s">
        <v>1601</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1818</v>
      </c>
      <c r="B499" s="151" t="s">
        <v>1819</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1820</v>
      </c>
      <c r="B500" s="151" t="s">
        <v>1821</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1822</v>
      </c>
      <c r="B501" s="151" t="s">
        <v>1823</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1824</v>
      </c>
      <c r="B502" s="151" t="s">
        <v>1825</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1826</v>
      </c>
      <c r="B503" s="151" t="s">
        <v>1827</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1828</v>
      </c>
      <c r="B504" s="151" t="s">
        <v>1829</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1830</v>
      </c>
      <c r="B505" s="151" t="s">
        <v>1831</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1832</v>
      </c>
      <c r="B506" s="151" t="s">
        <v>1833</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1834</v>
      </c>
      <c r="B507" s="151" t="s">
        <v>1835</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1836</v>
      </c>
      <c r="B508" s="151" t="s">
        <v>1837</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1838</v>
      </c>
      <c r="B509" s="151" t="s">
        <v>1839</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1840</v>
      </c>
      <c r="B510" s="151" t="s">
        <v>1841</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1842</v>
      </c>
      <c r="B511" s="151" t="s">
        <v>1843</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1844</v>
      </c>
      <c r="B512" s="151" t="s">
        <v>1845</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1846</v>
      </c>
      <c r="B513" s="151" t="s">
        <v>1847</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1848</v>
      </c>
      <c r="B514" s="151" t="s">
        <v>1601</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1849</v>
      </c>
      <c r="B515" s="151" t="s">
        <v>1850</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1851</v>
      </c>
      <c r="B516" s="151" t="s">
        <v>1601</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1852</v>
      </c>
      <c r="B517" s="151" t="s">
        <v>1601</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1853</v>
      </c>
      <c r="B518" s="151" t="s">
        <v>1854</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1855</v>
      </c>
      <c r="B519" s="151" t="s">
        <v>1856</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1857</v>
      </c>
      <c r="B520" s="151" t="s">
        <v>1858</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1859</v>
      </c>
      <c r="B521" s="151" t="s">
        <v>1860</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1861</v>
      </c>
      <c r="B522" s="151" t="s">
        <v>1862</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1863</v>
      </c>
      <c r="B523" s="151" t="s">
        <v>1864</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1865</v>
      </c>
      <c r="B524" s="151" t="s">
        <v>1866</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1867</v>
      </c>
      <c r="B525" s="151" t="s">
        <v>1868</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1869</v>
      </c>
      <c r="B526" s="151" t="s">
        <v>1870</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1871</v>
      </c>
      <c r="B527" s="151" t="s">
        <v>1872</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1873</v>
      </c>
      <c r="B528" s="151" t="s">
        <v>1874</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1875</v>
      </c>
      <c r="B529" s="151" t="s">
        <v>1876</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1877</v>
      </c>
      <c r="B530" s="151" t="s">
        <v>1878</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1879</v>
      </c>
      <c r="B531" s="151" t="s">
        <v>1880</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1881</v>
      </c>
      <c r="B532" s="151" t="s">
        <v>1601</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1882</v>
      </c>
      <c r="B533" s="151" t="s">
        <v>1883</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1884</v>
      </c>
      <c r="B534" s="152" t="s">
        <v>1885</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1886</v>
      </c>
      <c r="B535" s="152" t="s">
        <v>1887</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1888</v>
      </c>
      <c r="B536" s="151" t="s">
        <v>1889</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1890</v>
      </c>
      <c r="B537" s="151" t="s">
        <v>1891</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1892</v>
      </c>
      <c r="B538" s="151" t="s">
        <v>1893</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1894</v>
      </c>
      <c r="B539" s="151" t="s">
        <v>1895</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1896</v>
      </c>
      <c r="B540" s="151" t="s">
        <v>1601</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1897</v>
      </c>
      <c r="B541" s="151" t="s">
        <v>1601</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1898</v>
      </c>
      <c r="B542" s="151" t="s">
        <v>1899</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1900</v>
      </c>
      <c r="B543" s="151" t="s">
        <v>1901</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1902</v>
      </c>
      <c r="B544" s="151" t="s">
        <v>1903</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1904</v>
      </c>
      <c r="B545" s="151" t="s">
        <v>1905</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1906</v>
      </c>
      <c r="B546" s="151" t="s">
        <v>1907</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1908</v>
      </c>
      <c r="B547" s="151" t="s">
        <v>1909</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1910</v>
      </c>
      <c r="B548" s="151" t="s">
        <v>1911</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1912</v>
      </c>
      <c r="B549" s="152" t="s">
        <v>1913</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1914</v>
      </c>
      <c r="B550" s="151" t="s">
        <v>1915</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1916</v>
      </c>
      <c r="B551" s="151" t="s">
        <v>1917</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1918</v>
      </c>
      <c r="B552" s="151" t="s">
        <v>1919</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1920</v>
      </c>
      <c r="B553" s="151" t="s">
        <v>1921</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1922</v>
      </c>
      <c r="B554" s="152" t="s">
        <v>1923</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1924</v>
      </c>
      <c r="B555" s="151" t="s">
        <v>1925</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1926</v>
      </c>
      <c r="B556" s="151" t="s">
        <v>1927</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1928</v>
      </c>
      <c r="B557" s="152" t="s">
        <v>1929</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1930</v>
      </c>
      <c r="B558" s="151" t="s">
        <v>1931</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1932</v>
      </c>
      <c r="B559" s="151" t="s">
        <v>1933</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1934</v>
      </c>
      <c r="B560" s="151" t="s">
        <v>1935</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1936</v>
      </c>
      <c r="B561" s="151" t="s">
        <v>1937</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1938</v>
      </c>
      <c r="B562" s="151" t="s">
        <v>1939</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1940</v>
      </c>
      <c r="B563" s="151" t="s">
        <v>1941</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1942</v>
      </c>
      <c r="B564" s="151" t="s">
        <v>1943</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1944</v>
      </c>
      <c r="B565" s="151" t="s">
        <v>1601</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1945</v>
      </c>
      <c r="B566" s="151" t="s">
        <v>1946</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1947</v>
      </c>
      <c r="B567" s="151" t="s">
        <v>1948</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1949</v>
      </c>
      <c r="B568" s="152" t="s">
        <v>1950</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1951</v>
      </c>
      <c r="B569" s="151" t="s">
        <v>1952</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1953</v>
      </c>
      <c r="B570" s="151" t="s">
        <v>1601</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1954</v>
      </c>
      <c r="B571" s="151" t="s">
        <v>1955</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1956</v>
      </c>
      <c r="B572" s="151" t="s">
        <v>1957</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1958</v>
      </c>
      <c r="B573" s="151" t="s">
        <v>1959</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1960</v>
      </c>
      <c r="B574" s="151" t="s">
        <v>1961</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1962</v>
      </c>
      <c r="B575" s="151" t="s">
        <v>1963</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1964</v>
      </c>
      <c r="B576" s="152" t="s">
        <v>1965</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1966</v>
      </c>
      <c r="B577" s="152" t="s">
        <v>1967</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1968</v>
      </c>
      <c r="B578" s="152" t="s">
        <v>1969</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1970</v>
      </c>
      <c r="B579" s="151" t="s">
        <v>1971</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1972</v>
      </c>
      <c r="B580" s="151" t="s">
        <v>1973</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1974</v>
      </c>
      <c r="B581" s="151" t="s">
        <v>1975</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1976</v>
      </c>
      <c r="B582" s="151" t="s">
        <v>1977</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1978</v>
      </c>
      <c r="B583" s="151" t="s">
        <v>1979</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1980</v>
      </c>
      <c r="B584" s="151" t="s">
        <v>1981</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1982</v>
      </c>
      <c r="B585" s="151" t="s">
        <v>1983</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1984</v>
      </c>
      <c r="B586" s="151" t="s">
        <v>1985</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1986</v>
      </c>
      <c r="B587" s="151" t="s">
        <v>1987</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1988</v>
      </c>
      <c r="B588" s="151" t="s">
        <v>1989</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1990</v>
      </c>
      <c r="B589" s="151" t="s">
        <v>1601</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1991</v>
      </c>
      <c r="B590" s="151" t="s">
        <v>1992</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1993</v>
      </c>
      <c r="B591" s="151" t="s">
        <v>1994</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1995</v>
      </c>
      <c r="B592" s="151" t="s">
        <v>1996</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1997</v>
      </c>
      <c r="B593" s="151" t="s">
        <v>1998</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1999</v>
      </c>
      <c r="B594" s="151" t="s">
        <v>2000</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2001</v>
      </c>
      <c r="B595" s="151" t="s">
        <v>2002</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2003</v>
      </c>
      <c r="B596" s="151" t="s">
        <v>2004</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2005</v>
      </c>
      <c r="B597" s="151" t="s">
        <v>2006</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2007</v>
      </c>
      <c r="B598" s="151" t="s">
        <v>2008</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2009</v>
      </c>
      <c r="B599" s="151" t="s">
        <v>2010</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2011</v>
      </c>
      <c r="B600" s="151" t="s">
        <v>2012</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2013</v>
      </c>
      <c r="B601" s="152" t="s">
        <v>2014</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2015</v>
      </c>
      <c r="B602" s="151" t="s">
        <v>2016</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2017</v>
      </c>
      <c r="B603" s="151" t="s">
        <v>2018</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2019</v>
      </c>
      <c r="B604" s="151" t="s">
        <v>2020</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2021</v>
      </c>
      <c r="B605" s="151" t="s">
        <v>2022</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2023</v>
      </c>
      <c r="B606" s="151" t="s">
        <v>2024</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2025</v>
      </c>
      <c r="B607" s="152" t="s">
        <v>2026</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2027</v>
      </c>
      <c r="B608" s="151" t="s">
        <v>2028</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2029</v>
      </c>
      <c r="B609" s="151" t="s">
        <v>1601</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2030</v>
      </c>
      <c r="B610" s="151" t="s">
        <v>2031</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2032</v>
      </c>
      <c r="B611" s="151" t="s">
        <v>2033</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2034</v>
      </c>
      <c r="B612" s="151" t="s">
        <v>2035</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2036</v>
      </c>
      <c r="B613" s="151" t="s">
        <v>2037</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2038</v>
      </c>
      <c r="B614" s="151" t="s">
        <v>2039</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2040</v>
      </c>
      <c r="B615" s="151" t="s">
        <v>2041</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2042</v>
      </c>
      <c r="B616" s="151" t="s">
        <v>2043</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2044</v>
      </c>
      <c r="B617" s="151" t="s">
        <v>2045</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2046</v>
      </c>
      <c r="B618" s="151" t="s">
        <v>2047</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2048</v>
      </c>
      <c r="B619" s="151" t="s">
        <v>2049</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2050</v>
      </c>
      <c r="B620" s="151" t="s">
        <v>2051</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2052</v>
      </c>
      <c r="B621" s="151" t="s">
        <v>2053</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2054</v>
      </c>
      <c r="B622" s="151" t="s">
        <v>2055</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2056</v>
      </c>
      <c r="B623" s="151" t="s">
        <v>2057</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2058</v>
      </c>
      <c r="B624" s="151" t="s">
        <v>2059</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2060</v>
      </c>
      <c r="B625" s="151" t="s">
        <v>2061</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2062</v>
      </c>
      <c r="B626" s="151" t="s">
        <v>2063</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2064</v>
      </c>
      <c r="B627" s="151" t="s">
        <v>2065</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2066</v>
      </c>
      <c r="B628" s="151" t="s">
        <v>2067</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2068</v>
      </c>
      <c r="B629" s="151" t="s">
        <v>2069</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2070</v>
      </c>
      <c r="B630" s="151" t="s">
        <v>2071</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2072</v>
      </c>
      <c r="B631" s="151" t="s">
        <v>2073</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2074</v>
      </c>
      <c r="B632" s="151" t="s">
        <v>2075</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2076</v>
      </c>
      <c r="B633" s="151" t="s">
        <v>2077</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2078</v>
      </c>
      <c r="B634" s="151" t="s">
        <v>2079</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2080</v>
      </c>
      <c r="B635" s="151" t="s">
        <v>2081</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2082</v>
      </c>
      <c r="B636" s="151" t="s">
        <v>2083</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2084</v>
      </c>
      <c r="B637" s="151" t="s">
        <v>2085</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285</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841</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403</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423</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433</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465</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484</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856</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887</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868</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541</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551</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569</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578</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903</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906</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912</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918</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923</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928</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931</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934</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940</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310</v>
      </c>
      <c r="B661" s="148" t="s">
        <v>2086</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871</v>
      </c>
      <c r="B662" s="148" t="s">
        <v>2087</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2088</v>
      </c>
      <c r="B663" s="148" t="s">
        <v>2089</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263</v>
      </c>
      <c r="B664" s="148" t="s">
        <v>2090</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2091</v>
      </c>
      <c r="B665" s="148" t="s">
        <v>2090</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313</v>
      </c>
      <c r="B666" s="148" t="s">
        <v>2092</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2093</v>
      </c>
      <c r="B667" s="148" t="s">
        <v>2094</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2095</v>
      </c>
      <c r="B668" s="148" t="s">
        <v>2096</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669</v>
      </c>
      <c r="B669" s="148" t="s">
        <v>2097</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2098</v>
      </c>
      <c r="B670" s="148" t="s">
        <v>2099</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447</v>
      </c>
      <c r="B671" s="148" t="s">
        <v>2100</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320</v>
      </c>
      <c r="B672" s="148" t="s">
        <v>2101</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244</v>
      </c>
      <c r="B673" s="148" t="s">
        <v>2102</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2103</v>
      </c>
      <c r="B674" s="148" t="s">
        <v>2104</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2105</v>
      </c>
      <c r="B675" s="148" t="s">
        <v>2106</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2107</v>
      </c>
      <c r="B676" s="148" t="s">
        <v>2108</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2109</v>
      </c>
      <c r="B677" s="148" t="s">
        <v>2110</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298</v>
      </c>
      <c r="B678" s="148" t="s">
        <v>2111</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251</v>
      </c>
      <c r="B679" s="148" t="s">
        <v>2112</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286</v>
      </c>
      <c r="B680" s="148" t="s">
        <v>2113</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331</v>
      </c>
      <c r="B681" s="148" t="s">
        <v>2114</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404</v>
      </c>
      <c r="B682" s="148" t="s">
        <v>2115</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424</v>
      </c>
      <c r="B683" s="148" t="s">
        <v>2116</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589</v>
      </c>
      <c r="B684" s="148" t="s">
        <v>2117</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239</v>
      </c>
      <c r="B685" s="148" t="s">
        <v>2118</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466</v>
      </c>
      <c r="B686" s="148" t="s">
        <v>2119</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609</v>
      </c>
      <c r="B687" s="148" t="s">
        <v>2120</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618</v>
      </c>
      <c r="B688" s="148" t="s">
        <v>2121</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675</v>
      </c>
      <c r="B689" s="148" t="s">
        <v>2122</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687</v>
      </c>
      <c r="B690" s="148" t="s">
        <v>2118</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693</v>
      </c>
      <c r="B691" s="148" t="s">
        <v>2123</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706</v>
      </c>
      <c r="B692" s="148" t="s">
        <v>2124</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726</v>
      </c>
      <c r="B693" s="148" t="s">
        <v>2125</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712</v>
      </c>
      <c r="B694" s="148" t="s">
        <v>2126</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200</v>
      </c>
      <c r="B1" s="153" t="s">
        <v>2127</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205</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193</v>
      </c>
      <c r="B4" s="191" t="s">
        <v>174</v>
      </c>
      <c r="C4" s="191" t="s">
        <v>175</v>
      </c>
      <c r="D4" s="191" t="s">
        <v>194</v>
      </c>
      <c r="E4" s="191" t="s">
        <v>208</v>
      </c>
      <c r="F4" s="191" t="s">
        <v>209</v>
      </c>
      <c r="G4" s="191" t="s">
        <v>210</v>
      </c>
      <c r="H4" s="191" t="s">
        <v>211</v>
      </c>
      <c r="I4" s="191" t="s">
        <v>213</v>
      </c>
      <c r="J4" s="191" t="s">
        <v>212</v>
      </c>
      <c r="K4" s="191" t="s">
        <v>214</v>
      </c>
      <c r="L4" s="192" t="s">
        <v>215</v>
      </c>
      <c r="M4" s="154"/>
      <c r="N4" s="154"/>
      <c r="O4" s="154"/>
      <c r="P4" s="154"/>
      <c r="Q4" s="154"/>
      <c r="R4" s="154"/>
      <c r="S4" s="154"/>
      <c r="T4" s="154"/>
      <c r="U4" s="154"/>
      <c r="V4" s="154"/>
      <c r="W4" s="154"/>
      <c r="X4" s="154"/>
      <c r="Y4" s="154"/>
      <c r="Z4" s="154"/>
    </row>
    <row r="5" spans="1:26" ht="119" x14ac:dyDescent="0.2">
      <c r="A5" s="191">
        <v>5</v>
      </c>
      <c r="B5" s="191" t="s">
        <v>75</v>
      </c>
      <c r="C5" s="191" t="s">
        <v>258</v>
      </c>
      <c r="D5" s="191">
        <v>0</v>
      </c>
      <c r="E5" s="191" t="s">
        <v>2128</v>
      </c>
      <c r="F5" s="191" t="s">
        <v>2128</v>
      </c>
      <c r="G5" s="191" t="s">
        <v>250</v>
      </c>
      <c r="H5" s="191" t="s">
        <v>2128</v>
      </c>
      <c r="I5" s="191" t="s">
        <v>2128</v>
      </c>
      <c r="J5" s="191" t="s">
        <v>2128</v>
      </c>
      <c r="K5" s="191" t="s">
        <v>2091</v>
      </c>
      <c r="L5" s="192" t="s">
        <v>2128</v>
      </c>
      <c r="M5" s="154"/>
      <c r="N5" s="154"/>
      <c r="O5" s="154"/>
      <c r="P5" s="154"/>
      <c r="Q5" s="154"/>
      <c r="R5" s="154"/>
      <c r="S5" s="154"/>
      <c r="T5" s="154"/>
      <c r="U5" s="154"/>
      <c r="V5" s="154"/>
      <c r="W5" s="154"/>
      <c r="X5" s="154"/>
      <c r="Y5" s="154"/>
      <c r="Z5" s="154"/>
    </row>
    <row r="6" spans="1:26" ht="85" x14ac:dyDescent="0.2">
      <c r="A6" s="191">
        <v>6</v>
      </c>
      <c r="B6" s="191" t="s">
        <v>76</v>
      </c>
      <c r="C6" s="191" t="s">
        <v>264</v>
      </c>
      <c r="D6" s="191">
        <v>0</v>
      </c>
      <c r="E6" s="191" t="s">
        <v>2128</v>
      </c>
      <c r="F6" s="191" t="s">
        <v>2128</v>
      </c>
      <c r="G6" s="191" t="s">
        <v>267</v>
      </c>
      <c r="H6" s="191" t="s">
        <v>2128</v>
      </c>
      <c r="I6" s="191" t="s">
        <v>2128</v>
      </c>
      <c r="J6" s="191" t="s">
        <v>2128</v>
      </c>
      <c r="K6" s="191" t="s">
        <v>2091</v>
      </c>
      <c r="L6" s="192" t="s">
        <v>2128</v>
      </c>
      <c r="M6" s="154"/>
      <c r="N6" s="154"/>
      <c r="O6" s="154"/>
      <c r="P6" s="154"/>
      <c r="Q6" s="154"/>
      <c r="R6" s="154"/>
      <c r="S6" s="154"/>
      <c r="T6" s="154"/>
      <c r="U6" s="154"/>
      <c r="V6" s="154"/>
      <c r="W6" s="154"/>
      <c r="X6" s="154"/>
      <c r="Y6" s="154"/>
      <c r="Z6" s="154"/>
    </row>
    <row r="7" spans="1:26" ht="136" x14ac:dyDescent="0.2">
      <c r="A7" s="191">
        <v>11</v>
      </c>
      <c r="B7" s="191" t="s">
        <v>81</v>
      </c>
      <c r="C7" s="191" t="s">
        <v>292</v>
      </c>
      <c r="D7" s="191">
        <v>0</v>
      </c>
      <c r="E7" s="191" t="s">
        <v>2128</v>
      </c>
      <c r="F7" s="191" t="s">
        <v>2128</v>
      </c>
      <c r="G7" s="191" t="s">
        <v>297</v>
      </c>
      <c r="H7" s="191" t="s">
        <v>2128</v>
      </c>
      <c r="I7" s="191" t="s">
        <v>278</v>
      </c>
      <c r="J7" s="191" t="s">
        <v>2128</v>
      </c>
      <c r="K7" s="191" t="s">
        <v>298</v>
      </c>
      <c r="L7" s="192" t="s">
        <v>2128</v>
      </c>
      <c r="M7" s="154"/>
      <c r="N7" s="154"/>
      <c r="O7" s="154"/>
      <c r="P7" s="154"/>
      <c r="Q7" s="154"/>
      <c r="R7" s="154"/>
      <c r="S7" s="154"/>
      <c r="T7" s="154"/>
      <c r="U7" s="154"/>
      <c r="V7" s="154"/>
      <c r="W7" s="154"/>
      <c r="X7" s="154"/>
      <c r="Y7" s="154"/>
      <c r="Z7" s="154"/>
    </row>
    <row r="8" spans="1:26" ht="119" x14ac:dyDescent="0.2">
      <c r="A8" s="191">
        <v>13</v>
      </c>
      <c r="B8" s="191" t="s">
        <v>83</v>
      </c>
      <c r="C8" s="191" t="s">
        <v>305</v>
      </c>
      <c r="D8" s="191">
        <v>0</v>
      </c>
      <c r="E8" s="191" t="s">
        <v>2128</v>
      </c>
      <c r="F8" s="191" t="s">
        <v>310</v>
      </c>
      <c r="G8" s="191" t="s">
        <v>311</v>
      </c>
      <c r="H8" s="191" t="s">
        <v>312</v>
      </c>
      <c r="I8" s="191" t="s">
        <v>278</v>
      </c>
      <c r="J8" s="191" t="s">
        <v>2128</v>
      </c>
      <c r="K8" s="191" t="s">
        <v>313</v>
      </c>
      <c r="L8" s="192" t="s">
        <v>314</v>
      </c>
      <c r="M8" s="154"/>
      <c r="N8" s="154"/>
      <c r="O8" s="154"/>
      <c r="P8" s="154"/>
      <c r="Q8" s="154"/>
      <c r="R8" s="154"/>
      <c r="S8" s="154"/>
      <c r="T8" s="154"/>
      <c r="U8" s="154"/>
      <c r="V8" s="154"/>
      <c r="W8" s="154"/>
      <c r="X8" s="154"/>
      <c r="Y8" s="154"/>
      <c r="Z8" s="154"/>
    </row>
    <row r="9" spans="1:26" ht="85" x14ac:dyDescent="0.2">
      <c r="A9" s="191">
        <v>18</v>
      </c>
      <c r="B9" s="191" t="s">
        <v>88</v>
      </c>
      <c r="C9" s="191" t="s">
        <v>337</v>
      </c>
      <c r="D9" s="191">
        <v>0</v>
      </c>
      <c r="E9" s="191" t="s">
        <v>2128</v>
      </c>
      <c r="F9" s="191" t="s">
        <v>2128</v>
      </c>
      <c r="G9" s="191" t="s">
        <v>2128</v>
      </c>
      <c r="H9" s="191" t="s">
        <v>2128</v>
      </c>
      <c r="I9" s="191" t="s">
        <v>2128</v>
      </c>
      <c r="J9" s="191" t="s">
        <v>341</v>
      </c>
      <c r="K9" s="191" t="s">
        <v>244</v>
      </c>
      <c r="L9" s="192" t="s">
        <v>342</v>
      </c>
      <c r="M9" s="154"/>
      <c r="N9" s="154"/>
      <c r="O9" s="154"/>
      <c r="P9" s="154"/>
      <c r="Q9" s="154"/>
      <c r="R9" s="154"/>
      <c r="S9" s="154"/>
      <c r="T9" s="154"/>
      <c r="U9" s="154"/>
      <c r="V9" s="154"/>
      <c r="W9" s="154"/>
      <c r="X9" s="154"/>
      <c r="Y9" s="154"/>
      <c r="Z9" s="154"/>
    </row>
    <row r="10" spans="1:26" ht="170" x14ac:dyDescent="0.2">
      <c r="A10" s="191">
        <v>29</v>
      </c>
      <c r="B10" s="191" t="s">
        <v>102</v>
      </c>
      <c r="C10" s="191" t="s">
        <v>393</v>
      </c>
      <c r="D10" s="191">
        <v>0</v>
      </c>
      <c r="E10" s="191" t="s">
        <v>399</v>
      </c>
      <c r="F10" s="191" t="s">
        <v>2128</v>
      </c>
      <c r="G10" s="191" t="s">
        <v>400</v>
      </c>
      <c r="H10" s="191" t="s">
        <v>401</v>
      </c>
      <c r="I10" s="191" t="s">
        <v>403</v>
      </c>
      <c r="J10" s="191" t="s">
        <v>402</v>
      </c>
      <c r="K10" s="191" t="s">
        <v>404</v>
      </c>
      <c r="L10" s="192" t="s">
        <v>405</v>
      </c>
      <c r="M10" s="154"/>
      <c r="N10" s="154"/>
      <c r="O10" s="154"/>
      <c r="P10" s="154"/>
      <c r="Q10" s="154"/>
      <c r="R10" s="154"/>
      <c r="S10" s="154"/>
      <c r="T10" s="154"/>
      <c r="U10" s="154"/>
      <c r="V10" s="154"/>
      <c r="W10" s="154"/>
      <c r="X10" s="154"/>
      <c r="Y10" s="154"/>
      <c r="Z10" s="154"/>
    </row>
    <row r="11" spans="1:26" ht="68" x14ac:dyDescent="0.2">
      <c r="A11" s="191">
        <v>32</v>
      </c>
      <c r="B11" s="191" t="s">
        <v>105</v>
      </c>
      <c r="C11" s="191" t="s">
        <v>425</v>
      </c>
      <c r="D11" s="191">
        <v>0</v>
      </c>
      <c r="E11" s="191" t="s">
        <v>430</v>
      </c>
      <c r="F11" s="191" t="s">
        <v>2128</v>
      </c>
      <c r="G11" s="191" t="s">
        <v>431</v>
      </c>
      <c r="H11" s="191" t="s">
        <v>432</v>
      </c>
      <c r="I11" s="191" t="s">
        <v>433</v>
      </c>
      <c r="J11" s="191" t="s">
        <v>2128</v>
      </c>
      <c r="K11" s="191" t="s">
        <v>298</v>
      </c>
      <c r="L11" s="192" t="s">
        <v>2128</v>
      </c>
      <c r="M11" s="154"/>
      <c r="N11" s="154"/>
      <c r="O11" s="154"/>
      <c r="P11" s="154"/>
      <c r="Q11" s="154"/>
      <c r="R11" s="154"/>
      <c r="S11" s="154"/>
      <c r="T11" s="154"/>
      <c r="U11" s="154"/>
      <c r="V11" s="154"/>
      <c r="W11" s="154"/>
      <c r="X11" s="154"/>
      <c r="Y11" s="154"/>
      <c r="Z11" s="154"/>
    </row>
    <row r="12" spans="1:26" ht="85" x14ac:dyDescent="0.2">
      <c r="A12" s="191">
        <v>33</v>
      </c>
      <c r="B12" s="191" t="s">
        <v>106</v>
      </c>
      <c r="C12" s="191" t="s">
        <v>434</v>
      </c>
      <c r="D12" s="191">
        <v>0</v>
      </c>
      <c r="E12" s="191" t="s">
        <v>411</v>
      </c>
      <c r="F12" s="191" t="s">
        <v>2128</v>
      </c>
      <c r="G12" s="191" t="s">
        <v>439</v>
      </c>
      <c r="H12" s="191" t="s">
        <v>440</v>
      </c>
      <c r="I12" s="191" t="s">
        <v>2128</v>
      </c>
      <c r="J12" s="191" t="s">
        <v>2128</v>
      </c>
      <c r="K12" s="191" t="s">
        <v>298</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115</v>
      </c>
      <c r="C13" s="191" t="s">
        <v>488</v>
      </c>
      <c r="D13" s="191">
        <v>0</v>
      </c>
      <c r="E13" s="191" t="s">
        <v>2128</v>
      </c>
      <c r="F13" s="191" t="s">
        <v>2128</v>
      </c>
      <c r="G13" s="191" t="s">
        <v>2128</v>
      </c>
      <c r="H13" s="191" t="s">
        <v>2128</v>
      </c>
      <c r="I13" s="191" t="s">
        <v>2128</v>
      </c>
      <c r="J13" s="191" t="s">
        <v>2128</v>
      </c>
      <c r="K13" s="191" t="s">
        <v>298</v>
      </c>
      <c r="L13" s="192" t="s">
        <v>2128</v>
      </c>
      <c r="M13" s="154"/>
      <c r="N13" s="154"/>
      <c r="O13" s="154"/>
      <c r="P13" s="154"/>
      <c r="Q13" s="154"/>
      <c r="R13" s="154"/>
      <c r="S13" s="154"/>
      <c r="T13" s="154"/>
      <c r="U13" s="154"/>
      <c r="V13" s="154"/>
      <c r="W13" s="154"/>
      <c r="X13" s="154"/>
      <c r="Y13" s="154"/>
      <c r="Z13" s="154"/>
    </row>
    <row r="14" spans="1:26" ht="221" x14ac:dyDescent="0.2">
      <c r="A14" s="191">
        <v>49</v>
      </c>
      <c r="B14" s="191" t="s">
        <v>125</v>
      </c>
      <c r="C14" s="191" t="s">
        <v>534</v>
      </c>
      <c r="D14" s="191">
        <v>0</v>
      </c>
      <c r="E14" s="191" t="s">
        <v>420</v>
      </c>
      <c r="F14" s="191" t="s">
        <v>2128</v>
      </c>
      <c r="G14" s="191" t="s">
        <v>2128</v>
      </c>
      <c r="H14" s="191" t="s">
        <v>539</v>
      </c>
      <c r="I14" s="191" t="s">
        <v>541</v>
      </c>
      <c r="J14" s="191" t="s">
        <v>540</v>
      </c>
      <c r="K14" s="191" t="s">
        <v>298</v>
      </c>
      <c r="L14" s="192" t="s">
        <v>2128</v>
      </c>
      <c r="M14" s="154"/>
      <c r="N14" s="154"/>
      <c r="O14" s="154"/>
      <c r="P14" s="154"/>
      <c r="Q14" s="154"/>
      <c r="R14" s="154"/>
      <c r="S14" s="154"/>
      <c r="T14" s="154"/>
      <c r="U14" s="154"/>
      <c r="V14" s="154"/>
      <c r="W14" s="154"/>
      <c r="X14" s="154"/>
      <c r="Y14" s="154"/>
      <c r="Z14" s="154"/>
    </row>
    <row r="15" spans="1:26" ht="136" x14ac:dyDescent="0.2">
      <c r="A15" s="191">
        <v>53</v>
      </c>
      <c r="B15" s="191" t="s">
        <v>129</v>
      </c>
      <c r="C15" s="191" t="s">
        <v>570</v>
      </c>
      <c r="D15" s="191">
        <v>0</v>
      </c>
      <c r="E15" s="191" t="s">
        <v>547</v>
      </c>
      <c r="F15" s="191" t="s">
        <v>2128</v>
      </c>
      <c r="G15" s="191" t="s">
        <v>575</v>
      </c>
      <c r="H15" s="191" t="s">
        <v>576</v>
      </c>
      <c r="I15" s="191" t="s">
        <v>578</v>
      </c>
      <c r="J15" s="191" t="s">
        <v>577</v>
      </c>
      <c r="K15" s="191" t="s">
        <v>298</v>
      </c>
      <c r="L15" s="192" t="s">
        <v>2128</v>
      </c>
      <c r="M15" s="154"/>
      <c r="N15" s="154"/>
      <c r="O15" s="154"/>
      <c r="P15" s="154"/>
      <c r="Q15" s="154"/>
      <c r="R15" s="154"/>
      <c r="S15" s="154"/>
      <c r="T15" s="154"/>
      <c r="U15" s="154"/>
      <c r="V15" s="154"/>
      <c r="W15" s="154"/>
      <c r="X15" s="154"/>
      <c r="Y15" s="154"/>
      <c r="Z15" s="154"/>
    </row>
    <row r="16" spans="1:26" ht="136" x14ac:dyDescent="0.2">
      <c r="A16" s="191">
        <v>55</v>
      </c>
      <c r="B16" s="191" t="s">
        <v>131</v>
      </c>
      <c r="C16" s="191" t="s">
        <v>585</v>
      </c>
      <c r="D16" s="191">
        <v>0</v>
      </c>
      <c r="E16" s="191" t="s">
        <v>2128</v>
      </c>
      <c r="F16" s="191" t="s">
        <v>2128</v>
      </c>
      <c r="G16" s="191" t="s">
        <v>2128</v>
      </c>
      <c r="H16" s="191" t="s">
        <v>2128</v>
      </c>
      <c r="I16" s="191" t="s">
        <v>2128</v>
      </c>
      <c r="J16" s="191" t="s">
        <v>2128</v>
      </c>
      <c r="K16" s="191" t="s">
        <v>589</v>
      </c>
      <c r="L16" s="192" t="s">
        <v>590</v>
      </c>
      <c r="M16" s="154"/>
      <c r="N16" s="154"/>
      <c r="O16" s="154"/>
      <c r="P16" s="154"/>
      <c r="Q16" s="154"/>
      <c r="R16" s="154"/>
      <c r="S16" s="154"/>
      <c r="T16" s="154"/>
      <c r="U16" s="154"/>
      <c r="V16" s="154"/>
      <c r="W16" s="154"/>
      <c r="X16" s="154"/>
      <c r="Y16" s="154"/>
      <c r="Z16" s="154"/>
    </row>
    <row r="17" spans="1:26" ht="102" x14ac:dyDescent="0.2">
      <c r="A17" s="191">
        <v>57</v>
      </c>
      <c r="B17" s="191" t="s">
        <v>134</v>
      </c>
      <c r="C17" s="191" t="s">
        <v>598</v>
      </c>
      <c r="D17" s="191">
        <v>0</v>
      </c>
      <c r="E17" s="191" t="s">
        <v>399</v>
      </c>
      <c r="F17" s="191" t="s">
        <v>2128</v>
      </c>
      <c r="G17" s="191" t="s">
        <v>603</v>
      </c>
      <c r="H17" s="191" t="s">
        <v>539</v>
      </c>
      <c r="I17" s="191" t="s">
        <v>2128</v>
      </c>
      <c r="J17" s="191" t="s">
        <v>2128</v>
      </c>
      <c r="K17" s="191" t="s">
        <v>263</v>
      </c>
      <c r="L17" s="192" t="s">
        <v>2128</v>
      </c>
      <c r="M17" s="154"/>
      <c r="N17" s="154"/>
      <c r="O17" s="154"/>
      <c r="P17" s="154"/>
      <c r="Q17" s="154"/>
      <c r="R17" s="154"/>
      <c r="S17" s="154"/>
      <c r="T17" s="154"/>
      <c r="U17" s="154"/>
      <c r="V17" s="154"/>
      <c r="W17" s="154"/>
      <c r="X17" s="154"/>
      <c r="Y17" s="154"/>
      <c r="Z17" s="154"/>
    </row>
    <row r="18" spans="1:26" ht="340" x14ac:dyDescent="0.2">
      <c r="A18" s="191">
        <v>58</v>
      </c>
      <c r="B18" s="191" t="s">
        <v>135</v>
      </c>
      <c r="C18" s="191" t="s">
        <v>604</v>
      </c>
      <c r="D18" s="191">
        <v>0</v>
      </c>
      <c r="E18" s="191" t="s">
        <v>547</v>
      </c>
      <c r="F18" s="191" t="s">
        <v>2128</v>
      </c>
      <c r="G18" s="191" t="s">
        <v>603</v>
      </c>
      <c r="H18" s="191" t="s">
        <v>2128</v>
      </c>
      <c r="I18" s="191" t="s">
        <v>2128</v>
      </c>
      <c r="J18" s="191" t="s">
        <v>2128</v>
      </c>
      <c r="K18" s="191" t="s">
        <v>609</v>
      </c>
      <c r="L18" s="192" t="s">
        <v>2128</v>
      </c>
      <c r="M18" s="154"/>
      <c r="N18" s="154"/>
      <c r="O18" s="154"/>
      <c r="P18" s="154"/>
      <c r="Q18" s="154"/>
      <c r="R18" s="154"/>
      <c r="S18" s="154"/>
      <c r="T18" s="154"/>
      <c r="U18" s="154"/>
      <c r="V18" s="154"/>
      <c r="W18" s="154"/>
      <c r="X18" s="154"/>
      <c r="Y18" s="154"/>
      <c r="Z18" s="154"/>
    </row>
    <row r="19" spans="1:26" ht="119" x14ac:dyDescent="0.2">
      <c r="A19" s="191">
        <v>59</v>
      </c>
      <c r="B19" s="191" t="s">
        <v>136</v>
      </c>
      <c r="C19" s="191" t="s">
        <v>610</v>
      </c>
      <c r="D19" s="191">
        <v>0</v>
      </c>
      <c r="E19" s="191" t="s">
        <v>399</v>
      </c>
      <c r="F19" s="191" t="s">
        <v>2128</v>
      </c>
      <c r="G19" s="191" t="s">
        <v>615</v>
      </c>
      <c r="H19" s="191" t="s">
        <v>616</v>
      </c>
      <c r="I19" s="191" t="s">
        <v>2128</v>
      </c>
      <c r="J19" s="191" t="s">
        <v>617</v>
      </c>
      <c r="K19" s="191" t="s">
        <v>618</v>
      </c>
      <c r="L19" s="192" t="s">
        <v>2128</v>
      </c>
      <c r="M19" s="154"/>
      <c r="N19" s="154"/>
      <c r="O19" s="154"/>
      <c r="P19" s="154"/>
      <c r="Q19" s="154"/>
      <c r="R19" s="154"/>
      <c r="S19" s="154"/>
      <c r="T19" s="154"/>
      <c r="U19" s="154"/>
      <c r="V19" s="154"/>
      <c r="W19" s="154"/>
      <c r="X19" s="154"/>
      <c r="Y19" s="154"/>
      <c r="Z19" s="154"/>
    </row>
    <row r="20" spans="1:26" ht="102" x14ac:dyDescent="0.2">
      <c r="A20" s="191">
        <v>60</v>
      </c>
      <c r="B20" s="191" t="s">
        <v>137</v>
      </c>
      <c r="C20" s="191" t="s">
        <v>619</v>
      </c>
      <c r="D20" s="191">
        <v>0</v>
      </c>
      <c r="E20" s="191" t="s">
        <v>2128</v>
      </c>
      <c r="F20" s="191" t="s">
        <v>2128</v>
      </c>
      <c r="G20" s="191" t="s">
        <v>2128</v>
      </c>
      <c r="H20" s="191" t="s">
        <v>2128</v>
      </c>
      <c r="I20" s="191" t="s">
        <v>2128</v>
      </c>
      <c r="J20" s="191" t="s">
        <v>624</v>
      </c>
      <c r="K20" s="191" t="s">
        <v>298</v>
      </c>
      <c r="L20" s="192" t="s">
        <v>412</v>
      </c>
      <c r="M20" s="154"/>
      <c r="N20" s="154"/>
      <c r="O20" s="154"/>
      <c r="P20" s="154"/>
      <c r="Q20" s="154"/>
      <c r="R20" s="154"/>
      <c r="S20" s="154"/>
      <c r="T20" s="154"/>
      <c r="U20" s="154"/>
      <c r="V20" s="154"/>
      <c r="W20" s="154"/>
      <c r="X20" s="154"/>
      <c r="Y20" s="154"/>
      <c r="Z20" s="154"/>
    </row>
    <row r="21" spans="1:26" ht="15.75" customHeight="1" x14ac:dyDescent="0.2">
      <c r="A21" s="191">
        <v>61</v>
      </c>
      <c r="B21" s="191" t="s">
        <v>139</v>
      </c>
      <c r="C21" s="191" t="s">
        <v>625</v>
      </c>
      <c r="D21" s="191">
        <v>0</v>
      </c>
      <c r="E21" s="191" t="s">
        <v>2128</v>
      </c>
      <c r="F21" s="191" t="s">
        <v>2128</v>
      </c>
      <c r="G21" s="191" t="s">
        <v>2128</v>
      </c>
      <c r="H21" s="191" t="s">
        <v>2128</v>
      </c>
      <c r="I21" s="191" t="s">
        <v>2128</v>
      </c>
      <c r="J21" s="191" t="s">
        <v>630</v>
      </c>
      <c r="K21" s="191" t="s">
        <v>298</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141</v>
      </c>
      <c r="C22" s="191" t="s">
        <v>631</v>
      </c>
      <c r="D22" s="191">
        <v>0</v>
      </c>
      <c r="E22" s="191" t="s">
        <v>2128</v>
      </c>
      <c r="F22" s="191" t="s">
        <v>2128</v>
      </c>
      <c r="G22" s="191" t="s">
        <v>2128</v>
      </c>
      <c r="H22" s="191" t="s">
        <v>2128</v>
      </c>
      <c r="I22" s="191" t="s">
        <v>2128</v>
      </c>
      <c r="J22" s="191" t="s">
        <v>635</v>
      </c>
      <c r="K22" s="191" t="s">
        <v>298</v>
      </c>
      <c r="L22" s="192" t="s">
        <v>2128</v>
      </c>
      <c r="M22" s="154"/>
      <c r="N22" s="154"/>
      <c r="O22" s="154"/>
      <c r="P22" s="154"/>
      <c r="Q22" s="154"/>
      <c r="R22" s="154"/>
      <c r="S22" s="154"/>
      <c r="T22" s="154"/>
      <c r="U22" s="154"/>
      <c r="V22" s="154"/>
      <c r="W22" s="154"/>
      <c r="X22" s="154"/>
      <c r="Y22" s="154"/>
      <c r="Z22" s="154"/>
    </row>
    <row r="23" spans="1:26" ht="15.75" customHeight="1" x14ac:dyDescent="0.2">
      <c r="A23" s="191">
        <v>63</v>
      </c>
      <c r="B23" s="191" t="s">
        <v>142</v>
      </c>
      <c r="C23" s="191" t="s">
        <v>636</v>
      </c>
      <c r="D23" s="191">
        <v>0</v>
      </c>
      <c r="E23" s="191" t="s">
        <v>2128</v>
      </c>
      <c r="F23" s="191" t="s">
        <v>2128</v>
      </c>
      <c r="G23" s="191" t="s">
        <v>2128</v>
      </c>
      <c r="H23" s="191" t="s">
        <v>2128</v>
      </c>
      <c r="I23" s="191" t="s">
        <v>2128</v>
      </c>
      <c r="J23" s="191" t="s">
        <v>641</v>
      </c>
      <c r="K23" s="191" t="s">
        <v>298</v>
      </c>
      <c r="L23" s="192" t="s">
        <v>2128</v>
      </c>
      <c r="M23" s="154"/>
      <c r="N23" s="154"/>
      <c r="O23" s="154"/>
      <c r="P23" s="154"/>
      <c r="Q23" s="154"/>
      <c r="R23" s="154"/>
      <c r="S23" s="154"/>
      <c r="T23" s="154"/>
      <c r="U23" s="154"/>
      <c r="V23" s="154"/>
      <c r="W23" s="154"/>
      <c r="X23" s="154"/>
      <c r="Y23" s="154"/>
      <c r="Z23" s="154"/>
    </row>
    <row r="24" spans="1:26" ht="15.75" customHeight="1" x14ac:dyDescent="0.2">
      <c r="A24" s="191">
        <v>66</v>
      </c>
      <c r="B24" s="191" t="s">
        <v>146</v>
      </c>
      <c r="C24" s="191" t="s">
        <v>652</v>
      </c>
      <c r="D24" s="191">
        <v>0</v>
      </c>
      <c r="E24" s="191" t="s">
        <v>2128</v>
      </c>
      <c r="F24" s="191" t="s">
        <v>2128</v>
      </c>
      <c r="G24" s="191" t="s">
        <v>2128</v>
      </c>
      <c r="H24" s="191" t="s">
        <v>2128</v>
      </c>
      <c r="I24" s="191" t="s">
        <v>2128</v>
      </c>
      <c r="J24" s="191" t="s">
        <v>330</v>
      </c>
      <c r="K24" s="191" t="s">
        <v>320</v>
      </c>
      <c r="L24" s="192" t="s">
        <v>658</v>
      </c>
      <c r="M24" s="154"/>
      <c r="N24" s="154"/>
      <c r="O24" s="154"/>
      <c r="P24" s="154"/>
      <c r="Q24" s="154"/>
      <c r="R24" s="154"/>
      <c r="S24" s="154"/>
      <c r="T24" s="154"/>
      <c r="U24" s="154"/>
      <c r="V24" s="154"/>
      <c r="W24" s="154"/>
      <c r="X24" s="154"/>
      <c r="Y24" s="154"/>
      <c r="Z24" s="154"/>
    </row>
    <row r="25" spans="1:26" ht="15.75" customHeight="1" x14ac:dyDescent="0.2">
      <c r="A25" s="191">
        <v>69</v>
      </c>
      <c r="B25" s="191" t="s">
        <v>149</v>
      </c>
      <c r="C25" s="191" t="s">
        <v>670</v>
      </c>
      <c r="D25" s="191">
        <v>0</v>
      </c>
      <c r="E25" s="191" t="s">
        <v>2128</v>
      </c>
      <c r="F25" s="191" t="s">
        <v>2128</v>
      </c>
      <c r="G25" s="191" t="s">
        <v>2128</v>
      </c>
      <c r="H25" s="191" t="s">
        <v>2128</v>
      </c>
      <c r="I25" s="191" t="s">
        <v>2128</v>
      </c>
      <c r="J25" s="191" t="s">
        <v>330</v>
      </c>
      <c r="K25" s="191" t="s">
        <v>675</v>
      </c>
      <c r="L25" s="192" t="s">
        <v>2128</v>
      </c>
      <c r="M25" s="154"/>
      <c r="N25" s="154"/>
      <c r="O25" s="154"/>
      <c r="P25" s="154"/>
      <c r="Q25" s="154"/>
      <c r="R25" s="154"/>
      <c r="S25" s="154"/>
      <c r="T25" s="154"/>
      <c r="U25" s="154"/>
      <c r="V25" s="154"/>
      <c r="W25" s="154"/>
      <c r="X25" s="154"/>
      <c r="Y25" s="154"/>
      <c r="Z25" s="154"/>
    </row>
    <row r="26" spans="1:26" ht="15.75" customHeight="1" x14ac:dyDescent="0.2">
      <c r="A26" s="191">
        <v>70</v>
      </c>
      <c r="B26" s="191" t="s">
        <v>150</v>
      </c>
      <c r="C26" s="191" t="s">
        <v>676</v>
      </c>
      <c r="D26" s="191">
        <v>0</v>
      </c>
      <c r="E26" s="191" t="s">
        <v>2128</v>
      </c>
      <c r="F26" s="191" t="s">
        <v>2128</v>
      </c>
      <c r="G26" s="191" t="s">
        <v>2128</v>
      </c>
      <c r="H26" s="191" t="s">
        <v>2128</v>
      </c>
      <c r="I26" s="191" t="s">
        <v>2128</v>
      </c>
      <c r="J26" s="191" t="s">
        <v>2128</v>
      </c>
      <c r="K26" s="191" t="s">
        <v>298</v>
      </c>
      <c r="L26" s="192" t="s">
        <v>2128</v>
      </c>
      <c r="M26" s="154"/>
      <c r="N26" s="154"/>
      <c r="O26" s="154"/>
      <c r="P26" s="154"/>
      <c r="Q26" s="154"/>
      <c r="R26" s="154"/>
      <c r="S26" s="154"/>
      <c r="T26" s="154"/>
      <c r="U26" s="154"/>
      <c r="V26" s="154"/>
      <c r="W26" s="154"/>
      <c r="X26" s="154"/>
      <c r="Y26" s="154"/>
      <c r="Z26" s="154"/>
    </row>
    <row r="27" spans="1:26" ht="15.75" customHeight="1" x14ac:dyDescent="0.2">
      <c r="A27" s="191">
        <v>72</v>
      </c>
      <c r="B27" s="191" t="s">
        <v>153</v>
      </c>
      <c r="C27" s="191" t="s">
        <v>688</v>
      </c>
      <c r="D27" s="191">
        <v>0</v>
      </c>
      <c r="E27" s="191" t="s">
        <v>2128</v>
      </c>
      <c r="F27" s="191" t="s">
        <v>2128</v>
      </c>
      <c r="G27" s="191" t="s">
        <v>2128</v>
      </c>
      <c r="H27" s="191" t="s">
        <v>2128</v>
      </c>
      <c r="I27" s="191" t="s">
        <v>2128</v>
      </c>
      <c r="J27" s="191" t="s">
        <v>2128</v>
      </c>
      <c r="K27" s="191" t="s">
        <v>693</v>
      </c>
      <c r="L27" s="192" t="s">
        <v>2128</v>
      </c>
      <c r="M27" s="154"/>
      <c r="N27" s="154"/>
      <c r="O27" s="154"/>
      <c r="P27" s="154"/>
      <c r="Q27" s="154"/>
      <c r="R27" s="154"/>
      <c r="S27" s="154"/>
      <c r="T27" s="154"/>
      <c r="U27" s="154"/>
      <c r="V27" s="154"/>
      <c r="W27" s="154"/>
      <c r="X27" s="154"/>
      <c r="Y27" s="154"/>
      <c r="Z27" s="154"/>
    </row>
    <row r="28" spans="1:26" ht="15.75" customHeight="1" x14ac:dyDescent="0.2">
      <c r="A28" s="191">
        <v>73</v>
      </c>
      <c r="B28" s="191" t="s">
        <v>154</v>
      </c>
      <c r="C28" s="191" t="s">
        <v>694</v>
      </c>
      <c r="D28" s="191">
        <v>0</v>
      </c>
      <c r="E28" s="191" t="s">
        <v>2128</v>
      </c>
      <c r="F28" s="191" t="s">
        <v>2128</v>
      </c>
      <c r="G28" s="191" t="s">
        <v>2128</v>
      </c>
      <c r="H28" s="191" t="s">
        <v>2128</v>
      </c>
      <c r="I28" s="191" t="s">
        <v>2128</v>
      </c>
      <c r="J28" s="191" t="s">
        <v>2128</v>
      </c>
      <c r="K28" s="191" t="s">
        <v>320</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157</v>
      </c>
      <c r="C29" s="191" t="s">
        <v>708</v>
      </c>
      <c r="D29" s="191">
        <v>0</v>
      </c>
      <c r="E29" s="191" t="s">
        <v>2128</v>
      </c>
      <c r="F29" s="191" t="s">
        <v>2128</v>
      </c>
      <c r="G29" s="191" t="s">
        <v>2128</v>
      </c>
      <c r="H29" s="191" t="s">
        <v>2128</v>
      </c>
      <c r="I29" s="191" t="s">
        <v>2128</v>
      </c>
      <c r="J29" s="191" t="s">
        <v>2128</v>
      </c>
      <c r="K29" s="191" t="s">
        <v>712</v>
      </c>
      <c r="L29" s="192" t="s">
        <v>713</v>
      </c>
      <c r="M29" s="154"/>
      <c r="N29" s="154"/>
      <c r="O29" s="154"/>
      <c r="P29" s="154"/>
      <c r="Q29" s="154"/>
      <c r="R29" s="154"/>
      <c r="S29" s="154"/>
      <c r="T29" s="154"/>
      <c r="U29" s="154"/>
      <c r="V29" s="154"/>
      <c r="W29" s="154"/>
      <c r="X29" s="154"/>
      <c r="Y29" s="154"/>
      <c r="Z29" s="154"/>
    </row>
    <row r="30" spans="1:26" ht="15.75" customHeight="1" x14ac:dyDescent="0.2">
      <c r="A30" s="191">
        <v>76</v>
      </c>
      <c r="B30" s="191" t="s">
        <v>158</v>
      </c>
      <c r="C30" s="191" t="s">
        <v>714</v>
      </c>
      <c r="D30" s="191">
        <v>0</v>
      </c>
      <c r="E30" s="191" t="s">
        <v>2128</v>
      </c>
      <c r="F30" s="191" t="s">
        <v>2128</v>
      </c>
      <c r="G30" s="191" t="s">
        <v>2128</v>
      </c>
      <c r="H30" s="191" t="s">
        <v>2128</v>
      </c>
      <c r="I30" s="191" t="s">
        <v>2128</v>
      </c>
      <c r="J30" s="191" t="s">
        <v>2128</v>
      </c>
      <c r="K30" s="191" t="s">
        <v>589</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159</v>
      </c>
      <c r="C31" s="193" t="s">
        <v>720</v>
      </c>
      <c r="D31" s="193">
        <v>0</v>
      </c>
      <c r="E31" s="193" t="s">
        <v>2128</v>
      </c>
      <c r="F31" s="193" t="s">
        <v>2128</v>
      </c>
      <c r="G31" s="193" t="s">
        <v>2128</v>
      </c>
      <c r="H31" s="193" t="s">
        <v>2128</v>
      </c>
      <c r="I31" s="193" t="s">
        <v>2128</v>
      </c>
      <c r="J31" s="193" t="s">
        <v>2128</v>
      </c>
      <c r="K31" s="193" t="s">
        <v>726</v>
      </c>
      <c r="L31" s="153" t="s">
        <v>2128</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B67" sqref="B67"/>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2129</v>
      </c>
      <c r="C1" s="157"/>
      <c r="D1" s="157"/>
      <c r="E1" s="157" t="s">
        <v>2130</v>
      </c>
      <c r="F1" s="157" t="s">
        <v>2131</v>
      </c>
      <c r="G1" s="157" t="s">
        <v>169</v>
      </c>
      <c r="H1" s="157" t="s">
        <v>168</v>
      </c>
      <c r="I1" s="157" t="s">
        <v>170</v>
      </c>
      <c r="J1" s="158"/>
      <c r="K1" s="158"/>
      <c r="L1" s="158"/>
      <c r="M1" s="159"/>
    </row>
    <row r="2" spans="1:13" ht="17" thickBot="1" x14ac:dyDescent="0.25">
      <c r="C2" s="127" t="s">
        <v>237</v>
      </c>
      <c r="D2" s="160" t="s">
        <v>2132</v>
      </c>
      <c r="E2" s="161">
        <f>COUNTIFS(Questions!B:B,D2,Questions!T:T,"=1")</f>
        <v>0</v>
      </c>
      <c r="F2" s="159">
        <f>COUNTIF(Questions!B:B,D2)</f>
        <v>7</v>
      </c>
      <c r="G2" s="159">
        <f>SUMIFS(Questions!T:T,Questions!B:B,D2)</f>
        <v>135</v>
      </c>
      <c r="H2" s="159">
        <f>SUMIFS(Questions!S:S,Questions!B:B,D2)</f>
        <v>135</v>
      </c>
      <c r="I2" s="162">
        <f t="shared" ref="I2:I3" si="0">G2/H2</f>
        <v>1</v>
      </c>
      <c r="J2" s="159" t="s">
        <v>2133</v>
      </c>
      <c r="K2" s="159">
        <f>COUNTIFS(Questions!J:J,"TRUE",Questions!P:P,"&lt;1")</f>
        <v>0</v>
      </c>
      <c r="L2" s="159" t="s">
        <v>2134</v>
      </c>
      <c r="M2" s="159" t="e">
        <f t="shared" ref="M2:M3" si="1">K2/K5</f>
        <v>#DIV/0!</v>
      </c>
    </row>
    <row r="3" spans="1:13" ht="18" thickBot="1" x14ac:dyDescent="0.25">
      <c r="A3" s="156" t="s">
        <v>2135</v>
      </c>
      <c r="C3" s="127" t="s">
        <v>8</v>
      </c>
      <c r="D3" s="160" t="s">
        <v>2136</v>
      </c>
      <c r="E3" s="161">
        <f>COUNTIFS(Questions!B:B,D3,Questions!T:T,"=1")</f>
        <v>0</v>
      </c>
      <c r="F3" s="159">
        <f>COUNTIF(Questions!B:B,D3)</f>
        <v>13</v>
      </c>
      <c r="G3" s="159">
        <f>SUMIFS(Questions!T:T,Questions!B:B,D3)</f>
        <v>175</v>
      </c>
      <c r="H3" s="159">
        <f>SUMIFS(Questions!S:S,Questions!B:B,D3)</f>
        <v>215</v>
      </c>
      <c r="I3" s="162">
        <f t="shared" si="0"/>
        <v>0.81395348837209303</v>
      </c>
      <c r="J3" s="159" t="s">
        <v>2137</v>
      </c>
      <c r="K3" s="159">
        <f>COUNTIFS(Questions!J:J,"FALSE",Questions!P:P,"&lt;1")</f>
        <v>0</v>
      </c>
      <c r="L3" s="159" t="s">
        <v>2138</v>
      </c>
      <c r="M3" s="159" t="e">
        <f t="shared" si="1"/>
        <v>#DIV/0!</v>
      </c>
    </row>
    <row r="4" spans="1:13" ht="17" thickBot="1" x14ac:dyDescent="0.25">
      <c r="A4" s="156"/>
      <c r="C4" s="127" t="s">
        <v>349</v>
      </c>
      <c r="D4" s="160" t="s">
        <v>2139</v>
      </c>
      <c r="E4" s="161">
        <f>COUNTIFS(Questions!B:B,D4,Questions!T:T,"=1")</f>
        <v>0</v>
      </c>
      <c r="F4" s="159">
        <f>COUNTIF(Questions!B:B,D4)</f>
        <v>9</v>
      </c>
      <c r="G4" s="159">
        <f>SUMIFS(Questions!T:T,Questions!B:B,D4)</f>
        <v>100</v>
      </c>
      <c r="H4" s="159">
        <f>SUMIFS(Questions!S:S,Questions!B:B,D4)</f>
        <v>180</v>
      </c>
      <c r="I4" s="162"/>
      <c r="J4" s="159"/>
      <c r="K4" s="159"/>
      <c r="L4" s="159"/>
      <c r="M4" s="159"/>
    </row>
    <row r="5" spans="1:13" ht="33" thickBot="1" x14ac:dyDescent="0.25">
      <c r="A5" s="108" t="s">
        <v>238</v>
      </c>
      <c r="C5" s="127" t="s">
        <v>2140</v>
      </c>
      <c r="D5" s="160" t="s">
        <v>2141</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2142</v>
      </c>
      <c r="K5" s="163">
        <f>COUNTIFS(Questions!J:J,"TRUE")</f>
        <v>0</v>
      </c>
      <c r="L5" s="159"/>
      <c r="M5" s="159"/>
    </row>
    <row r="6" spans="1:13" ht="49" thickBot="1" x14ac:dyDescent="0.25">
      <c r="A6" s="108" t="s">
        <v>262</v>
      </c>
      <c r="C6" s="127" t="s">
        <v>108</v>
      </c>
      <c r="D6" s="160" t="s">
        <v>2143</v>
      </c>
      <c r="E6" s="161">
        <f>COUNTIFS(Questions!B:B,D6,Questions!T:T,"=1")</f>
        <v>0</v>
      </c>
      <c r="F6" s="159">
        <f>COUNTIF(Questions!B:B,D6)</f>
        <v>9</v>
      </c>
      <c r="G6" s="159">
        <f>SUMIFS(Questions!T:T,Questions!B:B,D6)</f>
        <v>185</v>
      </c>
      <c r="H6" s="159">
        <f>SUMIFS(Questions!S:S,Questions!B:B,D6)</f>
        <v>185</v>
      </c>
      <c r="I6" s="162">
        <f t="shared" si="2"/>
        <v>1</v>
      </c>
      <c r="J6" s="160" t="s">
        <v>2144</v>
      </c>
      <c r="K6" s="163">
        <f>COUNTIFS(Questions!J:J,"FALSE")</f>
        <v>0</v>
      </c>
      <c r="L6" s="159"/>
      <c r="M6" s="159"/>
    </row>
    <row r="7" spans="1:13" ht="18" thickBot="1" x14ac:dyDescent="0.25">
      <c r="A7" s="108" t="s">
        <v>2145</v>
      </c>
      <c r="C7" s="164" t="s">
        <v>2146</v>
      </c>
      <c r="D7" s="165" t="s">
        <v>2147</v>
      </c>
      <c r="E7" s="161">
        <f>COUNTIFS(Questions!B:B,D7,Questions!T:T,"=1")</f>
        <v>0</v>
      </c>
      <c r="F7" s="159">
        <f>COUNTIF(Questions!B:B,D7)</f>
        <v>5</v>
      </c>
      <c r="G7" s="159">
        <f>SUMIFS(Questions!T:T,Questions!B:B,D7)</f>
        <v>45</v>
      </c>
      <c r="H7" s="159">
        <f>SUMIFS(Questions!S:S,Questions!B:B,D7)</f>
        <v>70</v>
      </c>
      <c r="I7" s="162">
        <f t="shared" si="2"/>
        <v>0.6428571428571429</v>
      </c>
      <c r="J7" s="159"/>
      <c r="K7" s="159"/>
      <c r="L7" s="159"/>
      <c r="M7" s="159"/>
    </row>
    <row r="8" spans="1:13" ht="18" thickBot="1" x14ac:dyDescent="0.2">
      <c r="A8" s="108" t="s">
        <v>2148</v>
      </c>
      <c r="C8" s="166" t="s">
        <v>124</v>
      </c>
      <c r="D8" s="167" t="s">
        <v>2149</v>
      </c>
      <c r="E8" s="161">
        <f>COUNTIFS(Questions!B:B,D8,Questions!T:T,"=1")</f>
        <v>0</v>
      </c>
      <c r="F8" s="159">
        <f>COUNTIF(Questions!B:B,D8)</f>
        <v>7</v>
      </c>
      <c r="G8" s="159">
        <f>SUMIFS(Questions!T:T,Questions!B:B,D8)</f>
        <v>100</v>
      </c>
      <c r="H8" s="159">
        <f>SUMIFS(Questions!S:S,Questions!B:B,D8)</f>
        <v>165</v>
      </c>
      <c r="I8" s="162">
        <f t="shared" si="2"/>
        <v>0.60606060606060608</v>
      </c>
      <c r="J8" s="159">
        <f>(SUM(G2:G13)/SUM(H2:H13))</f>
        <v>0.80056980056980054</v>
      </c>
      <c r="K8" s="159"/>
      <c r="L8" s="159"/>
      <c r="M8" s="159"/>
    </row>
    <row r="9" spans="1:13" ht="18" thickBot="1" x14ac:dyDescent="0.2">
      <c r="A9" s="156" t="s">
        <v>2150</v>
      </c>
      <c r="C9" s="166" t="s">
        <v>132</v>
      </c>
      <c r="D9" s="167" t="s">
        <v>2151</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2152</v>
      </c>
      <c r="C10" s="168" t="s">
        <v>138</v>
      </c>
      <c r="D10" s="167" t="s">
        <v>2153</v>
      </c>
      <c r="E10" s="161">
        <f>COUNTIFS(Questions!B:B,D10,Questions!T:T,"=1")</f>
        <v>0</v>
      </c>
      <c r="F10" s="159">
        <f>COUNTIF(Questions!B:B,D10)</f>
        <v>5</v>
      </c>
      <c r="G10" s="159">
        <f>SUMIFS(Questions!T:T,Questions!B:B,D10)</f>
        <v>80</v>
      </c>
      <c r="H10" s="159">
        <f>SUMIFS(Questions!S:S,Questions!B:B,D10)</f>
        <v>155</v>
      </c>
      <c r="I10" s="162">
        <f t="shared" si="2"/>
        <v>0.5161290322580645</v>
      </c>
      <c r="J10" s="159" t="s">
        <v>2154</v>
      </c>
      <c r="K10" s="159">
        <f>SUM(H2:H13)</f>
        <v>1755</v>
      </c>
      <c r="L10" s="159"/>
      <c r="M10" s="159"/>
    </row>
    <row r="11" spans="1:13" ht="26" x14ac:dyDescent="0.15">
      <c r="A11" s="108" t="s">
        <v>2155</v>
      </c>
      <c r="C11" s="167" t="s">
        <v>145</v>
      </c>
      <c r="D11" s="167" t="s">
        <v>2156</v>
      </c>
      <c r="E11" s="161">
        <f>COUNTIFS(Questions!B:B,D11,Questions!T:T,"=1")</f>
        <v>0</v>
      </c>
      <c r="F11" s="159">
        <f>COUNTIF(Questions!B:B,D11)</f>
        <v>5</v>
      </c>
      <c r="G11" s="159">
        <f>SUMIFS(Questions!T:T,Questions!B:B,D11)</f>
        <v>155</v>
      </c>
      <c r="H11" s="159">
        <f>SUMIFS(Questions!S:S,Questions!B:B,D11)</f>
        <v>155</v>
      </c>
      <c r="I11" s="162">
        <f t="shared" si="2"/>
        <v>1</v>
      </c>
      <c r="J11" s="159" t="s">
        <v>2157</v>
      </c>
      <c r="K11" s="159">
        <f>SUM(G2:G13)</f>
        <v>1405</v>
      </c>
      <c r="L11" s="159"/>
      <c r="M11" s="159"/>
    </row>
    <row r="12" spans="1:13" ht="48" x14ac:dyDescent="0.2">
      <c r="A12" s="108" t="s">
        <v>2158</v>
      </c>
      <c r="C12" s="160" t="s">
        <v>2159</v>
      </c>
      <c r="D12" s="160" t="s">
        <v>2160</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2161</v>
      </c>
      <c r="C13" s="158" t="s">
        <v>155</v>
      </c>
      <c r="D13" s="158" t="s">
        <v>2162</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2163</v>
      </c>
      <c r="C15" s="158"/>
      <c r="D15" s="158"/>
      <c r="E15" s="159"/>
      <c r="F15" s="159"/>
      <c r="G15" s="159"/>
      <c r="H15" s="159"/>
      <c r="I15" s="162"/>
      <c r="J15" s="159"/>
      <c r="K15" s="159"/>
      <c r="L15" s="159"/>
      <c r="M15" s="159"/>
    </row>
    <row r="16" spans="1:13" ht="17" x14ac:dyDescent="0.2">
      <c r="A16" s="108" t="s">
        <v>2164</v>
      </c>
      <c r="C16" s="158"/>
      <c r="D16" s="158"/>
      <c r="E16" s="159"/>
      <c r="F16" s="159"/>
      <c r="G16" s="159"/>
      <c r="H16" s="159"/>
      <c r="I16" s="162"/>
      <c r="J16" s="159"/>
      <c r="K16" s="159"/>
      <c r="L16" s="159"/>
      <c r="M16" s="159"/>
    </row>
    <row r="17" spans="1:13" ht="17" x14ac:dyDescent="0.2">
      <c r="A17" s="108" t="s">
        <v>2165</v>
      </c>
      <c r="C17" s="158"/>
      <c r="D17" s="158"/>
      <c r="E17" s="159"/>
      <c r="F17" s="159"/>
      <c r="G17" s="159"/>
      <c r="H17" s="159"/>
      <c r="I17" s="162"/>
      <c r="J17" s="159"/>
      <c r="K17" s="159"/>
      <c r="L17" s="159"/>
      <c r="M17" s="159"/>
    </row>
    <row r="18" spans="1:13" ht="17" x14ac:dyDescent="0.2">
      <c r="A18" s="108" t="s">
        <v>2166</v>
      </c>
      <c r="C18" s="158"/>
      <c r="D18" s="158"/>
      <c r="E18" s="159"/>
      <c r="F18" s="159"/>
      <c r="G18" s="159"/>
      <c r="H18" s="159"/>
      <c r="I18" s="162"/>
      <c r="J18" s="159"/>
      <c r="K18" s="159"/>
      <c r="L18" s="159"/>
      <c r="M18" s="159"/>
    </row>
    <row r="19" spans="1:13" ht="17" x14ac:dyDescent="0.2">
      <c r="A19" s="108" t="s">
        <v>2167</v>
      </c>
      <c r="C19" s="158"/>
      <c r="D19" s="158"/>
      <c r="E19" s="159"/>
      <c r="F19" s="159"/>
      <c r="G19" s="159"/>
      <c r="H19" s="159"/>
      <c r="I19" s="162"/>
      <c r="J19" s="159"/>
      <c r="K19" s="159"/>
      <c r="L19" s="159"/>
      <c r="M19" s="159"/>
    </row>
    <row r="20" spans="1:13" ht="17" x14ac:dyDescent="0.2">
      <c r="A20" s="108" t="s">
        <v>2161</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2168</v>
      </c>
      <c r="C22" s="158"/>
      <c r="D22" s="158"/>
      <c r="E22" s="159"/>
      <c r="F22" s="159"/>
      <c r="G22" s="159"/>
      <c r="H22" s="159"/>
      <c r="I22" s="162"/>
      <c r="J22" s="159"/>
      <c r="K22" s="159"/>
      <c r="L22" s="159"/>
      <c r="M22" s="159"/>
    </row>
    <row r="23" spans="1:13" ht="15.75" customHeight="1" x14ac:dyDescent="0.2">
      <c r="A23" s="108" t="s">
        <v>2169</v>
      </c>
      <c r="C23" s="159"/>
      <c r="D23" s="159"/>
      <c r="E23" s="159"/>
      <c r="F23" s="159"/>
      <c r="G23" s="159"/>
      <c r="H23" s="159"/>
      <c r="I23" s="162"/>
      <c r="J23" s="159"/>
      <c r="K23" s="159"/>
      <c r="L23" s="159"/>
      <c r="M23" s="159"/>
    </row>
    <row r="24" spans="1:13" ht="15.75" customHeight="1" x14ac:dyDescent="0.2">
      <c r="A24" s="108" t="s">
        <v>2170</v>
      </c>
    </row>
    <row r="25" spans="1:13" ht="15.75" customHeight="1" x14ac:dyDescent="0.2"/>
    <row r="26" spans="1:13" ht="15.75" customHeight="1" x14ac:dyDescent="0.2">
      <c r="A26" s="156" t="s">
        <v>2171</v>
      </c>
    </row>
    <row r="27" spans="1:13" ht="15.75" customHeight="1" x14ac:dyDescent="0.2">
      <c r="A27" s="108" t="s">
        <v>2172</v>
      </c>
    </row>
    <row r="28" spans="1:13" ht="15.75" customHeight="1" x14ac:dyDescent="0.2">
      <c r="A28" s="108" t="s">
        <v>2173</v>
      </c>
    </row>
    <row r="29" spans="1:13" ht="15.75" customHeight="1" x14ac:dyDescent="0.2"/>
    <row r="30" spans="1:13" ht="15.75" customHeight="1" x14ac:dyDescent="0.2">
      <c r="A30" s="156" t="s">
        <v>2174</v>
      </c>
    </row>
    <row r="31" spans="1:13" ht="15.75" customHeight="1" x14ac:dyDescent="0.2">
      <c r="A31" s="108" t="s">
        <v>2175</v>
      </c>
    </row>
    <row r="32" spans="1:13" ht="15.75" customHeight="1" x14ac:dyDescent="0.2">
      <c r="A32" s="108" t="s">
        <v>2176</v>
      </c>
    </row>
    <row r="33" spans="1:1" ht="15.75" customHeight="1" x14ac:dyDescent="0.2"/>
    <row r="34" spans="1:1" ht="15.75" customHeight="1" x14ac:dyDescent="0.2">
      <c r="A34" s="156" t="s">
        <v>2177</v>
      </c>
    </row>
    <row r="35" spans="1:1" ht="15.75" customHeight="1" x14ac:dyDescent="0.2">
      <c r="A35" s="108" t="s">
        <v>2178</v>
      </c>
    </row>
    <row r="36" spans="1:1" ht="15.75" customHeight="1" x14ac:dyDescent="0.2">
      <c r="A36" s="108" t="s">
        <v>2179</v>
      </c>
    </row>
    <row r="37" spans="1:1" ht="15.75" customHeight="1" x14ac:dyDescent="0.2"/>
    <row r="38" spans="1:1" ht="15.75" customHeight="1" x14ac:dyDescent="0.2">
      <c r="A38" s="156" t="s">
        <v>2180</v>
      </c>
    </row>
    <row r="39" spans="1:1" ht="15.75" customHeight="1" x14ac:dyDescent="0.2">
      <c r="A39" s="108" t="s">
        <v>2181</v>
      </c>
    </row>
    <row r="40" spans="1:1" ht="15.75" customHeight="1" x14ac:dyDescent="0.2">
      <c r="A40" s="108" t="s">
        <v>2182</v>
      </c>
    </row>
    <row r="41" spans="1:1" ht="15.75" customHeight="1" x14ac:dyDescent="0.2"/>
    <row r="42" spans="1:1" ht="15.75" customHeight="1" x14ac:dyDescent="0.2">
      <c r="A42" s="156" t="s">
        <v>2183</v>
      </c>
    </row>
    <row r="43" spans="1:1" ht="15.75" customHeight="1" x14ac:dyDescent="0.2">
      <c r="A43" s="108" t="s">
        <v>2184</v>
      </c>
    </row>
    <row r="44" spans="1:1" ht="15.75" customHeight="1" x14ac:dyDescent="0.2">
      <c r="A44" s="108" t="s">
        <v>2185</v>
      </c>
    </row>
    <row r="45" spans="1:1" ht="15.75" customHeight="1" x14ac:dyDescent="0.2">
      <c r="A45" s="108" t="s">
        <v>2186</v>
      </c>
    </row>
    <row r="46" spans="1:1" ht="15.75" customHeight="1" x14ac:dyDescent="0.2">
      <c r="A46" s="108" t="s">
        <v>2187</v>
      </c>
    </row>
    <row r="47" spans="1:1" ht="15.75" customHeight="1" x14ac:dyDescent="0.2">
      <c r="A47" s="108" t="s">
        <v>2145</v>
      </c>
    </row>
    <row r="48" spans="1:1" ht="15.75" customHeight="1" x14ac:dyDescent="0.2"/>
    <row r="49" spans="1:4" ht="15.75" customHeight="1" x14ac:dyDescent="0.2">
      <c r="A49" s="156" t="s">
        <v>2188</v>
      </c>
    </row>
    <row r="50" spans="1:4" ht="15.75" customHeight="1" x14ac:dyDescent="0.2">
      <c r="A50" t="s">
        <v>2189</v>
      </c>
    </row>
    <row r="51" spans="1:4" ht="15.75" customHeight="1" x14ac:dyDescent="0.2">
      <c r="A51" t="s">
        <v>2190</v>
      </c>
    </row>
    <row r="52" spans="1:4" ht="15.75" customHeight="1" x14ac:dyDescent="0.2">
      <c r="A52" t="s">
        <v>2191</v>
      </c>
    </row>
    <row r="53" spans="1:4" ht="15.75" customHeight="1" x14ac:dyDescent="0.2"/>
    <row r="54" spans="1:4" ht="15.75" customHeight="1" x14ac:dyDescent="0.2">
      <c r="A54" s="156" t="s">
        <v>2192</v>
      </c>
    </row>
    <row r="55" spans="1:4" ht="15.75" customHeight="1" x14ac:dyDescent="0.2">
      <c r="A55" t="s">
        <v>2193</v>
      </c>
    </row>
    <row r="56" spans="1:4" ht="15.75" customHeight="1" x14ac:dyDescent="0.2">
      <c r="A56" t="s">
        <v>2194</v>
      </c>
    </row>
    <row r="57" spans="1:4" ht="15.75" customHeight="1" x14ac:dyDescent="0.2">
      <c r="A57" t="s">
        <v>2195</v>
      </c>
    </row>
    <row r="58" spans="1:4" ht="15.75" customHeight="1" x14ac:dyDescent="0.2"/>
    <row r="59" spans="1:4" ht="15.75" customHeight="1" x14ac:dyDescent="0.2">
      <c r="A59" s="156" t="s">
        <v>2196</v>
      </c>
    </row>
    <row r="60" spans="1:4" ht="15.75" customHeight="1" x14ac:dyDescent="0.15">
      <c r="A60" t="s">
        <v>2256</v>
      </c>
      <c r="B60" s="7">
        <v>4</v>
      </c>
      <c r="C60" s="119"/>
      <c r="D60" s="119"/>
    </row>
    <row r="61" spans="1:4" ht="15.75" customHeight="1" x14ac:dyDescent="0.15">
      <c r="A61" t="s">
        <v>209</v>
      </c>
      <c r="B61" s="7">
        <v>5</v>
      </c>
      <c r="C61" s="119"/>
      <c r="D61" s="119"/>
    </row>
    <row r="62" spans="1:4" ht="15.75" customHeight="1" x14ac:dyDescent="0.15">
      <c r="A62" t="s">
        <v>839</v>
      </c>
      <c r="B62" s="7">
        <v>6</v>
      </c>
      <c r="C62" s="119"/>
      <c r="D62" s="119"/>
    </row>
    <row r="63" spans="1:4" ht="15.75" customHeight="1" x14ac:dyDescent="0.15">
      <c r="A63" t="s">
        <v>211</v>
      </c>
      <c r="B63" s="7">
        <v>7</v>
      </c>
      <c r="C63" s="119"/>
      <c r="D63" s="119"/>
    </row>
    <row r="64" spans="1:4" ht="15.75" customHeight="1" x14ac:dyDescent="0.15">
      <c r="A64" t="s">
        <v>840</v>
      </c>
      <c r="B64" s="7">
        <v>8</v>
      </c>
      <c r="C64" s="119"/>
      <c r="D64" s="119"/>
    </row>
    <row r="65" spans="1:4" ht="15.75" customHeight="1" x14ac:dyDescent="0.15">
      <c r="A65" t="s">
        <v>2255</v>
      </c>
      <c r="B65" s="7">
        <v>9</v>
      </c>
      <c r="C65" s="119"/>
      <c r="D65" s="119"/>
    </row>
    <row r="66" spans="1:4" ht="15.75" customHeight="1" x14ac:dyDescent="0.2">
      <c r="A66" t="s">
        <v>214</v>
      </c>
      <c r="B66">
        <v>10</v>
      </c>
      <c r="C66" s="119"/>
      <c r="D66" s="119"/>
    </row>
    <row r="67" spans="1:4" ht="15.75" customHeight="1" x14ac:dyDescent="0.2">
      <c r="A67" t="s">
        <v>2197</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2" t="s">
        <v>2198</v>
      </c>
      <c r="B1" s="222"/>
      <c r="C1" s="220"/>
      <c r="D1" s="169"/>
      <c r="E1" s="169"/>
      <c r="F1" s="169"/>
      <c r="G1" s="169"/>
      <c r="H1" s="169"/>
      <c r="I1" s="15"/>
      <c r="J1" s="7"/>
      <c r="K1" s="7"/>
      <c r="L1" s="7"/>
      <c r="M1" s="7"/>
      <c r="N1" s="7"/>
      <c r="O1" s="7"/>
      <c r="P1" s="7"/>
      <c r="Q1" s="7"/>
      <c r="R1" s="7"/>
      <c r="S1" s="7"/>
      <c r="T1" s="7"/>
      <c r="U1" s="7"/>
      <c r="V1" s="7"/>
      <c r="W1" s="7"/>
    </row>
    <row r="2" spans="1:23" ht="25.5" customHeight="1" x14ac:dyDescent="0.15">
      <c r="A2" s="239" t="s">
        <v>29</v>
      </c>
      <c r="B2" s="222"/>
      <c r="C2" s="220"/>
      <c r="D2" s="170"/>
      <c r="E2" s="170"/>
      <c r="F2" s="170"/>
      <c r="G2" s="170"/>
      <c r="H2" s="170"/>
      <c r="I2" s="15"/>
      <c r="J2" s="7"/>
      <c r="K2" s="7"/>
      <c r="L2" s="7"/>
      <c r="M2" s="7"/>
      <c r="N2" s="7"/>
      <c r="O2" s="7"/>
      <c r="P2" s="7"/>
      <c r="Q2" s="7"/>
      <c r="R2" s="7"/>
      <c r="S2" s="7"/>
      <c r="T2" s="7"/>
      <c r="U2" s="7"/>
      <c r="V2" s="7"/>
      <c r="W2" s="7"/>
    </row>
    <row r="3" spans="1:23" ht="24" customHeight="1" x14ac:dyDescent="0.2">
      <c r="A3" s="171" t="s">
        <v>2199</v>
      </c>
      <c r="B3" s="171" t="s">
        <v>31</v>
      </c>
      <c r="C3" s="171" t="s">
        <v>2200</v>
      </c>
      <c r="D3" s="54"/>
      <c r="E3" s="54"/>
      <c r="F3" s="54"/>
      <c r="G3" s="54"/>
      <c r="H3" s="54"/>
      <c r="I3" s="54"/>
      <c r="J3" s="54"/>
      <c r="K3" s="54"/>
      <c r="L3" s="54"/>
      <c r="M3" s="54"/>
      <c r="N3" s="54"/>
      <c r="O3" s="54"/>
      <c r="P3" s="54"/>
      <c r="Q3" s="54"/>
      <c r="R3" s="54"/>
      <c r="S3" s="54"/>
      <c r="T3" s="54"/>
      <c r="U3" s="54"/>
      <c r="V3" s="54"/>
      <c r="W3" s="54"/>
    </row>
    <row r="4" spans="1:23" ht="36" customHeight="1" x14ac:dyDescent="0.2">
      <c r="A4" s="172" t="s">
        <v>2201</v>
      </c>
      <c r="B4" s="173">
        <v>42586</v>
      </c>
      <c r="C4" s="172" t="s">
        <v>2202</v>
      </c>
    </row>
    <row r="5" spans="1:23" ht="36" customHeight="1" x14ac:dyDescent="0.2">
      <c r="A5" s="172" t="s">
        <v>2203</v>
      </c>
      <c r="B5" s="173">
        <v>42596</v>
      </c>
      <c r="C5" s="172" t="s">
        <v>2204</v>
      </c>
    </row>
    <row r="6" spans="1:23" ht="36" customHeight="1" x14ac:dyDescent="0.2">
      <c r="A6" s="172" t="s">
        <v>2205</v>
      </c>
      <c r="B6" s="173">
        <v>42597</v>
      </c>
      <c r="C6" s="172" t="s">
        <v>2206</v>
      </c>
    </row>
    <row r="7" spans="1:23" ht="36" customHeight="1" x14ac:dyDescent="0.2">
      <c r="A7" s="172" t="s">
        <v>2207</v>
      </c>
      <c r="B7" s="173">
        <v>42598</v>
      </c>
      <c r="C7" s="172" t="s">
        <v>2208</v>
      </c>
    </row>
    <row r="8" spans="1:23" ht="36" customHeight="1" x14ac:dyDescent="0.2">
      <c r="A8" s="172" t="s">
        <v>2209</v>
      </c>
      <c r="B8" s="173">
        <v>42606</v>
      </c>
      <c r="C8" s="172" t="s">
        <v>2210</v>
      </c>
    </row>
    <row r="9" spans="1:23" ht="36" customHeight="1" x14ac:dyDescent="0.2">
      <c r="A9" s="172" t="s">
        <v>2211</v>
      </c>
      <c r="B9" s="173">
        <v>42607</v>
      </c>
      <c r="C9" s="172" t="s">
        <v>2212</v>
      </c>
    </row>
    <row r="10" spans="1:23" ht="36" customHeight="1" x14ac:dyDescent="0.2">
      <c r="A10" s="172" t="s">
        <v>2213</v>
      </c>
      <c r="B10" s="173">
        <v>42608</v>
      </c>
      <c r="C10" s="172" t="s">
        <v>2214</v>
      </c>
    </row>
    <row r="11" spans="1:23" ht="36" customHeight="1" x14ac:dyDescent="0.2">
      <c r="A11" s="172" t="s">
        <v>2215</v>
      </c>
      <c r="B11" s="173">
        <v>42608</v>
      </c>
      <c r="C11" s="172" t="s">
        <v>2216</v>
      </c>
    </row>
    <row r="12" spans="1:23" ht="36" customHeight="1" x14ac:dyDescent="0.2">
      <c r="A12" s="172" t="s">
        <v>2217</v>
      </c>
      <c r="B12" s="173">
        <v>42634</v>
      </c>
      <c r="C12" s="172" t="s">
        <v>2218</v>
      </c>
    </row>
    <row r="13" spans="1:23" ht="36" customHeight="1" x14ac:dyDescent="0.2">
      <c r="A13" s="172" t="s">
        <v>2219</v>
      </c>
      <c r="B13" s="173">
        <v>42636</v>
      </c>
      <c r="C13" s="172" t="s">
        <v>2220</v>
      </c>
    </row>
    <row r="14" spans="1:23" ht="36" customHeight="1" x14ac:dyDescent="0.2">
      <c r="A14" s="172" t="s">
        <v>2221</v>
      </c>
      <c r="B14" s="173">
        <v>42639</v>
      </c>
      <c r="C14" s="172" t="s">
        <v>2222</v>
      </c>
    </row>
    <row r="15" spans="1:23" ht="36" customHeight="1" x14ac:dyDescent="0.2">
      <c r="A15" s="172" t="s">
        <v>2223</v>
      </c>
      <c r="B15" s="173">
        <v>42649</v>
      </c>
      <c r="C15" s="172" t="s">
        <v>2224</v>
      </c>
    </row>
    <row r="16" spans="1:23" ht="36" customHeight="1" x14ac:dyDescent="0.2">
      <c r="A16" s="172" t="s">
        <v>2225</v>
      </c>
      <c r="B16" s="173">
        <v>42660</v>
      </c>
      <c r="C16" s="172" t="s">
        <v>2226</v>
      </c>
    </row>
    <row r="17" spans="1:3" ht="36" customHeight="1" x14ac:dyDescent="0.2">
      <c r="A17" s="172" t="s">
        <v>2227</v>
      </c>
      <c r="B17" s="173">
        <v>42690</v>
      </c>
      <c r="C17" s="172" t="s">
        <v>2228</v>
      </c>
    </row>
    <row r="18" spans="1:3" ht="36" customHeight="1" x14ac:dyDescent="0.2">
      <c r="A18" s="172" t="s">
        <v>2229</v>
      </c>
      <c r="B18" s="173">
        <v>42695</v>
      </c>
      <c r="C18" s="172" t="s">
        <v>2230</v>
      </c>
    </row>
    <row r="19" spans="1:3" ht="36" customHeight="1" x14ac:dyDescent="0.2">
      <c r="A19" s="172" t="s">
        <v>2231</v>
      </c>
      <c r="B19" s="173">
        <v>42697</v>
      </c>
      <c r="C19" s="172" t="s">
        <v>2232</v>
      </c>
    </row>
    <row r="20" spans="1:3" ht="36" customHeight="1" x14ac:dyDescent="0.2">
      <c r="A20" s="172" t="s">
        <v>2233</v>
      </c>
      <c r="B20" s="173">
        <v>43032</v>
      </c>
      <c r="C20" s="172" t="s">
        <v>2234</v>
      </c>
    </row>
    <row r="21" spans="1:3" ht="36" customHeight="1" x14ac:dyDescent="0.2">
      <c r="A21" s="172" t="s">
        <v>2235</v>
      </c>
      <c r="B21" s="173">
        <v>43314</v>
      </c>
      <c r="C21" s="172" t="s">
        <v>2236</v>
      </c>
    </row>
    <row r="22" spans="1:3" ht="36" customHeight="1" x14ac:dyDescent="0.2">
      <c r="A22" s="172" t="s">
        <v>2237</v>
      </c>
      <c r="B22" s="173">
        <v>43315</v>
      </c>
      <c r="C22" s="172" t="s">
        <v>2238</v>
      </c>
    </row>
    <row r="23" spans="1:3" ht="36" customHeight="1" x14ac:dyDescent="0.2">
      <c r="A23" s="172" t="s">
        <v>2239</v>
      </c>
      <c r="B23" s="173">
        <v>43386</v>
      </c>
      <c r="C23" s="172" t="s">
        <v>2240</v>
      </c>
    </row>
    <row r="24" spans="1:3" ht="36" customHeight="1" x14ac:dyDescent="0.2">
      <c r="A24" s="172" t="s">
        <v>2241</v>
      </c>
      <c r="B24" s="173">
        <v>43405</v>
      </c>
      <c r="C24" s="172" t="s">
        <v>2242</v>
      </c>
    </row>
    <row r="25" spans="1:3" ht="36" customHeight="1" x14ac:dyDescent="0.2">
      <c r="A25" s="172" t="s">
        <v>2243</v>
      </c>
      <c r="B25" s="173">
        <v>43490</v>
      </c>
      <c r="C25" s="172" t="s">
        <v>2244</v>
      </c>
    </row>
    <row r="26" spans="1:3" ht="53.25" customHeight="1" x14ac:dyDescent="0.2">
      <c r="A26" s="172" t="s">
        <v>2245</v>
      </c>
      <c r="B26" s="173">
        <v>43543</v>
      </c>
      <c r="C26" s="172" t="s">
        <v>2246</v>
      </c>
    </row>
    <row r="27" spans="1:3" ht="36" customHeight="1" x14ac:dyDescent="0.2">
      <c r="A27" s="172" t="s">
        <v>2247</v>
      </c>
      <c r="B27" s="173">
        <v>43593</v>
      </c>
      <c r="C27" s="172" t="s">
        <v>2248</v>
      </c>
    </row>
    <row r="28" spans="1:3" ht="36" customHeight="1" x14ac:dyDescent="0.2">
      <c r="A28" s="172" t="s">
        <v>2249</v>
      </c>
      <c r="B28" s="173">
        <v>43742</v>
      </c>
      <c r="C28" s="172" t="s">
        <v>2250</v>
      </c>
    </row>
    <row r="29" spans="1:3" ht="36" customHeight="1" x14ac:dyDescent="0.2">
      <c r="A29" s="172" t="s">
        <v>2251</v>
      </c>
      <c r="B29" s="173">
        <v>43776</v>
      </c>
      <c r="C29" s="172" t="s">
        <v>2252</v>
      </c>
    </row>
    <row r="30" spans="1:3" ht="36" customHeight="1" x14ac:dyDescent="0.2">
      <c r="A30" s="172" t="s">
        <v>2253</v>
      </c>
      <c r="B30" s="173">
        <v>44489</v>
      </c>
      <c r="C30" s="172" t="s">
        <v>2240</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5" t="s">
        <v>1</v>
      </c>
      <c r="B1" s="220"/>
    </row>
    <row r="2" spans="1:22" ht="25.5" customHeight="1" x14ac:dyDescent="0.15">
      <c r="A2" s="226"/>
      <c r="B2" s="220"/>
      <c r="C2" s="6"/>
      <c r="D2" s="6"/>
      <c r="E2" s="6"/>
      <c r="F2" s="7"/>
      <c r="G2" s="7"/>
      <c r="H2" s="7"/>
      <c r="I2" s="7"/>
      <c r="J2" s="7"/>
      <c r="K2" s="7"/>
      <c r="L2" s="7"/>
      <c r="M2" s="7"/>
      <c r="N2" s="7"/>
      <c r="O2" s="7"/>
      <c r="P2" s="7"/>
      <c r="Q2" s="7"/>
      <c r="R2" s="7"/>
      <c r="S2" s="7"/>
      <c r="T2" s="7"/>
      <c r="U2" s="7"/>
      <c r="V2" s="7"/>
    </row>
    <row r="3" spans="1:22" ht="24" customHeight="1" x14ac:dyDescent="0.2">
      <c r="A3" s="227" t="s">
        <v>2</v>
      </c>
      <c r="B3" s="220"/>
      <c r="C3" s="8"/>
      <c r="D3" s="8"/>
      <c r="E3" s="8"/>
      <c r="F3" s="8"/>
      <c r="G3" s="8"/>
      <c r="H3" s="8"/>
      <c r="I3" s="8"/>
      <c r="J3" s="8"/>
      <c r="K3" s="8"/>
      <c r="L3" s="8"/>
      <c r="M3" s="8"/>
      <c r="N3" s="8"/>
      <c r="O3" s="8"/>
      <c r="P3" s="8"/>
      <c r="Q3" s="8"/>
      <c r="R3" s="8"/>
      <c r="S3" s="8"/>
      <c r="T3" s="8"/>
      <c r="U3" s="8"/>
      <c r="V3" s="8"/>
    </row>
    <row r="4" spans="1:22" ht="72" customHeight="1" x14ac:dyDescent="0.2">
      <c r="A4" s="224" t="s">
        <v>3</v>
      </c>
      <c r="B4" s="220"/>
    </row>
    <row r="5" spans="1:22" ht="24" customHeight="1" x14ac:dyDescent="0.2">
      <c r="A5" s="227" t="s">
        <v>4</v>
      </c>
      <c r="B5" s="220"/>
      <c r="C5" s="8"/>
      <c r="D5" s="8"/>
      <c r="E5" s="8"/>
      <c r="F5" s="8"/>
      <c r="G5" s="8"/>
      <c r="H5" s="8"/>
      <c r="I5" s="8"/>
      <c r="J5" s="8"/>
      <c r="K5" s="8"/>
      <c r="L5" s="8"/>
      <c r="M5" s="8"/>
      <c r="N5" s="8"/>
      <c r="O5" s="8"/>
      <c r="P5" s="8"/>
      <c r="Q5" s="8"/>
      <c r="R5" s="8"/>
      <c r="S5" s="8"/>
      <c r="T5" s="8"/>
      <c r="U5" s="8"/>
      <c r="V5" s="8"/>
    </row>
    <row r="6" spans="1:22" ht="84" customHeight="1" x14ac:dyDescent="0.2">
      <c r="A6" s="224" t="s">
        <v>5</v>
      </c>
      <c r="B6" s="220"/>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4" t="s">
        <v>14</v>
      </c>
      <c r="B11" s="220"/>
    </row>
    <row r="12" spans="1:22" ht="123.75" customHeight="1" x14ac:dyDescent="0.2">
      <c r="A12" s="228" t="s">
        <v>15</v>
      </c>
      <c r="B12" s="220"/>
    </row>
    <row r="13" spans="1:22" ht="24" customHeight="1" x14ac:dyDescent="0.2">
      <c r="A13" s="229" t="s">
        <v>16</v>
      </c>
      <c r="B13" s="220"/>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7" t="s">
        <v>23</v>
      </c>
      <c r="B17" s="220"/>
      <c r="C17" s="8"/>
      <c r="D17" s="8"/>
      <c r="E17" s="8"/>
      <c r="F17" s="8"/>
      <c r="G17" s="8"/>
      <c r="H17" s="8"/>
      <c r="I17" s="8"/>
      <c r="J17" s="8"/>
      <c r="K17" s="8"/>
      <c r="L17" s="8"/>
      <c r="M17" s="8"/>
      <c r="N17" s="8"/>
      <c r="O17" s="8"/>
      <c r="P17" s="8"/>
      <c r="Q17" s="8"/>
      <c r="R17" s="8"/>
      <c r="S17" s="8"/>
      <c r="T17" s="8"/>
      <c r="U17" s="8"/>
      <c r="V17" s="8"/>
    </row>
    <row r="18" spans="1:22" ht="54" customHeight="1" x14ac:dyDescent="0.2">
      <c r="A18" s="224" t="s">
        <v>24</v>
      </c>
      <c r="B18" s="220"/>
    </row>
    <row r="19" spans="1:22" ht="36" customHeight="1" x14ac:dyDescent="0.2">
      <c r="A19" s="219" t="s">
        <v>25</v>
      </c>
      <c r="B19" s="220"/>
    </row>
    <row r="20" spans="1:22" ht="46.5" customHeight="1" x14ac:dyDescent="0.2">
      <c r="A20" s="221"/>
      <c r="B20" s="222"/>
    </row>
    <row r="21" spans="1:22" ht="36" customHeight="1" x14ac:dyDescent="0.2">
      <c r="A21" s="223" t="s">
        <v>26</v>
      </c>
      <c r="B21" s="220"/>
      <c r="C21" s="8"/>
      <c r="D21" s="8"/>
      <c r="E21" s="8"/>
      <c r="F21" s="8"/>
      <c r="G21" s="8"/>
      <c r="H21" s="8"/>
      <c r="I21" s="8"/>
      <c r="J21" s="8"/>
      <c r="K21" s="8"/>
      <c r="L21" s="8"/>
      <c r="M21" s="8"/>
      <c r="N21" s="8"/>
      <c r="O21" s="8"/>
      <c r="P21" s="8"/>
      <c r="Q21" s="8"/>
      <c r="R21" s="8"/>
      <c r="S21" s="8"/>
      <c r="T21" s="8"/>
      <c r="U21" s="8"/>
      <c r="V21" s="8"/>
    </row>
    <row r="22" spans="1:22" ht="135.75" customHeight="1" x14ac:dyDescent="0.2">
      <c r="A22" s="224" t="s">
        <v>27</v>
      </c>
      <c r="B22" s="220"/>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49" workbookViewId="0">
      <selection activeCell="C30" sqref="C30:D3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8" t="s">
        <v>28</v>
      </c>
      <c r="B1" s="222"/>
      <c r="C1" s="222"/>
      <c r="D1" s="222"/>
      <c r="E1" s="14" t="s">
        <v>2257</v>
      </c>
      <c r="F1" s="15"/>
      <c r="G1" s="7"/>
      <c r="H1" s="7"/>
      <c r="I1" s="7"/>
      <c r="J1" s="7"/>
      <c r="K1" s="7"/>
      <c r="L1" s="7"/>
      <c r="M1" s="7"/>
      <c r="N1" s="7"/>
      <c r="O1" s="7"/>
      <c r="P1" s="7"/>
      <c r="Q1" s="7"/>
      <c r="R1" s="7"/>
      <c r="S1" s="7"/>
      <c r="T1" s="7"/>
      <c r="U1" s="7"/>
      <c r="V1" s="7"/>
      <c r="W1" s="7"/>
      <c r="X1" s="7"/>
      <c r="Y1" s="7"/>
      <c r="Z1" s="7"/>
    </row>
    <row r="2" spans="1:26" ht="25.5" customHeight="1" x14ac:dyDescent="0.15">
      <c r="A2" s="239" t="s">
        <v>29</v>
      </c>
      <c r="B2" s="222"/>
      <c r="C2" s="222"/>
      <c r="D2" s="222"/>
      <c r="E2" s="220"/>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0" t="s">
        <v>32</v>
      </c>
      <c r="D3" s="222"/>
      <c r="E3" s="220"/>
      <c r="F3" s="15"/>
      <c r="G3" s="7"/>
      <c r="H3" s="7"/>
      <c r="I3" s="7"/>
      <c r="J3" s="7"/>
      <c r="K3" s="7"/>
      <c r="L3" s="7"/>
      <c r="M3" s="7"/>
      <c r="N3" s="7"/>
      <c r="O3" s="7"/>
      <c r="P3" s="7"/>
      <c r="Q3" s="7"/>
      <c r="R3" s="7"/>
      <c r="S3" s="7"/>
      <c r="T3" s="7"/>
      <c r="U3" s="7"/>
      <c r="V3" s="7"/>
      <c r="W3" s="7"/>
      <c r="X3" s="7"/>
      <c r="Y3" s="7"/>
      <c r="Z3" s="7"/>
    </row>
    <row r="4" spans="1:26" ht="36" customHeight="1" x14ac:dyDescent="0.15">
      <c r="A4" s="232" t="s">
        <v>6</v>
      </c>
      <c r="B4" s="222"/>
      <c r="C4" s="222"/>
      <c r="D4" s="222"/>
      <c r="E4" s="220"/>
      <c r="F4" s="15"/>
      <c r="G4" s="7"/>
      <c r="H4" s="7"/>
      <c r="I4" s="7"/>
      <c r="J4" s="7"/>
      <c r="K4" s="7"/>
      <c r="L4" s="7"/>
      <c r="M4" s="7"/>
      <c r="N4" s="7"/>
      <c r="O4" s="7"/>
      <c r="P4" s="7"/>
      <c r="Q4" s="7"/>
      <c r="R4" s="7"/>
      <c r="S4" s="7"/>
      <c r="T4" s="7"/>
      <c r="U4" s="7"/>
      <c r="V4" s="7"/>
      <c r="W4" s="7"/>
      <c r="X4" s="7"/>
      <c r="Y4" s="7"/>
      <c r="Z4" s="7"/>
    </row>
    <row r="5" spans="1:26" ht="72" customHeight="1" x14ac:dyDescent="0.15">
      <c r="A5" s="233" t="s">
        <v>33</v>
      </c>
      <c r="B5" s="222"/>
      <c r="C5" s="222"/>
      <c r="D5" s="222"/>
      <c r="E5" s="220"/>
      <c r="F5" s="15"/>
      <c r="G5" s="7"/>
      <c r="H5" s="7"/>
      <c r="I5" s="7"/>
      <c r="J5" s="7"/>
      <c r="K5" s="7"/>
      <c r="L5" s="7"/>
      <c r="M5" s="7"/>
      <c r="N5" s="7"/>
      <c r="O5" s="7"/>
      <c r="P5" s="7"/>
      <c r="Q5" s="7"/>
      <c r="R5" s="7"/>
      <c r="S5" s="7"/>
      <c r="T5" s="7"/>
      <c r="U5" s="7"/>
      <c r="V5" s="7"/>
      <c r="W5" s="7"/>
      <c r="X5" s="7"/>
      <c r="Y5" s="7"/>
      <c r="Z5" s="7"/>
    </row>
    <row r="6" spans="1:26" ht="21.75" customHeight="1" x14ac:dyDescent="0.15">
      <c r="A6" s="17" t="s">
        <v>34</v>
      </c>
      <c r="B6" s="18" t="s">
        <v>35</v>
      </c>
      <c r="C6" s="234" t="s">
        <v>2287</v>
      </c>
      <c r="D6" s="222"/>
      <c r="E6" s="220"/>
      <c r="F6" s="15"/>
      <c r="G6" s="7"/>
      <c r="H6" s="7"/>
      <c r="I6" s="7"/>
      <c r="J6" s="7"/>
      <c r="K6" s="7"/>
      <c r="L6" s="7"/>
      <c r="M6" s="7"/>
      <c r="N6" s="7"/>
      <c r="O6" s="7"/>
      <c r="P6" s="7"/>
      <c r="Q6" s="7"/>
      <c r="R6" s="7"/>
      <c r="S6" s="7"/>
      <c r="T6" s="7"/>
      <c r="U6" s="7"/>
      <c r="V6" s="7"/>
      <c r="W6" s="7"/>
      <c r="X6" s="7"/>
      <c r="Y6" s="7"/>
      <c r="Z6" s="7"/>
    </row>
    <row r="7" spans="1:26" ht="21.75" customHeight="1" x14ac:dyDescent="0.15">
      <c r="A7" s="17" t="s">
        <v>36</v>
      </c>
      <c r="B7" s="18" t="s">
        <v>37</v>
      </c>
      <c r="C7" s="234" t="s">
        <v>2288</v>
      </c>
      <c r="D7" s="222"/>
      <c r="E7" s="220"/>
      <c r="F7" s="15"/>
      <c r="G7" s="7"/>
      <c r="H7" s="7"/>
      <c r="I7" s="7"/>
      <c r="J7" s="7"/>
      <c r="K7" s="7"/>
      <c r="L7" s="7"/>
      <c r="M7" s="7"/>
      <c r="N7" s="7"/>
      <c r="O7" s="7"/>
      <c r="P7" s="7"/>
      <c r="Q7" s="7"/>
      <c r="R7" s="7"/>
      <c r="S7" s="7"/>
      <c r="T7" s="7"/>
      <c r="U7" s="7"/>
      <c r="V7" s="7"/>
      <c r="W7" s="7"/>
      <c r="X7" s="7"/>
      <c r="Y7" s="7"/>
      <c r="Z7" s="7"/>
    </row>
    <row r="8" spans="1:26" ht="53" customHeight="1" x14ac:dyDescent="0.15">
      <c r="A8" s="17" t="s">
        <v>38</v>
      </c>
      <c r="B8" s="18" t="s">
        <v>39</v>
      </c>
      <c r="C8" s="234" t="s">
        <v>2307</v>
      </c>
      <c r="D8" s="222"/>
      <c r="E8" s="220"/>
      <c r="F8" s="15"/>
      <c r="G8" s="7"/>
      <c r="H8" s="7"/>
      <c r="I8" s="7"/>
      <c r="J8" s="7"/>
      <c r="K8" s="7"/>
      <c r="L8" s="7"/>
      <c r="M8" s="7"/>
      <c r="N8" s="7"/>
      <c r="O8" s="7"/>
      <c r="P8" s="7"/>
      <c r="Q8" s="7"/>
      <c r="R8" s="7"/>
      <c r="S8" s="7"/>
      <c r="T8" s="7"/>
      <c r="U8" s="7"/>
      <c r="V8" s="7"/>
      <c r="W8" s="7"/>
      <c r="X8" s="7"/>
      <c r="Y8" s="7"/>
      <c r="Z8" s="7"/>
    </row>
    <row r="9" spans="1:26" ht="21.75" customHeight="1" x14ac:dyDescent="0.15">
      <c r="A9" s="17" t="s">
        <v>41</v>
      </c>
      <c r="B9" s="18" t="s">
        <v>42</v>
      </c>
      <c r="C9" s="235" t="s">
        <v>43</v>
      </c>
      <c r="D9" s="222"/>
      <c r="E9" s="220"/>
      <c r="F9" s="15"/>
      <c r="G9" s="7"/>
      <c r="H9" s="7"/>
      <c r="I9" s="7"/>
      <c r="J9" s="7"/>
      <c r="K9" s="7"/>
      <c r="L9" s="7"/>
      <c r="M9" s="7"/>
      <c r="N9" s="7"/>
      <c r="O9" s="7"/>
      <c r="P9" s="7"/>
      <c r="Q9" s="7"/>
      <c r="R9" s="7"/>
      <c r="S9" s="7"/>
      <c r="T9" s="7"/>
      <c r="U9" s="7"/>
      <c r="V9" s="7"/>
      <c r="W9" s="7"/>
      <c r="X9" s="7"/>
      <c r="Y9" s="7"/>
      <c r="Z9" s="7"/>
    </row>
    <row r="10" spans="1:26" ht="34" customHeight="1" x14ac:dyDescent="0.15">
      <c r="A10" s="17" t="s">
        <v>44</v>
      </c>
      <c r="B10" s="18" t="s">
        <v>45</v>
      </c>
      <c r="C10" s="234" t="s">
        <v>2289</v>
      </c>
      <c r="D10" s="222"/>
      <c r="E10" s="220"/>
      <c r="F10" s="15"/>
      <c r="G10" s="7"/>
      <c r="H10" s="7"/>
      <c r="I10" s="7"/>
      <c r="J10" s="7"/>
      <c r="K10" s="7"/>
      <c r="L10" s="7"/>
      <c r="M10" s="7"/>
      <c r="N10" s="7"/>
      <c r="O10" s="7"/>
      <c r="P10" s="7"/>
      <c r="Q10" s="7"/>
      <c r="R10" s="7"/>
      <c r="S10" s="7"/>
      <c r="T10" s="7"/>
      <c r="U10" s="7"/>
      <c r="V10" s="7"/>
      <c r="W10" s="7"/>
      <c r="X10" s="7"/>
      <c r="Y10" s="7"/>
      <c r="Z10" s="7"/>
    </row>
    <row r="11" spans="1:26" ht="39" customHeight="1" x14ac:dyDescent="0.15">
      <c r="A11" s="17" t="s">
        <v>46</v>
      </c>
      <c r="B11" s="18" t="s">
        <v>47</v>
      </c>
      <c r="C11" s="234" t="s">
        <v>2295</v>
      </c>
      <c r="D11" s="222"/>
      <c r="E11" s="220"/>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48</v>
      </c>
      <c r="B12" s="18" t="s">
        <v>49</v>
      </c>
      <c r="C12" s="234" t="s">
        <v>2290</v>
      </c>
      <c r="D12" s="222"/>
      <c r="E12" s="220"/>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50</v>
      </c>
      <c r="B13" s="18" t="s">
        <v>51</v>
      </c>
      <c r="C13" s="235" t="s">
        <v>52</v>
      </c>
      <c r="D13" s="236"/>
      <c r="E13" s="237"/>
      <c r="F13" s="15"/>
      <c r="G13" s="7"/>
      <c r="H13" s="7"/>
      <c r="I13" s="7"/>
      <c r="J13" s="7"/>
      <c r="K13" s="7"/>
      <c r="L13" s="7"/>
      <c r="M13" s="7"/>
      <c r="N13" s="7"/>
      <c r="O13" s="7"/>
      <c r="P13" s="7"/>
      <c r="Q13" s="7"/>
      <c r="R13" s="7"/>
      <c r="S13" s="7"/>
      <c r="T13" s="7"/>
      <c r="U13" s="7"/>
      <c r="V13" s="7"/>
      <c r="W13" s="7"/>
      <c r="X13" s="7"/>
      <c r="Y13" s="7"/>
      <c r="Z13" s="7"/>
    </row>
    <row r="14" spans="1:26" ht="88" customHeight="1" x14ac:dyDescent="0.15">
      <c r="A14" s="17" t="s">
        <v>53</v>
      </c>
      <c r="B14" s="18" t="s">
        <v>54</v>
      </c>
      <c r="C14" s="234" t="s">
        <v>2296</v>
      </c>
      <c r="D14" s="222"/>
      <c r="E14" s="220"/>
      <c r="F14" s="15"/>
      <c r="G14" s="7"/>
      <c r="H14" s="7"/>
      <c r="I14" s="7"/>
      <c r="J14" s="7"/>
      <c r="K14" s="7"/>
      <c r="L14" s="7"/>
      <c r="M14" s="7"/>
      <c r="N14" s="7"/>
      <c r="O14" s="7"/>
      <c r="P14" s="7"/>
      <c r="Q14" s="7"/>
      <c r="R14" s="7"/>
      <c r="S14" s="7"/>
      <c r="T14" s="7"/>
      <c r="U14" s="7"/>
      <c r="V14" s="7"/>
      <c r="W14" s="7"/>
      <c r="X14" s="7"/>
      <c r="Y14" s="7"/>
      <c r="Z14" s="7"/>
    </row>
    <row r="15" spans="1:26" ht="46" customHeight="1" x14ac:dyDescent="0.15">
      <c r="A15" s="17" t="s">
        <v>55</v>
      </c>
      <c r="B15" s="17" t="s">
        <v>56</v>
      </c>
      <c r="C15" s="234" t="s">
        <v>2297</v>
      </c>
      <c r="D15" s="222"/>
      <c r="E15" s="220"/>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58</v>
      </c>
      <c r="B16" s="17" t="s">
        <v>57</v>
      </c>
      <c r="C16" s="234" t="s">
        <v>2291</v>
      </c>
      <c r="D16" s="222"/>
      <c r="E16" s="220"/>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59</v>
      </c>
      <c r="B17" s="17" t="s">
        <v>60</v>
      </c>
      <c r="C17" s="235" t="s">
        <v>2258</v>
      </c>
      <c r="D17" s="236"/>
      <c r="E17" s="237"/>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61</v>
      </c>
      <c r="B18" s="17" t="s">
        <v>62</v>
      </c>
      <c r="C18" s="234" t="s">
        <v>2292</v>
      </c>
      <c r="D18" s="222"/>
      <c r="E18" s="220"/>
      <c r="F18" s="15"/>
      <c r="G18" s="7"/>
      <c r="H18" s="7"/>
      <c r="I18" s="7"/>
      <c r="J18" s="7"/>
      <c r="K18" s="7"/>
      <c r="L18" s="7"/>
      <c r="M18" s="7"/>
      <c r="N18" s="7"/>
      <c r="O18" s="7"/>
      <c r="P18" s="7"/>
      <c r="Q18" s="7"/>
      <c r="R18" s="7"/>
      <c r="S18" s="7"/>
      <c r="T18" s="7"/>
      <c r="U18" s="7"/>
      <c r="V18" s="7"/>
      <c r="W18" s="7"/>
      <c r="X18" s="7"/>
      <c r="Y18" s="7"/>
      <c r="Z18" s="7"/>
    </row>
    <row r="19" spans="1:26" ht="38" customHeight="1" x14ac:dyDescent="0.15">
      <c r="A19" s="17" t="s">
        <v>63</v>
      </c>
      <c r="B19" s="17" t="s">
        <v>19</v>
      </c>
      <c r="C19" s="234" t="s">
        <v>2293</v>
      </c>
      <c r="D19" s="222"/>
      <c r="E19" s="220"/>
      <c r="F19" s="15"/>
      <c r="G19" s="7"/>
      <c r="H19" s="7"/>
      <c r="I19" s="7"/>
      <c r="J19" s="7"/>
      <c r="K19" s="7"/>
      <c r="L19" s="7"/>
      <c r="M19" s="7"/>
      <c r="N19" s="7"/>
      <c r="O19" s="7"/>
      <c r="P19" s="7"/>
      <c r="Q19" s="7"/>
      <c r="R19" s="7"/>
      <c r="S19" s="7"/>
      <c r="T19" s="7"/>
      <c r="U19" s="7"/>
      <c r="V19" s="7"/>
      <c r="W19" s="7"/>
      <c r="X19" s="7"/>
      <c r="Y19" s="7"/>
      <c r="Z19" s="7"/>
    </row>
    <row r="20" spans="1:26" ht="38" customHeight="1" x14ac:dyDescent="0.15">
      <c r="A20" s="17" t="s">
        <v>64</v>
      </c>
      <c r="B20" s="17" t="s">
        <v>21</v>
      </c>
      <c r="C20" s="234" t="s">
        <v>2294</v>
      </c>
      <c r="D20" s="222"/>
      <c r="E20" s="220"/>
      <c r="F20" s="7"/>
      <c r="G20" s="7"/>
      <c r="H20" s="7"/>
      <c r="I20" s="7"/>
      <c r="J20" s="7"/>
      <c r="K20" s="7"/>
      <c r="L20" s="7"/>
      <c r="M20" s="7"/>
      <c r="N20" s="7"/>
      <c r="O20" s="7"/>
      <c r="P20" s="7"/>
      <c r="Q20" s="7"/>
      <c r="R20" s="7"/>
      <c r="S20" s="7"/>
      <c r="T20" s="7"/>
      <c r="U20" s="7"/>
      <c r="V20" s="7"/>
      <c r="W20" s="7"/>
      <c r="X20" s="7"/>
      <c r="Y20" s="7"/>
      <c r="Z20" s="7"/>
    </row>
    <row r="21" spans="1:26" ht="36" customHeight="1" x14ac:dyDescent="0.15">
      <c r="A21" s="232" t="s">
        <v>65</v>
      </c>
      <c r="B21" s="222"/>
      <c r="C21" s="222"/>
      <c r="D21" s="222"/>
      <c r="E21" s="220"/>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3" t="s">
        <v>66</v>
      </c>
      <c r="B22" s="222"/>
      <c r="C22" s="222"/>
      <c r="D22" s="222"/>
      <c r="E22" s="220"/>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2" t="s">
        <v>10</v>
      </c>
      <c r="B23" s="220"/>
      <c r="C23" s="19" t="s">
        <v>67</v>
      </c>
      <c r="D23" s="19" t="s">
        <v>68</v>
      </c>
      <c r="E23" s="20" t="s">
        <v>69</v>
      </c>
      <c r="F23" s="21" t="s">
        <v>70</v>
      </c>
      <c r="G23" s="7"/>
      <c r="H23" s="7"/>
      <c r="I23" s="7"/>
      <c r="J23" s="7"/>
      <c r="K23" s="7"/>
      <c r="L23" s="7"/>
      <c r="M23" s="7"/>
      <c r="N23" s="7"/>
      <c r="O23" s="7"/>
      <c r="P23" s="7"/>
      <c r="Q23" s="7"/>
      <c r="R23" s="7"/>
      <c r="S23" s="7"/>
      <c r="T23" s="7"/>
      <c r="U23" s="7"/>
      <c r="V23" s="7"/>
      <c r="W23" s="7"/>
      <c r="X23" s="7"/>
      <c r="Y23" s="7"/>
      <c r="Z23" s="7"/>
    </row>
    <row r="24" spans="1:26" ht="96.75" customHeight="1" x14ac:dyDescent="0.15">
      <c r="A24" s="17" t="s">
        <v>71</v>
      </c>
      <c r="B24" s="17" t="str">
        <f>VLOOKUP(A24,Questions!B$18:C$109,2,FALSE)</f>
        <v>Describe your organization’s business background and ownership structure, including all parent and subsidiary relationships.</v>
      </c>
      <c r="C24" s="293" t="s">
        <v>2336</v>
      </c>
      <c r="D24" s="231" t="s">
        <v>2337</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72</v>
      </c>
      <c r="B25" s="17" t="str">
        <f>VLOOKUP(A25,Questions!B$18:C$109,2,FALSE)</f>
        <v>Have you had an unplanned disruption to this product/service in the last 12 months?</v>
      </c>
      <c r="C25" s="293" t="s">
        <v>2335</v>
      </c>
      <c r="D25" s="231" t="s">
        <v>2338</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73</v>
      </c>
      <c r="B26" s="17" t="str">
        <f>VLOOKUP(A26,Questions!B$18:C$109,2,FALSE)</f>
        <v>Do you have a dedicated Information Security staff or office?</v>
      </c>
      <c r="C26" s="208" t="s">
        <v>238</v>
      </c>
      <c r="D26" s="209" t="s">
        <v>2263</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74</v>
      </c>
      <c r="B27" s="17" t="str">
        <f>VLOOKUP(A27,Questions!B$18:C$109,2,FALSE)</f>
        <v>Do you have a dedicated Software and System Development team(s)? (e.g. Customer Support, Implementation, Product Management, etc.)</v>
      </c>
      <c r="C27" s="208" t="s">
        <v>238</v>
      </c>
      <c r="D27" s="209" t="s">
        <v>2264</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75</v>
      </c>
      <c r="B28" s="17" t="str">
        <f>VLOOKUP(A28,Questions!B$18:C$109,2,FALSE)</f>
        <v>Does your product process protected health information (PHI) or any data covered by the Health Insurance Portability and Accountability Act?</v>
      </c>
      <c r="C28" s="208" t="s">
        <v>262</v>
      </c>
      <c r="D28" s="209" t="s">
        <v>2265</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76</v>
      </c>
      <c r="B29" s="17" t="str">
        <f>VLOOKUP(A29,Questions!B$18:C$109,2,FALSE)</f>
        <v>Will data regulated by PCI DSS reside in the vended product?</v>
      </c>
      <c r="C29" s="208" t="s">
        <v>262</v>
      </c>
      <c r="D29" s="25"/>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77</v>
      </c>
      <c r="B30" s="17" t="str">
        <f>VLOOKUP(A30,Questions!B$18:C$109,2,FALSE)</f>
        <v>Use this area to share information about your environment that will assist those who are assessing your company data security program.</v>
      </c>
      <c r="C30" s="230" t="s">
        <v>2339</v>
      </c>
      <c r="D30" s="231" t="s">
        <v>2306</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2" t="s">
        <v>8</v>
      </c>
      <c r="B31" s="220"/>
      <c r="C31" s="19" t="s">
        <v>67</v>
      </c>
      <c r="D31" s="19" t="s">
        <v>68</v>
      </c>
      <c r="E31" s="20" t="s">
        <v>69</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78</v>
      </c>
      <c r="B32" s="17" t="str">
        <f>VLOOKUP(A32,Questions!B$18:C$109,2,FALSE)</f>
        <v>Have you undergone a SSAE 18 / SOC 2 audit?</v>
      </c>
      <c r="C32" s="208" t="s">
        <v>238</v>
      </c>
      <c r="D32" s="210" t="s">
        <v>2332</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7" customHeight="1" x14ac:dyDescent="0.15">
      <c r="A33" s="17" t="s">
        <v>79</v>
      </c>
      <c r="B33" s="17" t="str">
        <f>VLOOKUP(A33,Questions!B$18:C$109,2,FALSE)</f>
        <v>Have you completed the Cloud Security Alliance (CSA) CAIQ?</v>
      </c>
      <c r="C33" s="208" t="s">
        <v>238</v>
      </c>
      <c r="D33" s="210" t="s">
        <v>2333</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80</v>
      </c>
      <c r="B34" s="17" t="str">
        <f>VLOOKUP(A34,Questions!B$18:C$109,2,FALSE)</f>
        <v>Have you received the Cloud Security Alliance STAR certification?</v>
      </c>
      <c r="C34" s="208" t="s">
        <v>238</v>
      </c>
      <c r="D34" s="213" t="s">
        <v>2299</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81</v>
      </c>
      <c r="B35" s="17" t="str">
        <f>VLOOKUP(A35,Questions!B$18:C$109,2,FALSE)</f>
        <v>Do you conform with a specific industry standard security framework? (e.g. NIST Cybersecurity Framework, CIS Controls, ISO 27001, etc.)</v>
      </c>
      <c r="C35" s="208" t="s">
        <v>238</v>
      </c>
      <c r="D35" s="213" t="s">
        <v>2300</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82</v>
      </c>
      <c r="B36" s="17" t="str">
        <f>VLOOKUP(A36,Questions!B$18:C$109,2,FALSE)</f>
        <v>Can the systems that hold the institution's data be compliant with NIST SP 800-171 and/or CMMC Level 3 standards?</v>
      </c>
      <c r="C36" s="208" t="s">
        <v>238</v>
      </c>
      <c r="D36" s="213" t="s">
        <v>2301</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83</v>
      </c>
      <c r="B37" s="17" t="str">
        <f>VLOOKUP(A37,Questions!B$18:C$109,2,FALSE)</f>
        <v>Can you provide overall system and/or application architecture diagrams including a full description of the data flow for all components of the system?</v>
      </c>
      <c r="C37" s="208" t="s">
        <v>238</v>
      </c>
      <c r="D37" s="210" t="s">
        <v>2302</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84</v>
      </c>
      <c r="B38" s="17" t="str">
        <f>VLOOKUP(A38,Questions!B$18:C$109,2,FALSE)</f>
        <v>Does your organization have a data privacy policy?</v>
      </c>
      <c r="C38" s="208" t="s">
        <v>238</v>
      </c>
      <c r="D38" s="210" t="s">
        <v>2303</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85</v>
      </c>
      <c r="B39" s="17" t="str">
        <f>VLOOKUP(A39,Questions!B$18:C$109,2,FALSE)</f>
        <v>Do you have a documented, and currently implemented, employee onboarding and offboarding policy?</v>
      </c>
      <c r="C39" s="208" t="s">
        <v>238</v>
      </c>
      <c r="D39" s="210" t="s">
        <v>2304</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86</v>
      </c>
      <c r="B40" s="17" t="str">
        <f>VLOOKUP(A40,Questions!B$18:C$109,2,FALSE)</f>
        <v>Do you have a well documented Business Continuity Plan (BCP) that is tested annually?</v>
      </c>
      <c r="C40" s="208" t="s">
        <v>238</v>
      </c>
      <c r="D40" s="172"/>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87</v>
      </c>
      <c r="B41" s="17" t="str">
        <f>VLOOKUP(A41,Questions!B$18:C$109,2,FALSE)</f>
        <v>Do you have a well documented Disaster Recovery Plan (DRP) that is tested annually?</v>
      </c>
      <c r="C41" s="208" t="s">
        <v>238</v>
      </c>
      <c r="D41" s="172"/>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88</v>
      </c>
      <c r="B42" s="17" t="str">
        <f>VLOOKUP(A42,Questions!B$18:C$109,2,FALSE)</f>
        <v>Do you have a documented change management process?</v>
      </c>
      <c r="C42" s="208" t="s">
        <v>238</v>
      </c>
      <c r="D42" s="210" t="s">
        <v>2266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89</v>
      </c>
      <c r="B43" s="17" t="str">
        <f>VLOOKUP(A43,Questions!B$18:C$109,2,FALSE)</f>
        <v>Has a VPAT or ACR been created or updated for the product and version under consideration within the past year?</v>
      </c>
      <c r="C43" s="208" t="s">
        <v>262</v>
      </c>
      <c r="D43" s="210" t="s">
        <v>2305</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90</v>
      </c>
      <c r="B44" s="17" t="str">
        <f>VLOOKUP(A44,Questions!B$18:C$109,2,FALSE)</f>
        <v>Do you have documentation to support the accessibility features of your product?</v>
      </c>
      <c r="C44" s="208" t="s">
        <v>262</v>
      </c>
      <c r="D44" s="172"/>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2" t="s">
        <v>91</v>
      </c>
      <c r="B45" s="220"/>
      <c r="C45" s="19" t="s">
        <v>67</v>
      </c>
      <c r="D45" s="19" t="s">
        <v>68</v>
      </c>
      <c r="E45" s="20" t="s">
        <v>69</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92</v>
      </c>
      <c r="B46" s="17" t="str">
        <f>VLOOKUP(A46,Questions!B$18:C$109,2,FALSE)</f>
        <v>Has a third party expert conducted an accessibility audit of the most recent version of your product?</v>
      </c>
      <c r="C46" s="208" t="s">
        <v>262</v>
      </c>
      <c r="D46" s="25"/>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85" customHeight="1" x14ac:dyDescent="0.15">
      <c r="A47" s="17" t="s">
        <v>93</v>
      </c>
      <c r="B47" s="17" t="str">
        <f>VLOOKUP(A47,Questions!B$18:C$109,2,FALSE)</f>
        <v>Do you have a documented and implemented process for verifying accessibility conformance?</v>
      </c>
      <c r="C47" s="208" t="s">
        <v>262</v>
      </c>
      <c r="D47" s="209" t="s">
        <v>2267</v>
      </c>
      <c r="E47" s="22" t="str">
        <f>IF((C47=""),VLOOKUP(A47,Questions!$B$18:$G$109,4,FALSE),IF(C47="Yes",VLOOKUP(A47,Questions!$B$18:$G$109,6,FALSE),IF(C47="No",VLOOKUP(A47,Questions!$B$18:$G$109,5,FALSE),"N/A")))</f>
        <v>Summarize how you ensure accessible products. Provide plans to develop documented processes to validate accessibility.</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94</v>
      </c>
      <c r="B48" s="17" t="str">
        <f>VLOOKUP(A48,Questions!B$18:C$109,2,FALSE)</f>
        <v>Have you adopted a technical or legal accessibility standard of conformance for the product in question?</v>
      </c>
      <c r="C48" s="208" t="s">
        <v>238</v>
      </c>
      <c r="D48" s="210" t="s">
        <v>2268</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95</v>
      </c>
      <c r="B49" s="17" t="str">
        <f>VLOOKUP(A49,Questions!B$18:C$109,2,FALSE)</f>
        <v>Can you provide a current, detailed accessibility roadmap with delivery timelines?</v>
      </c>
      <c r="C49" s="208" t="s">
        <v>262</v>
      </c>
      <c r="D49" s="209" t="s">
        <v>2269</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96</v>
      </c>
      <c r="B50" s="17" t="str">
        <f>VLOOKUP(A50,Questions!B$18:C$109,2,FALSE)</f>
        <v>Do you expect your staff to maintain a current skill set in IT accessibility?</v>
      </c>
      <c r="C50" s="208" t="s">
        <v>238</v>
      </c>
      <c r="D50" s="210" t="s">
        <v>2270</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97</v>
      </c>
      <c r="B51" s="17" t="str">
        <f>VLOOKUP(A51,Questions!B$18:C$109,2,FALSE)</f>
        <v>Do you have a documented and implemented process for reporting and tracking accessibility issues?</v>
      </c>
      <c r="C51" s="208" t="s">
        <v>238</v>
      </c>
      <c r="D51" s="209" t="s">
        <v>2271</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98</v>
      </c>
      <c r="B52" s="17" t="str">
        <f>VLOOKUP(A52,Questions!B$18:C$109,2,FALSE)</f>
        <v>Do you have documented processes and procedures for implementing accessibility into your development lifecycle?</v>
      </c>
      <c r="C52" s="208" t="s">
        <v>238</v>
      </c>
      <c r="D52" s="209" t="s">
        <v>2272</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99</v>
      </c>
      <c r="B53" s="17" t="str">
        <f>VLOOKUP(A53,Questions!B$18:C$109,2,FALSE)</f>
        <v>Can all functions of the application or service be performed using only the keyboard?</v>
      </c>
      <c r="C53" s="208" t="s">
        <v>262</v>
      </c>
      <c r="D53" s="25"/>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100</v>
      </c>
      <c r="B54" s="17" t="str">
        <f>VLOOKUP(A54,Questions!B$18:C$109,2,FALSE)</f>
        <v>Does your product rely on activating a special ‘accessibility mode,’ a ‘lite version’ or accessing an alternate interface for accessibility purposes?</v>
      </c>
      <c r="C54" s="208" t="s">
        <v>262</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2" t="s">
        <v>101</v>
      </c>
      <c r="B55" s="220"/>
      <c r="C55" s="19" t="s">
        <v>67</v>
      </c>
      <c r="D55" s="19" t="s">
        <v>68</v>
      </c>
      <c r="E55" s="20" t="s">
        <v>69</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102</v>
      </c>
      <c r="B56" s="17" t="str">
        <f>VLOOKUP(A56,Questions!B$18:C$109,2,FALSE)</f>
        <v>Are access controls for institutional accounts based on structured rules, such as role-based access control (RBAC), attribute-based access control (ABAC) or policy-based access control (PBAC)?</v>
      </c>
      <c r="C56" s="208" t="s">
        <v>238</v>
      </c>
      <c r="D56" s="209" t="s">
        <v>2273</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103</v>
      </c>
      <c r="B57" s="17" t="str">
        <f>VLOOKUP(A57,Questions!B$18:C$109,2,FALSE)</f>
        <v>Are access controls for staff within your organization based on structured rules, such as RBAC, ABAC, or PBAC?</v>
      </c>
      <c r="C57" s="208" t="s">
        <v>238</v>
      </c>
      <c r="D57" s="209" t="s">
        <v>2274</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104</v>
      </c>
      <c r="B58" s="17" t="str">
        <f>VLOOKUP(A58,Questions!B$18:C$109,2,FALSE)</f>
        <v>Do you have a documented and currently implemented strategy for securing employee workstations when they work remotely? (i.e. not in a trusted computing environment)</v>
      </c>
      <c r="C58" s="208" t="s">
        <v>238</v>
      </c>
      <c r="D58" s="209" t="s">
        <v>2275</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105</v>
      </c>
      <c r="B59" s="17" t="str">
        <f>VLOOKUP(A59,Questions!B$18:C$109,2,FALSE)</f>
        <v>Does the system provide data input validation and error messages?</v>
      </c>
      <c r="C59" s="208" t="s">
        <v>238</v>
      </c>
      <c r="D59" s="209" t="s">
        <v>2276</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106</v>
      </c>
      <c r="B60" s="17" t="str">
        <f>VLOOKUP(A60,Questions!B$18:C$109,2,FALSE)</f>
        <v>Are you using a web application firewall (WAF)?</v>
      </c>
      <c r="C60" s="208" t="s">
        <v>262</v>
      </c>
      <c r="D60" s="209" t="s">
        <v>2277</v>
      </c>
      <c r="E60" s="22" t="str">
        <f>IF((C60=""),VLOOKUP(A60,Questions!$B$18:$G$109,4,FALSE),IF(C60="Yes",VLOOKUP(A60,Questions!$B$18:$G$109,6,FALSE),IF(C60="No",VLOOKUP(A60,Questions!$B$18:$G$109,5,FALSE),"N/A")))</f>
        <v>Describe compensating controls that protect your web application, if applicable.</v>
      </c>
      <c r="F60" s="23"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7" t="s">
        <v>107</v>
      </c>
      <c r="B61" s="17" t="str">
        <f>VLOOKUP(A61,Questions!B$18:C$109,2,FALSE)</f>
        <v>Do you have a process and implemented procedures for managing your software supply chain (e.g. libraries, repositories, frameworks, etc)</v>
      </c>
      <c r="C61" s="208" t="s">
        <v>238</v>
      </c>
      <c r="D61" s="209" t="s">
        <v>2278</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2" t="s">
        <v>108</v>
      </c>
      <c r="B62" s="220"/>
      <c r="C62" s="19" t="s">
        <v>67</v>
      </c>
      <c r="D62" s="19" t="s">
        <v>68</v>
      </c>
      <c r="E62" s="20" t="s">
        <v>69</v>
      </c>
      <c r="F62" s="21"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7" t="s">
        <v>109</v>
      </c>
      <c r="B63" s="17" t="str">
        <f>VLOOKUP(A63,Questions!B$18:C$109,2,FALSE)</f>
        <v>Does your solution support single sign-on (SSO) protocols for user and administrator authentication (Yes, No, Both modes available, Not Applicable)?</v>
      </c>
      <c r="C63" s="208" t="s">
        <v>238</v>
      </c>
      <c r="D63" s="213" t="s">
        <v>2308</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110</v>
      </c>
      <c r="B64" s="17" t="str">
        <f>VLOOKUP(A64,Questions!B$18:C$109,2,FALSE)</f>
        <v>Does your organization participate in InCommon or another eduGAIN affiliated trust federation?</v>
      </c>
      <c r="C64" s="208" t="s">
        <v>238</v>
      </c>
      <c r="D64" s="214" t="s">
        <v>2309</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111</v>
      </c>
      <c r="B65" s="17" t="str">
        <f>VLOOKUP(A65,Questions!B$18:C$109,2,FALSE)</f>
        <v>Does your application support integration with other authentication and authorization systems?</v>
      </c>
      <c r="C65" s="208" t="s">
        <v>238</v>
      </c>
      <c r="D65" s="209" t="s">
        <v>2310</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112</v>
      </c>
      <c r="B66" s="17" t="str">
        <f>VLOOKUP(A66,Questions!B$18:C$109,2,FALSE)</f>
        <v>Does your solution support any of the following Web SSO standards? [e.g., SAML2 (with redirect flow), OIDC, CAS, or other]</v>
      </c>
      <c r="C66" s="208" t="s">
        <v>238</v>
      </c>
      <c r="D66" s="213" t="s">
        <v>2308</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2">
      <c r="A67" s="17" t="s">
        <v>113</v>
      </c>
      <c r="B67" s="17" t="str">
        <f>VLOOKUP(A67,Questions!B$18:C$109,2,FALSE)</f>
        <v>Do you support differentiation between email address and user identifier?</v>
      </c>
      <c r="C67" s="208" t="s">
        <v>238</v>
      </c>
      <c r="D67" s="31"/>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2">
      <c r="A68" s="29" t="s">
        <v>114</v>
      </c>
      <c r="B68" s="17" t="str">
        <f>VLOOKUP(A68,Questions!B$18:C$109,2,FALSE)</f>
        <v xml:space="preserve">Do you allow the customer to specify attribute mappings for any needed information beyond a user identifier? [e.g., Reference eduPerson, ePPA/ePPN/ePE ] </v>
      </c>
      <c r="C68" s="208" t="s">
        <v>238</v>
      </c>
      <c r="D68" s="215" t="s">
        <v>2279</v>
      </c>
      <c r="E68" s="22" t="str">
        <f>IF((C68=""),VLOOKUP(A68,Questions!$B$18:$G$109,4,FALSE),IF(C68="Yes",VLOOKUP(A68,Questions!$B$18:$G$109,6,FALSE),IF(C68="No",VLOOKUP(A68,Questions!$B$18:$G$109,5,FALSE),"N/A")))</f>
        <v xml:space="preserve"> </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2">
      <c r="A69" s="29" t="s">
        <v>115</v>
      </c>
      <c r="B69" s="17" t="str">
        <f>VLOOKUP(A69,Questions!B$18:C$109,2,FALSE)</f>
        <v>Are audit logs available to the institution that include AT LEAST all of the following; login, logout, actions performed, timestamp, and source IP address?</v>
      </c>
      <c r="C69" s="208" t="s">
        <v>238</v>
      </c>
      <c r="D69" s="211" t="s">
        <v>2311</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2">
      <c r="A70" s="17" t="s">
        <v>116</v>
      </c>
      <c r="B70" s="17" t="str">
        <f>VLOOKUP(A70,Questions!B$18:C$109,2,FALSE)</f>
        <v>If you don't support SSO, does your application and/or user-frontend/portal support multi-factor authentication? (e.g. Duo, Google Authenticator, OTP, etc.)</v>
      </c>
      <c r="C70" s="208" t="s">
        <v>238</v>
      </c>
      <c r="D70" s="212" t="s">
        <v>2298</v>
      </c>
      <c r="E70" s="22" t="str">
        <f>IF((C70=""),VLOOKUP(A70,Questions!$B$18:$G$109,4,FALSE),IF(C70="Yes",VLOOKUP(A70,Questions!$B$18:$G$109,6,FALSE),IF(C70="No",VLOOKUP(A70,Questions!$B$18:$G$109,5,FALSE),"N/A")))</f>
        <v>List all supported multi-factor authentication methods, technologies, and/or products and provide a brief summary of each.</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2">
      <c r="A71" s="29" t="s">
        <v>117</v>
      </c>
      <c r="B71" s="17" t="str">
        <f>VLOOKUP(A71,Questions!B$18:C$109,2,FALSE)</f>
        <v>Does your application automatically lock the session or log-out an account after a period of inactivity?</v>
      </c>
      <c r="C71" s="208" t="s">
        <v>238</v>
      </c>
      <c r="D71" s="215" t="s">
        <v>2280</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2" t="s">
        <v>118</v>
      </c>
      <c r="B72" s="220"/>
      <c r="C72" s="19" t="s">
        <v>67</v>
      </c>
      <c r="D72" s="19" t="s">
        <v>68</v>
      </c>
      <c r="E72" s="20" t="s">
        <v>69</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119</v>
      </c>
      <c r="B73" s="17" t="str">
        <f>VLOOKUP(A73,Questions!B$18:C$109,2,FALSE)</f>
        <v>Do you have a systems management and configuration strategy that encompasses servers, appliances, cloud services, applications, and mobile devices (company and employee owned)?</v>
      </c>
      <c r="C73" s="208" t="s">
        <v>238</v>
      </c>
      <c r="D73" s="214" t="s">
        <v>2312</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120</v>
      </c>
      <c r="B74" s="17" t="str">
        <f>VLOOKUP(A74,Questions!B$18:C$109,2,FALSE)</f>
        <v>Will the institution be notified of major changes to your environment that could impact the institution's security posture?</v>
      </c>
      <c r="C74" s="208" t="s">
        <v>238</v>
      </c>
      <c r="D74" s="214" t="s">
        <v>2313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121</v>
      </c>
      <c r="B75" s="17" t="str">
        <f>VLOOKUP(A75,Questions!B$18:C$109,2,FALSE)</f>
        <v>Are your systems and applications scanned for vulnerabilities [that are then remediated] prior to new releases?</v>
      </c>
      <c r="C75" s="208" t="s">
        <v>262</v>
      </c>
      <c r="D75" s="214" t="s">
        <v>2281</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122</v>
      </c>
      <c r="B76" s="17" t="str">
        <f>VLOOKUP(A76,Questions!B$18:C$109,2,FALSE)</f>
        <v>Have your systems and applications had a third party security assessment completed in the last year?</v>
      </c>
      <c r="C76" s="208" t="s">
        <v>262</v>
      </c>
      <c r="D76" s="214" t="s">
        <v>2282</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123</v>
      </c>
      <c r="B77" s="17" t="str">
        <f>VLOOKUP(A77,Questions!B$18:C$109,2,FALSE)</f>
        <v>Do you have policy and procedure, currently implemented, guiding how security risks are mitigated until patches can be applied?</v>
      </c>
      <c r="C77" s="208" t="s">
        <v>238</v>
      </c>
      <c r="D77" s="214" t="s">
        <v>2314</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2" t="s">
        <v>124</v>
      </c>
      <c r="B78" s="220"/>
      <c r="C78" s="19" t="s">
        <v>67</v>
      </c>
      <c r="D78" s="19" t="s">
        <v>68</v>
      </c>
      <c r="E78" s="20" t="s">
        <v>69</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29" t="s">
        <v>125</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238</v>
      </c>
      <c r="D79" s="214" t="s">
        <v>2283</v>
      </c>
      <c r="E79" s="22" t="str">
        <f>IF((C79=""),VLOOKUP(A79,Questions!$B$18:$G$109,4,FALSE),IF(C79="Yes",VLOOKUP(A79,Questions!$B$18:$G$109,6,FALSE),IF(C79="No",VLOOKUP(A79,Questions!$B$18:$G$109,5,FALSE),"N/A")))</f>
        <v>Describe or provide a reference to how institution data is separated from that of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126</v>
      </c>
      <c r="B80" s="17" t="str">
        <f>VLOOKUP(A80,Questions!B$18:C$109,2,FALSE)</f>
        <v>Is sensitive data encrypted, using secure protocols/algorithms, in transport? (e.g. system-to-client)</v>
      </c>
      <c r="C80" s="208" t="s">
        <v>238</v>
      </c>
      <c r="D80" s="214" t="s">
        <v>2284</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127</v>
      </c>
      <c r="B81" s="17" t="str">
        <f>VLOOKUP(A81,Questions!B$18:C$109,2,FALSE)</f>
        <v>Is sensitive data encrypted, using secure protocols/algorithms, in storage? (e.g. disk encryption, at-rest, files, and within a running database)</v>
      </c>
      <c r="C81" s="208" t="s">
        <v>238</v>
      </c>
      <c r="D81" s="214" t="s">
        <v>2315</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128</v>
      </c>
      <c r="B82" s="17" t="str">
        <f>VLOOKUP(A82,Questions!B$18:C$109,2,FALSE)</f>
        <v>Are involatile backup copies made according to pre-defined schedules and securely stored and protected?</v>
      </c>
      <c r="C82" s="208" t="s">
        <v>238</v>
      </c>
      <c r="D82" s="214" t="s">
        <v>2316</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129</v>
      </c>
      <c r="B83" s="17" t="str">
        <f>VLOOKUP(A83,Questions!B$18:C$109,2,FALSE)</f>
        <v>Can the Institution extract a full or partial backup of data?</v>
      </c>
      <c r="C83" s="208" t="s">
        <v>262</v>
      </c>
      <c r="D83" s="214" t="s">
        <v>2317</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130</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238</v>
      </c>
      <c r="D84" s="214" t="s">
        <v>2285</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131</v>
      </c>
      <c r="B85" s="17" t="str">
        <f>VLOOKUP(A85,Questions!B$18:C$109,2,FALSE)</f>
        <v>Does your staff (or third party) have access to Institutional data (e.g., financial, PHI or other sensitive information) within the application/system?</v>
      </c>
      <c r="C85" s="208" t="s">
        <v>262</v>
      </c>
      <c r="D85" s="214" t="s">
        <v>2318</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2" t="s">
        <v>132</v>
      </c>
      <c r="B86" s="220"/>
      <c r="C86" s="19" t="s">
        <v>67</v>
      </c>
      <c r="D86" s="19" t="s">
        <v>68</v>
      </c>
      <c r="E86" s="20" t="s">
        <v>69</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133</v>
      </c>
      <c r="B87" s="17" t="str">
        <f>VLOOKUP(A87,Questions!B$18:C$109,2,FALSE)</f>
        <v>Does your company manage the physical data center where the institution's data will reside?</v>
      </c>
      <c r="C87" s="208" t="s">
        <v>262</v>
      </c>
      <c r="D87" s="214" t="s">
        <v>2319</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134</v>
      </c>
      <c r="B88" s="17" t="str">
        <f>VLOOKUP(A88,Questions!B$18:C$109,2,FALSE)</f>
        <v>Are you generally able to accomodate storing each institution's data within their geographic region?</v>
      </c>
      <c r="C88" s="208" t="s">
        <v>238</v>
      </c>
      <c r="D88" s="214" t="s">
        <v>2286</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135</v>
      </c>
      <c r="B89" s="17" t="str">
        <f>VLOOKUP(A89,Questions!B$18:C$109,2,FALSE)</f>
        <v>Does the hosting provider have a SOC 2 Type 2 report available?</v>
      </c>
      <c r="C89" s="208" t="s">
        <v>238</v>
      </c>
      <c r="D89" s="214" t="s">
        <v>2320</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136</v>
      </c>
      <c r="B90" s="17" t="str">
        <f>VLOOKUP(A90,Questions!B$18:C$109,2,FALSE)</f>
        <v>Does your organization have physical security controls and policies in place?</v>
      </c>
      <c r="C90" s="208" t="s">
        <v>238</v>
      </c>
      <c r="D90" s="214" t="s">
        <v>2321</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137</v>
      </c>
      <c r="B91" s="17" t="str">
        <f>VLOOKUP(A91,Questions!B$18:C$109,2,FALSE)</f>
        <v>Do you have physical access control and video surveillance to prevent/detect unauthorized access to your data center?</v>
      </c>
      <c r="C91" s="208" t="s">
        <v>238</v>
      </c>
      <c r="D91" s="214" t="s">
        <v>2319</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2" t="s">
        <v>138</v>
      </c>
      <c r="B92" s="220"/>
      <c r="C92" s="19" t="s">
        <v>67</v>
      </c>
      <c r="D92" s="19" t="s">
        <v>68</v>
      </c>
      <c r="E92" s="20" t="s">
        <v>69</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139</v>
      </c>
      <c r="B93" s="17" t="str">
        <f>VLOOKUP(A93,Questions!B$18:C$109,2,FALSE)</f>
        <v>Do you enforce network segmentation between trusted and untrusted networks (i.e., Internet, DMZ, Extranet, etc.)?</v>
      </c>
      <c r="C93" s="208" t="s">
        <v>238</v>
      </c>
      <c r="D93" s="214" t="s">
        <v>2322</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140</v>
      </c>
      <c r="H93" s="7"/>
      <c r="I93" s="7"/>
      <c r="J93" s="7"/>
      <c r="K93" s="7"/>
      <c r="L93" s="7"/>
      <c r="M93" s="7"/>
      <c r="N93" s="7"/>
      <c r="O93" s="7"/>
      <c r="P93" s="7"/>
      <c r="Q93" s="7"/>
      <c r="R93" s="7"/>
      <c r="S93" s="7"/>
      <c r="T93" s="7"/>
      <c r="U93" s="7"/>
      <c r="V93" s="7"/>
      <c r="W93" s="7"/>
      <c r="X93" s="7"/>
      <c r="Y93" s="7"/>
      <c r="Z93" s="7"/>
    </row>
    <row r="94" spans="1:26" ht="48" customHeight="1" x14ac:dyDescent="0.15">
      <c r="A94" s="29" t="s">
        <v>141</v>
      </c>
      <c r="B94" s="17" t="str">
        <f>VLOOKUP(A94,Questions!B$18:C$109,2,FALSE)</f>
        <v>Are you utilizing a stateful packet inspection (SPI) firewall?</v>
      </c>
      <c r="C94" s="208" t="s">
        <v>262</v>
      </c>
      <c r="D94" s="214" t="s">
        <v>2323</v>
      </c>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142</v>
      </c>
      <c r="B95" s="17" t="str">
        <f>VLOOKUP(A95,Questions!B$18:C$109,2,FALSE)</f>
        <v>Do you use an automated IDS/IPS system to monitor for intrusions?</v>
      </c>
      <c r="C95" s="208" t="s">
        <v>238</v>
      </c>
      <c r="D95" s="214" t="s">
        <v>2324</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143</v>
      </c>
      <c r="B96" s="17" t="str">
        <f>VLOOKUP(A96,Questions!B$18:C$109,2,FALSE)</f>
        <v>Are you employing any next-generation persistent threat (NGPT) monitoring?</v>
      </c>
      <c r="C96" s="208" t="s">
        <v>262</v>
      </c>
      <c r="D96" s="214" t="s">
        <v>2334</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144</v>
      </c>
      <c r="B97" s="17" t="str">
        <f>VLOOKUP(A97,Questions!B$18:C$109,2,FALSE)</f>
        <v>Do you require connectivity to the Institution's network for support/administration or access into any existing systems for integration purposes?</v>
      </c>
      <c r="C97" s="208" t="s">
        <v>262</v>
      </c>
      <c r="D97" s="216"/>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2" t="s">
        <v>145</v>
      </c>
      <c r="B98" s="220"/>
      <c r="C98" s="19" t="s">
        <v>67</v>
      </c>
      <c r="D98" s="19" t="s">
        <v>68</v>
      </c>
      <c r="E98" s="20" t="s">
        <v>69</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146</v>
      </c>
      <c r="B99" s="17" t="str">
        <f>VLOOKUP(A99,Questions!B$18:C$109,2,FALSE)</f>
        <v>Do you have a formal incident response plan?</v>
      </c>
      <c r="C99" s="208" t="s">
        <v>238</v>
      </c>
      <c r="D99" s="214" t="s">
        <v>2325</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147</v>
      </c>
      <c r="B100" s="17" t="str">
        <f>VLOOKUP(A100,Questions!B$18:C$109,2,FALSE)</f>
        <v>Do you have an incident response process and reporting in place to investigate any potential incidents and report actual incidents?</v>
      </c>
      <c r="C100" s="208" t="s">
        <v>238</v>
      </c>
      <c r="D100" s="214" t="s">
        <v>40</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148</v>
      </c>
      <c r="B101" s="17" t="str">
        <f>VLOOKUP(A101,Questions!B$18:C$109,2,FALSE)</f>
        <v>Do you carry cyber-risk insurance to protect against unforeseen service outages, data that is lost or stolen, and security incidents?</v>
      </c>
      <c r="C101" s="208" t="s">
        <v>238</v>
      </c>
      <c r="D101" s="214" t="s">
        <v>2326</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149</v>
      </c>
      <c r="B102" s="17" t="str">
        <f>VLOOKUP(A102,Questions!B$18:C$109,2,FALSE)</f>
        <v>Do you have either an internal incident response team or retain an external team?</v>
      </c>
      <c r="C102" s="208" t="s">
        <v>238</v>
      </c>
      <c r="D102" s="214" t="s">
        <v>2327</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150</v>
      </c>
      <c r="B103" s="17" t="str">
        <f>VLOOKUP(A103,Questions!B$18:C$109,2,FALSE)</f>
        <v>Do you have the capability to respond to incidents on a 24x7x365 basis?</v>
      </c>
      <c r="C103" s="208" t="s">
        <v>238</v>
      </c>
      <c r="D103" s="214" t="s">
        <v>2259</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2" t="s">
        <v>151</v>
      </c>
      <c r="B104" s="220"/>
      <c r="C104" s="19" t="s">
        <v>67</v>
      </c>
      <c r="D104" s="19" t="s">
        <v>68</v>
      </c>
      <c r="E104" s="20" t="s">
        <v>69</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152</v>
      </c>
      <c r="B105" s="17" t="str">
        <f>VLOOKUP(A105,Questions!B$18:C$109,2,FALSE)</f>
        <v>Can you share the organization chart, mission statement, and policies for your information security unit?</v>
      </c>
      <c r="C105" s="208" t="s">
        <v>238</v>
      </c>
      <c r="D105" s="214" t="s">
        <v>2328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153</v>
      </c>
      <c r="B106" s="17" t="str">
        <f>VLOOKUP(A106,Questions!B$18:C$109,2,FALSE)</f>
        <v>Are information security principles designed into the product lifecycle?</v>
      </c>
      <c r="C106" s="208" t="s">
        <v>238</v>
      </c>
      <c r="D106" s="214" t="s">
        <v>2260</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154</v>
      </c>
      <c r="B107" s="17" t="str">
        <f>VLOOKUP(A107,Questions!B$18:C$109,2,FALSE)</f>
        <v>Do you have a documented information security policy?</v>
      </c>
      <c r="C107" s="208" t="s">
        <v>238</v>
      </c>
      <c r="D107" s="214" t="s">
        <v>2329</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2" t="s">
        <v>155</v>
      </c>
      <c r="B108" s="220"/>
      <c r="C108" s="19"/>
      <c r="D108" s="19" t="s">
        <v>68</v>
      </c>
      <c r="E108" s="20" t="s">
        <v>69</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156</v>
      </c>
      <c r="B109" s="17" t="str">
        <f>VLOOKUP(A109,Questions!B$18:C$109,2,FALSE)</f>
        <v>Will institution data be shared with or hosted by any third parties? (e.g. any entity not wholly-owned by your company is considered a third-party)</v>
      </c>
      <c r="C109" s="208" t="s">
        <v>238</v>
      </c>
      <c r="D109" s="214" t="s">
        <v>2330</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157</v>
      </c>
      <c r="B110" s="17" t="str">
        <f>VLOOKUP(A110,Questions!B$18:C$109,2,FALSE)</f>
        <v>Do you perform security assessments of third party companies with which you share data? (i.e. hosting providers, cloud services, PaaS, IaaS, SaaS, etc.).</v>
      </c>
      <c r="C110" s="208" t="s">
        <v>238</v>
      </c>
      <c r="D110" s="214" t="s">
        <v>2331</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158</v>
      </c>
      <c r="B111" s="17" t="str">
        <f>VLOOKUP(A111,Questions!B$18:C$109,2,FALSE)</f>
        <v>Do you have an implemented third party management strategy?</v>
      </c>
      <c r="C111" s="208" t="s">
        <v>238</v>
      </c>
      <c r="D111" s="214" t="s">
        <v>2261</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159</v>
      </c>
      <c r="B112" s="17" t="str">
        <f>VLOOKUP(A112,Questions!B$18:C$109,2,FALSE)</f>
        <v>Do you have a process and implemented procedures for managing your hardware supply chain? (e.g., telecommunications equipment, export licensing, computing devices)</v>
      </c>
      <c r="C112" s="208" t="s">
        <v>238</v>
      </c>
      <c r="D112" s="214" t="s">
        <v>2262</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B586C4A1-4134-CA48-9FB1-3759209A8F7F}"/>
    <hyperlink ref="C13:E13" r:id="rId2" display="info@instructure.com" xr:uid="{27A79251-A0D4-ED49-9B59-94AE3E024136}"/>
    <hyperlink ref="C17:E17" r:id="rId3" display="accessibility@instructure.com" xr:uid="{7B92048F-D000-0540-9CC1-12056570EF2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3" workbookViewId="0">
      <selection activeCell="B6" sqref="B6:C6"/>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2" t="s">
        <v>160</v>
      </c>
      <c r="B1" s="222"/>
      <c r="C1" s="222"/>
      <c r="D1" s="222"/>
      <c r="E1" s="222"/>
      <c r="F1" s="222"/>
      <c r="G1" s="222"/>
      <c r="H1" s="222"/>
      <c r="I1" s="35" t="str">
        <f>'HECVAT - Lite'!E1</f>
        <v>Version 3.01</v>
      </c>
    </row>
    <row r="2" spans="1:9" ht="25.5" customHeight="1" x14ac:dyDescent="0.2">
      <c r="A2" s="226" t="s">
        <v>29</v>
      </c>
      <c r="B2" s="222"/>
      <c r="C2" s="222"/>
      <c r="D2" s="222"/>
      <c r="E2" s="222"/>
      <c r="F2" s="222"/>
      <c r="G2" s="222"/>
      <c r="H2" s="222"/>
      <c r="I2" s="220"/>
    </row>
    <row r="3" spans="1:9" ht="36" customHeight="1" x14ac:dyDescent="0.2">
      <c r="A3" s="243" t="s">
        <v>65</v>
      </c>
      <c r="B3" s="244"/>
      <c r="C3" s="244"/>
      <c r="D3" s="244"/>
      <c r="E3" s="244"/>
      <c r="F3" s="244"/>
      <c r="G3" s="244"/>
      <c r="H3" s="244"/>
      <c r="I3" s="244"/>
    </row>
    <row r="4" spans="1:9" ht="48" customHeight="1" x14ac:dyDescent="0.2">
      <c r="A4" s="245" t="s">
        <v>161</v>
      </c>
      <c r="B4" s="246"/>
      <c r="C4" s="246"/>
      <c r="D4" s="246"/>
      <c r="E4" s="246"/>
      <c r="F4" s="246"/>
      <c r="G4" s="246"/>
      <c r="H4" s="246"/>
      <c r="I4" s="246"/>
    </row>
    <row r="5" spans="1:9" ht="48" customHeight="1" x14ac:dyDescent="0.2">
      <c r="A5" s="36" t="s">
        <v>35</v>
      </c>
      <c r="B5" s="247" t="str">
        <f>'HECVAT - Lite'!C6</f>
        <v xml:space="preserve">Instructure </v>
      </c>
      <c r="C5" s="220"/>
      <c r="D5" s="37"/>
      <c r="E5" s="37"/>
      <c r="F5" s="36" t="s">
        <v>37</v>
      </c>
      <c r="G5" s="241" t="str">
        <f>'HECVAT - Lite'!C7</f>
        <v xml:space="preserve">Elevate K-12 Analytics </v>
      </c>
      <c r="H5" s="222"/>
      <c r="I5" s="220"/>
    </row>
    <row r="6" spans="1:9" ht="48" customHeight="1" x14ac:dyDescent="0.2">
      <c r="A6" s="36" t="s">
        <v>47</v>
      </c>
      <c r="B6" s="248" t="str">
        <f>'HECVAT - Lite'!C10</f>
        <v>Instructure is committed to developing a product that is accessible to all school district staff. We continue to work toward meeting WCAG 2.1 Level AA and Section 508 standards for Elevate K-12 Analytics.</v>
      </c>
      <c r="C6" s="220"/>
      <c r="D6" s="38"/>
      <c r="E6" s="38"/>
      <c r="F6" s="36" t="s">
        <v>39</v>
      </c>
      <c r="G6" s="241"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H6" s="222"/>
      <c r="I6" s="220"/>
    </row>
    <row r="7" spans="1:9" ht="48" customHeight="1" x14ac:dyDescent="0.2">
      <c r="A7" s="36" t="s">
        <v>49</v>
      </c>
      <c r="B7" s="224" t="str">
        <f>'HECVAT - Lite'!C11</f>
        <v>Please reach out to your designated Customer Success Manager or Regional Director.
Alternatively, for new clients, contact info@instructure.com</v>
      </c>
      <c r="C7" s="220"/>
      <c r="D7" s="39"/>
      <c r="E7" s="39"/>
      <c r="F7" s="36" t="s">
        <v>162</v>
      </c>
      <c r="G7" s="241" t="s">
        <v>163</v>
      </c>
      <c r="H7" s="222"/>
      <c r="I7" s="220"/>
    </row>
    <row r="8" spans="1:9" ht="48" customHeight="1" x14ac:dyDescent="0.2">
      <c r="A8" s="37" t="s">
        <v>164</v>
      </c>
      <c r="B8" s="256" t="str">
        <f>'HECVAT - Lite'!C12</f>
        <v xml:space="preserve">See GNRL-06 for Instructure's contact information.  </v>
      </c>
      <c r="C8" s="218"/>
      <c r="D8" s="38"/>
      <c r="E8" s="38"/>
      <c r="F8" s="37" t="s">
        <v>165</v>
      </c>
      <c r="G8" s="250" t="str">
        <f>'HECVAT - Lite'!C3</f>
        <v>2/3/2023</v>
      </c>
      <c r="H8" s="244"/>
      <c r="I8" s="218"/>
    </row>
    <row r="9" spans="1:9" ht="24" customHeight="1" thickBot="1" x14ac:dyDescent="0.25">
      <c r="A9" s="37"/>
      <c r="B9" s="40"/>
      <c r="C9" s="202"/>
      <c r="D9" s="189"/>
      <c r="E9" s="189"/>
      <c r="F9" s="189"/>
      <c r="G9" s="197"/>
      <c r="H9" s="197"/>
      <c r="I9" s="198"/>
    </row>
    <row r="10" spans="1:9" ht="48" customHeight="1" thickBot="1" x14ac:dyDescent="0.2">
      <c r="A10" s="41" t="s">
        <v>166</v>
      </c>
      <c r="B10" s="42" t="s">
        <v>839</v>
      </c>
      <c r="C10" s="43" t="str">
        <f>IF(B10="","&lt; - Select security framework.","")</f>
        <v/>
      </c>
      <c r="D10" s="251"/>
      <c r="E10" s="251"/>
      <c r="F10" s="246"/>
      <c r="G10" s="246"/>
      <c r="H10" s="246"/>
      <c r="I10" s="252"/>
    </row>
    <row r="11" spans="1:9" ht="15.75" customHeight="1" thickBot="1" x14ac:dyDescent="0.2">
      <c r="A11" s="45"/>
      <c r="B11" s="44"/>
      <c r="C11" s="44"/>
      <c r="D11" s="44"/>
      <c r="E11" s="44"/>
      <c r="F11" s="44"/>
      <c r="G11" s="44"/>
      <c r="H11" s="44"/>
      <c r="I11" s="44"/>
    </row>
    <row r="12" spans="1:9" ht="15.75" customHeight="1" thickBot="1" x14ac:dyDescent="0.2">
      <c r="A12" s="44"/>
      <c r="B12" s="45"/>
      <c r="C12" s="199" t="s">
        <v>167</v>
      </c>
      <c r="D12" s="190" t="s">
        <v>168</v>
      </c>
      <c r="E12" s="190"/>
      <c r="F12" s="190" t="s">
        <v>169</v>
      </c>
      <c r="G12" s="200" t="s">
        <v>170</v>
      </c>
      <c r="H12" s="44"/>
      <c r="I12" s="44"/>
    </row>
    <row r="13" spans="1:9" ht="15.75" customHeight="1" x14ac:dyDescent="0.15">
      <c r="A13" s="45"/>
      <c r="B13" s="46"/>
      <c r="C13" s="33" t="str">
        <f>Values!C2</f>
        <v>Company</v>
      </c>
      <c r="D13" s="47">
        <f>Values!H2</f>
        <v>135</v>
      </c>
      <c r="E13" s="47"/>
      <c r="F13" s="47">
        <f>Values!G2</f>
        <v>135</v>
      </c>
      <c r="G13" s="48">
        <f>Values!I2</f>
        <v>1</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100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185</v>
      </c>
      <c r="G17" s="48">
        <f>Values!I6</f>
        <v>1</v>
      </c>
      <c r="H17" s="44"/>
      <c r="I17" s="44"/>
    </row>
    <row r="18" spans="1:9" ht="15.75" customHeight="1" x14ac:dyDescent="0.15">
      <c r="A18" s="45"/>
      <c r="B18" s="49"/>
      <c r="C18" s="33" t="str">
        <f>Values!C7</f>
        <v>Systems Manangement</v>
      </c>
      <c r="D18" s="47">
        <f>Values!H7</f>
        <v>70</v>
      </c>
      <c r="E18" s="47"/>
      <c r="F18" s="47">
        <f>Values!G7</f>
        <v>45</v>
      </c>
      <c r="G18" s="48">
        <f>Values!I7</f>
        <v>0.6428571428571429</v>
      </c>
      <c r="H18" s="44"/>
      <c r="I18" s="44"/>
    </row>
    <row r="19" spans="1:9" ht="15.75" customHeight="1" x14ac:dyDescent="0.15">
      <c r="A19" s="44"/>
      <c r="B19" s="44"/>
      <c r="C19" s="33" t="str">
        <f>Values!C8</f>
        <v>Data</v>
      </c>
      <c r="D19" s="47">
        <f>Values!H8</f>
        <v>165</v>
      </c>
      <c r="E19" s="47"/>
      <c r="F19" s="47">
        <f>Values!G8</f>
        <v>100</v>
      </c>
      <c r="G19" s="48">
        <f>Values!I8</f>
        <v>0.60606060606060608</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80</v>
      </c>
      <c r="G21" s="48">
        <f>Values!I10</f>
        <v>0.5161290322580645</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171</v>
      </c>
      <c r="D25" s="51">
        <f>Values!K10</f>
        <v>1755</v>
      </c>
      <c r="E25" s="51"/>
      <c r="F25" s="52">
        <f>Values!K11</f>
        <v>1405</v>
      </c>
      <c r="G25" s="53">
        <f>F25/D25</f>
        <v>0.80056980056980054</v>
      </c>
      <c r="H25" s="44"/>
      <c r="I25" s="44"/>
    </row>
    <row r="26" spans="1:9" ht="15.75" customHeight="1" thickBot="1" x14ac:dyDescent="0.2">
      <c r="A26" s="44"/>
      <c r="B26" s="44"/>
      <c r="C26" s="33"/>
      <c r="D26" s="44"/>
      <c r="E26" s="44"/>
      <c r="F26" s="44"/>
      <c r="G26" s="44"/>
      <c r="H26" s="44"/>
      <c r="I26" s="44"/>
    </row>
    <row r="27" spans="1:9" ht="48" customHeight="1" thickBot="1" x14ac:dyDescent="0.25">
      <c r="A27" s="257" t="s">
        <v>172</v>
      </c>
      <c r="B27" s="254"/>
      <c r="C27" s="254"/>
      <c r="D27" s="254"/>
      <c r="E27" s="206" t="s">
        <v>70</v>
      </c>
      <c r="F27" s="253" t="s">
        <v>173</v>
      </c>
      <c r="G27" s="254"/>
      <c r="H27" s="254"/>
      <c r="I27" s="255"/>
    </row>
    <row r="28" spans="1:9" ht="36" customHeight="1" x14ac:dyDescent="0.2">
      <c r="A28" s="55" t="s">
        <v>174</v>
      </c>
      <c r="B28" s="56" t="s">
        <v>175</v>
      </c>
      <c r="C28" s="56" t="s">
        <v>176</v>
      </c>
      <c r="D28" s="204" t="s">
        <v>68</v>
      </c>
      <c r="E28" s="56" t="s">
        <v>177</v>
      </c>
      <c r="F28" s="207" t="s">
        <v>178</v>
      </c>
      <c r="G28" s="56" t="s">
        <v>179</v>
      </c>
      <c r="H28" s="56" t="s">
        <v>180</v>
      </c>
      <c r="I28" s="56" t="s">
        <v>181</v>
      </c>
    </row>
    <row r="29" spans="1:9" ht="132" customHeight="1" x14ac:dyDescent="0.2">
      <c r="A29" s="180" t="str">
        <f>'HECVAT - Lite'!A23</f>
        <v>Company Overview</v>
      </c>
      <c r="B29" s="57"/>
      <c r="C29" s="57"/>
      <c r="D29" s="57"/>
      <c r="E29" s="205"/>
      <c r="F29" s="58" t="s">
        <v>182</v>
      </c>
      <c r="G29" s="10" t="s">
        <v>183</v>
      </c>
      <c r="H29" s="10" t="s">
        <v>184</v>
      </c>
      <c r="I29" s="10" t="s">
        <v>185</v>
      </c>
    </row>
    <row r="30" spans="1:9" ht="47.25" customHeight="1" x14ac:dyDescent="0.2">
      <c r="A30" s="10" t="str">
        <f>'HECVAT - Lite'!A24</f>
        <v>COMP-01</v>
      </c>
      <c r="B30" s="10" t="str">
        <f>'HECVAT - Lite'!B24</f>
        <v>Describe your organization’s business background and ownership structure, including all parent and subsidiary relationships.</v>
      </c>
      <c r="C30" s="247" t="str">
        <f>'HECVAT - Lite'!C24:D24</f>
        <v>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over 7,000 clients worldwide in 100 different countries. We host tens of millions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20"/>
      <c r="E30" s="1"/>
      <c r="F30" s="24" t="str">
        <f>VLOOKUP(A30,Questions!$B$18:$T$95,12,TRUE)</f>
        <v>Yes</v>
      </c>
      <c r="G30" s="59" t="s">
        <v>238</v>
      </c>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4" t="str">
        <f>'HECVAT - Lite'!C25:D25</f>
        <v>On June 13 2023 at approximately 13:36 to 15:27 Mountain Daylight Time (MDT), Amazon Web Services which hosts Elevate K-12 Analytics experienced a limited outage which affected a number of operations. This outage lasted for approximately two hours. Some users may have experienced longer load times and page errors when accessing Elevate K-12 Analytics,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20"/>
      <c r="E31" s="1" t="s">
        <v>186</v>
      </c>
      <c r="F31" s="24" t="str">
        <f>VLOOKUP(A31,Questions!$B$18:$T$95,12,TRUE)</f>
        <v>Yes</v>
      </c>
      <c r="G31" s="59" t="s">
        <v>238</v>
      </c>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186</v>
      </c>
      <c r="F32" s="24" t="str">
        <f>VLOOKUP(A32,Questions!$B$18:$T$95,12,TRUE)</f>
        <v>Yes</v>
      </c>
      <c r="G32" s="59" t="s">
        <v>238</v>
      </c>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33" s="1" t="s">
        <v>186</v>
      </c>
      <c r="F33" s="24" t="str">
        <f>VLOOKUP(A33,Questions!$B$18:$T$95,12,TRUE)</f>
        <v>Yes</v>
      </c>
      <c r="G33" s="59" t="s">
        <v>238</v>
      </c>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34" s="1" t="s">
        <v>186</v>
      </c>
      <c r="F34" s="24" t="str">
        <f>VLOOKUP(A34,Questions!$B$18:$T$95,12,TRUE)</f>
        <v>No</v>
      </c>
      <c r="G34" s="59" t="s">
        <v>262</v>
      </c>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1" t="s">
        <v>186</v>
      </c>
      <c r="F35" s="24" t="str">
        <f>VLOOKUP(A35,Questions!$B$18:$T$95,12,TRUE)</f>
        <v>No</v>
      </c>
      <c r="G35" s="59" t="s">
        <v>262</v>
      </c>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9"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0"/>
      <c r="E36" s="1" t="s">
        <v>186</v>
      </c>
      <c r="F36" s="24" t="str">
        <f>VLOOKUP(A36,Questions!$B$18:$T$95,12,TRUE)</f>
        <v>Yes</v>
      </c>
      <c r="G36" s="59" t="s">
        <v>238</v>
      </c>
      <c r="H36" s="59">
        <f>VLOOKUP(A36,Questions!$B$18:$T$95,16,FALSE)</f>
        <v>5</v>
      </c>
      <c r="I36" s="62"/>
    </row>
    <row r="37" spans="1:9" ht="63.75" customHeight="1" x14ac:dyDescent="0.2">
      <c r="A37" s="180" t="str">
        <f>'HECVAT - Lite'!A31</f>
        <v>Documentation</v>
      </c>
      <c r="B37" s="181" t="s">
        <v>175</v>
      </c>
      <c r="C37" s="181" t="s">
        <v>176</v>
      </c>
      <c r="D37" s="181" t="s">
        <v>68</v>
      </c>
      <c r="E37" s="181"/>
      <c r="F37" s="182" t="s">
        <v>178</v>
      </c>
      <c r="G37" s="182" t="s">
        <v>179</v>
      </c>
      <c r="H37" s="182" t="s">
        <v>180</v>
      </c>
      <c r="I37" s="182" t="s">
        <v>181</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186</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Instructure maintains a CAIQ.  Our most recent CAIQ (v4) was reviewed and updated in March 2023 and we are CSA STAR Level 1 Self Assessed. Our listing can be viewed on the CSA STAR Registry at: https://cloudsecurityalliance.org/star/registry/instructure</v>
      </c>
      <c r="E39" s="1" t="s">
        <v>186</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186</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186</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186</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An architecture diagram of Elevate K-12 Analytics is included in the Elevate K12 Analytics architecture document and will be included with this submission.</v>
      </c>
      <c r="E43" s="1" t="s">
        <v>186</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186</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186</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186</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186</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 xml:space="preserve">A documented change management process is in place, which is in line with ISO 27001 standards and SOC 2 Type II standards. </v>
      </c>
      <c r="E48" s="1" t="s">
        <v>186</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Elevate K-12 Analytics team is actively making accessibility improvements and anticipate providing a formal VPAT for Elevate K-12 Analytics in the future.</v>
      </c>
      <c r="E49" s="1" t="s">
        <v>186</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f>'HECVAT - Lite'!D44</f>
        <v>0</v>
      </c>
      <c r="E50" s="1" t="s">
        <v>186</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175</v>
      </c>
      <c r="C51" s="181" t="s">
        <v>176</v>
      </c>
      <c r="D51" s="181" t="s">
        <v>68</v>
      </c>
      <c r="E51" s="181"/>
      <c r="F51" s="182" t="s">
        <v>178</v>
      </c>
      <c r="G51" s="182" t="s">
        <v>179</v>
      </c>
      <c r="H51" s="182" t="s">
        <v>180</v>
      </c>
      <c r="I51" s="182" t="s">
        <v>181</v>
      </c>
    </row>
    <row r="52" spans="1:9" ht="48" customHeight="1" x14ac:dyDescent="0.2">
      <c r="A52" t="s">
        <v>92</v>
      </c>
      <c r="B52" s="61" t="str">
        <f>'HECVAT - Lite'!B46</f>
        <v>Has a third party expert conducted an accessibility audit of the most recent version of your product?</v>
      </c>
      <c r="C52" s="61" t="str">
        <f>'HECVAT - Lite'!C46</f>
        <v>No</v>
      </c>
      <c r="D52" s="61">
        <f>'HECVAT - Lite'!D46</f>
        <v>0</v>
      </c>
      <c r="E52" s="1" t="s">
        <v>186</v>
      </c>
      <c r="F52" s="24" t="str">
        <f>VLOOKUP(A52,Questions!$B$18:$T$95,12,TRUE)</f>
        <v>Yes</v>
      </c>
      <c r="G52" s="59"/>
      <c r="H52" s="59">
        <f>VLOOKUP(A52,Questions!$B$18:$T$95,16,FALSE)</f>
        <v>20</v>
      </c>
      <c r="I52" s="62"/>
    </row>
    <row r="53" spans="1:9" ht="48" customHeight="1" x14ac:dyDescent="0.2">
      <c r="A53" t="s">
        <v>93</v>
      </c>
      <c r="B53" s="61" t="str">
        <f>'HECVAT - Lite'!B47</f>
        <v>Do you have a documented and implemented process for verifying accessibility conformance?</v>
      </c>
      <c r="C53" s="61" t="str">
        <f>'HECVAT - Lite'!C47</f>
        <v>No</v>
      </c>
      <c r="D53" s="61" t="str">
        <f>'HECVAT - Lite'!D47</f>
        <v>Among all of its products, Instructure strives for WCAG 2.1 Level A/AA and Section 508 conformance. We have a documented accessibility process for all our products, including Elevate K-12 Analytics. The Elevate K-12 Analytics team has currently paused accessibility work while they set a new product roadmap, but we anticipate this to resume in the near future.</v>
      </c>
      <c r="E53" s="1" t="s">
        <v>186</v>
      </c>
      <c r="F53" s="24" t="str">
        <f>VLOOKUP(A53,Questions!$B$18:$T$95,12,TRUE)</f>
        <v>Yes</v>
      </c>
      <c r="G53" s="59"/>
      <c r="H53" s="59">
        <f>VLOOKUP(A53,Questions!$B$18:$T$95,16,FALSE)</f>
        <v>20</v>
      </c>
      <c r="I53" s="62"/>
    </row>
    <row r="54" spans="1:9" ht="48" customHeight="1" x14ac:dyDescent="0.2">
      <c r="A54" t="s">
        <v>94</v>
      </c>
      <c r="B54" s="61" t="str">
        <f>'HECVAT - Lite'!B48</f>
        <v>Have you adopted a technical or legal accessibility standard of conformance for the product in question?</v>
      </c>
      <c r="C54" s="61" t="str">
        <f>'HECVAT - Lite'!C48</f>
        <v>Yes</v>
      </c>
      <c r="D54" s="61" t="str">
        <f>'HECVAT - Lite'!D48</f>
        <v>Among all of its products, Instructure strives for WCAG 2.1 Level A/AA and Section 508 conformance.</v>
      </c>
      <c r="E54" s="1" t="s">
        <v>186</v>
      </c>
      <c r="F54" s="24" t="str">
        <f>VLOOKUP(A54,Questions!$B$18:$T$95,12,TRUE)</f>
        <v>Yes</v>
      </c>
      <c r="G54" s="59"/>
      <c r="H54" s="59">
        <f>VLOOKUP(A54,Questions!$B$18:$T$95,16,FALSE)</f>
        <v>20</v>
      </c>
      <c r="I54" s="62"/>
    </row>
    <row r="55" spans="1:9" ht="48" customHeight="1" x14ac:dyDescent="0.2">
      <c r="A55" t="s">
        <v>95</v>
      </c>
      <c r="B55" s="61" t="str">
        <f>'HECVAT - Lite'!B49</f>
        <v>Can you provide a current, detailed accessibility roadmap with delivery timelines?</v>
      </c>
      <c r="C55" s="61" t="str">
        <f>'HECVAT - Lite'!C49</f>
        <v>No</v>
      </c>
      <c r="D55" s="61" t="str">
        <f>'HECVAT - Lite'!D49</f>
        <v xml:space="preserve">An initial audit on Elevate K-12 Analytics against WCAG 2.1 AA compliance has been completed. From this audit, we are now resolving identified issues and once this work has been completed, we will conduct full third-party testing and publish a VPAT. </v>
      </c>
      <c r="E55" s="1" t="s">
        <v>186</v>
      </c>
      <c r="F55" s="24" t="str">
        <f>VLOOKUP(A55,Questions!$B$18:$T$95,12,TRUE)</f>
        <v>Yes</v>
      </c>
      <c r="G55" s="59"/>
      <c r="H55" s="59">
        <f>VLOOKUP(A55,Questions!$B$18:$T$95,16,FALSE)</f>
        <v>20</v>
      </c>
      <c r="I55" s="62"/>
    </row>
    <row r="56" spans="1:9" ht="48" customHeight="1" x14ac:dyDescent="0.2">
      <c r="A56" t="s">
        <v>96</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186</v>
      </c>
      <c r="F56" s="24" t="str">
        <f>VLOOKUP(A56,Questions!$B$18:$T$95,12,TRUE)</f>
        <v>Yes</v>
      </c>
      <c r="G56" s="59"/>
      <c r="H56" s="59">
        <f>VLOOKUP(A56,Questions!$B$18:$T$95,16,FALSE)</f>
        <v>20</v>
      </c>
      <c r="I56" s="62"/>
    </row>
    <row r="57" spans="1:9" ht="48" customHeight="1" x14ac:dyDescent="0.2">
      <c r="A57" t="s">
        <v>97</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K-12 Analytics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186</v>
      </c>
      <c r="F57" s="24" t="str">
        <f>VLOOKUP(A57,Questions!$B$18:$T$95,12,TRUE)</f>
        <v>Yes</v>
      </c>
      <c r="G57" s="59"/>
      <c r="H57" s="59">
        <f>VLOOKUP(A57,Questions!$B$18:$T$95,16,FALSE)</f>
        <v>20</v>
      </c>
      <c r="I57" s="62"/>
    </row>
    <row r="58" spans="1:9" ht="48" customHeight="1" x14ac:dyDescent="0.2">
      <c r="A58" t="s">
        <v>98</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K-12 Analytics'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186</v>
      </c>
      <c r="F58" s="24" t="str">
        <f>VLOOKUP(A58,Questions!$B$18:$T$95,12,TRUE)</f>
        <v>Yes</v>
      </c>
      <c r="G58" s="59"/>
      <c r="H58" s="59">
        <f>VLOOKUP(A58,Questions!$B$18:$T$95,16,FALSE)</f>
        <v>20</v>
      </c>
      <c r="I58" s="62"/>
    </row>
    <row r="59" spans="1:9" ht="48" customHeight="1" x14ac:dyDescent="0.2">
      <c r="A59" t="s">
        <v>99</v>
      </c>
      <c r="B59" s="61" t="str">
        <f>'HECVAT - Lite'!B53</f>
        <v>Can all functions of the application or service be performed using only the keyboard?</v>
      </c>
      <c r="C59" s="61" t="str">
        <f>'HECVAT - Lite'!C53</f>
        <v>No</v>
      </c>
      <c r="D59" s="61">
        <f>'HECVAT - Lite'!D53</f>
        <v>0</v>
      </c>
      <c r="E59" s="1" t="s">
        <v>186</v>
      </c>
      <c r="F59" s="24" t="str">
        <f>VLOOKUP(A59,Questions!$B$18:$T$95,12,TRUE)</f>
        <v>Yes</v>
      </c>
      <c r="G59" s="59"/>
      <c r="H59" s="59">
        <f>VLOOKUP(A59,Questions!$B$18:$T$95,16,FALSE)</f>
        <v>20</v>
      </c>
      <c r="I59" s="62"/>
    </row>
    <row r="60" spans="1:9" ht="48" customHeight="1" x14ac:dyDescent="0.2">
      <c r="A60" t="s">
        <v>100</v>
      </c>
      <c r="B60" s="61" t="str">
        <f>'HECVAT - Lite'!B54</f>
        <v>Does your product rely on activating a special ‘accessibility mode,’ a ‘lite version’ or accessing an alternate interface for accessibility purposes?</v>
      </c>
      <c r="C60" s="61" t="str">
        <f>'HECVAT - Lite'!C54</f>
        <v>No</v>
      </c>
      <c r="D60" s="61">
        <f>'HECVAT - Lite'!D54</f>
        <v>0</v>
      </c>
      <c r="E60" s="1" t="s">
        <v>186</v>
      </c>
      <c r="F60" s="24" t="str">
        <f>VLOOKUP(A60,Questions!$B$18:$T$95,12,TRUE)</f>
        <v>Yes</v>
      </c>
      <c r="G60" s="59"/>
      <c r="H60" s="59">
        <f>VLOOKUP(A60,Questions!$B$18:$T$95,16,FALSE)</f>
        <v>20</v>
      </c>
      <c r="I60" s="62"/>
    </row>
    <row r="61" spans="1:9" ht="48" customHeight="1" x14ac:dyDescent="0.2">
      <c r="A61" s="180" t="str">
        <f>'HECVAT - Lite'!A55</f>
        <v>Application/Service Security</v>
      </c>
      <c r="B61" s="181" t="s">
        <v>175</v>
      </c>
      <c r="C61" s="181" t="s">
        <v>176</v>
      </c>
      <c r="D61" s="181" t="s">
        <v>68</v>
      </c>
      <c r="E61" s="181"/>
      <c r="F61" s="182" t="s">
        <v>178</v>
      </c>
      <c r="G61" s="182" t="s">
        <v>179</v>
      </c>
      <c r="H61" s="182" t="s">
        <v>180</v>
      </c>
      <c r="I61" s="182" t="s">
        <v>181</v>
      </c>
    </row>
    <row r="62" spans="1:9" ht="78.75" customHeight="1" x14ac:dyDescent="0.2">
      <c r="A62" t="s">
        <v>102</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K-12 Analytics utilizes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
K-12 Analytics also uses end-user role-based access controls to limit data displayed by the analytics engine. Available data areas and relationship-based data are configured by role and managed by district administrators. K-12 Analytics user identity management leverages the staff classification found in the Ed-Fi ODS. The district defines K-12 Analytics user roles, and then maps these roles to corresponding staff classifications found in the ODS. K-12 Analytics uses role-based security to determine whether a user has authorization to view specific data. As staff classification changes, the K-12 Analytics role will be updated automatically and disabled when a K-12 Analytics role no longer maps to the staff classification found in the ODS.</v>
      </c>
      <c r="E62" s="1" t="s">
        <v>186</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186</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1" t="s">
        <v>186</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K-12 Analytics is continually being improved to better serve users in user experience and understanding.</v>
      </c>
      <c r="E65" s="1" t="s">
        <v>186</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No</v>
      </c>
      <c r="D66" s="61" t="str">
        <f>'HECVAT - Lite'!D60</f>
        <v>Rather than using a specific WAF, Elevate K-12 Analytics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v>
      </c>
      <c r="E66" s="1" t="s">
        <v>186</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186</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175</v>
      </c>
      <c r="C68" s="181" t="s">
        <v>176</v>
      </c>
      <c r="D68" s="181" t="s">
        <v>68</v>
      </c>
      <c r="E68" s="181"/>
      <c r="F68" s="182" t="s">
        <v>178</v>
      </c>
      <c r="G68" s="182" t="s">
        <v>179</v>
      </c>
      <c r="H68" s="182" t="s">
        <v>180</v>
      </c>
      <c r="I68" s="182" t="s">
        <v>181</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69" s="1" t="s">
        <v>186</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186</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Elevate K-12 Analytics users can also authenticate via Google or Clever if desired.</v>
      </c>
      <c r="E71" s="1" t="s">
        <v>186</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72" s="1" t="s">
        <v>186</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186</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t="str">
        <f>'HECVAT - Lite'!D68</f>
        <v>For the purpose of mapping custom codes to Ed-Fi codes, customers can specify attribute mappings for any needed information beyond a user identifier.</v>
      </c>
      <c r="E74" s="1" t="s">
        <v>186</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75" s="1" t="s">
        <v>186</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Yes</v>
      </c>
      <c r="D76" s="61" t="str">
        <f>'HECVAT - Lite'!D70</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76" s="1" t="s">
        <v>186</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By default, users who are idle for 40 minutes are automatically logged out. However, you can change this as needed by configuring the idle session timeout between 0 and 360 minutes.</v>
      </c>
      <c r="E77" s="1" t="s">
        <v>186</v>
      </c>
      <c r="F77" s="24" t="str">
        <f>VLOOKUP(A77,Questions!$B$18:$T$95,12,TRUE)</f>
        <v>Yes</v>
      </c>
      <c r="G77" s="59"/>
      <c r="H77" s="59">
        <f>VLOOKUP(A77,Questions!$B$18:$T$95,16,FALSE)</f>
        <v>15</v>
      </c>
      <c r="I77" s="62"/>
    </row>
    <row r="78" spans="1:9" ht="51" customHeight="1" x14ac:dyDescent="0.2">
      <c r="A78" s="180" t="str">
        <f>'HECVAT - Lite'!A72</f>
        <v>Systems Management</v>
      </c>
      <c r="B78" s="181" t="s">
        <v>175</v>
      </c>
      <c r="C78" s="181" t="s">
        <v>176</v>
      </c>
      <c r="D78" s="181" t="s">
        <v>68</v>
      </c>
      <c r="E78" s="181"/>
      <c r="F78" s="182" t="s">
        <v>178</v>
      </c>
      <c r="G78" s="182" t="s">
        <v>179</v>
      </c>
      <c r="H78" s="182" t="s">
        <v>180</v>
      </c>
      <c r="I78" s="182" t="s">
        <v>181</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186</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v>
      </c>
      <c r="E80" s="1" t="s">
        <v>186</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186</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v>
      </c>
      <c r="E82" s="1" t="s">
        <v>186</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186</v>
      </c>
      <c r="F83" s="24" t="str">
        <f>VLOOKUP(A83,Questions!$B$18:$T$95,12,TRUE)</f>
        <v>Yes</v>
      </c>
      <c r="G83" s="59"/>
      <c r="H83" s="59">
        <f>VLOOKUP(A83,Questions!$B$18:$T$95,16,FALSE)</f>
        <v>15</v>
      </c>
      <c r="I83" s="62"/>
    </row>
    <row r="84" spans="1:9" ht="57" customHeight="1" x14ac:dyDescent="0.2">
      <c r="A84" s="180" t="str">
        <f>'HECVAT - Lite'!A78</f>
        <v>Data</v>
      </c>
      <c r="B84" s="181" t="s">
        <v>175</v>
      </c>
      <c r="C84" s="181" t="s">
        <v>176</v>
      </c>
      <c r="D84" s="181" t="s">
        <v>68</v>
      </c>
      <c r="E84" s="181"/>
      <c r="F84" s="182" t="s">
        <v>178</v>
      </c>
      <c r="G84" s="182" t="s">
        <v>179</v>
      </c>
      <c r="H84" s="182" t="s">
        <v>180</v>
      </c>
      <c r="I84" s="182" t="s">
        <v>181</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Yes</v>
      </c>
      <c r="D85" s="61" t="str">
        <f>'HECVAT - Lite'!D79</f>
        <v>Clients are logically separated via horizontal and vertical partitioning within a multi-tenant, single instance web application.</v>
      </c>
      <c r="E85" s="1" t="s">
        <v>186</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in and out of Elevate K12 Analytics is encrypted using TLS 1.2 or 1.3.</v>
      </c>
      <c r="E86" s="1" t="s">
        <v>186</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 xml:space="preserve">Data at rest within the Elevate K-12 Analytics environment is encrypted using the AWS default symmetric algorithm which is AES-256-GCM. </v>
      </c>
      <c r="E87" s="1" t="s">
        <v>186</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88" s="1" t="s">
        <v>186</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v>
      </c>
      <c r="E89" s="1" t="s">
        <v>186</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186</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Elevate K-12 Analytics does not store financial data, PHI or other sensitive information.  Only assessment data is stored within the platform.</v>
      </c>
      <c r="E91" s="1" t="s">
        <v>186</v>
      </c>
      <c r="F91" s="24" t="str">
        <f>VLOOKUP(A91,Questions!$B$18:$T$95,12,TRUE)</f>
        <v>Yes</v>
      </c>
      <c r="G91" s="59"/>
      <c r="H91" s="59">
        <f>VLOOKUP(A91,Questions!$B$18:$T$95,16,FALSE)</f>
        <v>40</v>
      </c>
      <c r="I91" s="62"/>
    </row>
    <row r="92" spans="1:9" ht="67.5" customHeight="1" x14ac:dyDescent="0.2">
      <c r="A92" s="180" t="str">
        <f>'HECVAT - Lite'!A86</f>
        <v>Datacenter</v>
      </c>
      <c r="B92" s="181" t="s">
        <v>175</v>
      </c>
      <c r="C92" s="181" t="s">
        <v>176</v>
      </c>
      <c r="D92" s="181" t="s">
        <v>68</v>
      </c>
      <c r="E92" s="181"/>
      <c r="F92" s="182" t="s">
        <v>178</v>
      </c>
      <c r="G92" s="182" t="s">
        <v>179</v>
      </c>
      <c r="H92" s="182" t="s">
        <v>180</v>
      </c>
      <c r="I92" s="182" t="s">
        <v>181</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186</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Elevate K12 Analytics is only offered in the United States; thus, data will be stored in U.S.-based data centers.</v>
      </c>
      <c r="E94" s="1" t="s">
        <v>186</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AWS maintains several certifications including a SOC 2 Type II report; however, Instructure's NDA with AWS does not allow us to distribute their NDA to our clients. Amazon have a SOC 3 report available at https://aws.amazon.com/compliance/soc-faqs/</v>
      </c>
      <c r="E95" s="1" t="s">
        <v>186</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186</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186</v>
      </c>
      <c r="F97" s="24" t="str">
        <f>VLOOKUP(A97,Questions!$B$18:$T$95,12,TRUE)</f>
        <v>Yes</v>
      </c>
      <c r="G97" s="59"/>
      <c r="H97" s="59">
        <f>VLOOKUP(A97,Questions!$B$18:$T$95,16,FALSE)</f>
        <v>40</v>
      </c>
      <c r="I97" s="62"/>
    </row>
    <row r="98" spans="1:9" ht="48" customHeight="1" x14ac:dyDescent="0.2">
      <c r="A98" s="180" t="str">
        <f>'HECVAT - Lite'!A92</f>
        <v>Networking</v>
      </c>
      <c r="B98" s="181" t="s">
        <v>175</v>
      </c>
      <c r="C98" s="181" t="s">
        <v>176</v>
      </c>
      <c r="D98" s="181" t="s">
        <v>68</v>
      </c>
      <c r="E98" s="181"/>
      <c r="F98" s="182" t="s">
        <v>178</v>
      </c>
      <c r="G98" s="182" t="s">
        <v>179</v>
      </c>
      <c r="H98" s="182" t="s">
        <v>180</v>
      </c>
      <c r="I98" s="182" t="s">
        <v>181</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To enforce network segmentation, Elevate K-12 Analytics uses internal subnets for inter-service communication.  Only HTTPS and FTP ports are exposed to a public internet.  Other endpoints are only accessible to engineers via Instructure's VPN.</v>
      </c>
      <c r="E99" s="1" t="s">
        <v>186</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t="str">
        <f>'HECVAT - Lite'!D94</f>
        <v>Elevate K-12 Analytics does not use a SPI firewall.  Instead, inbound traffic is only allowed on specific ports.</v>
      </c>
      <c r="E100" s="1" t="s">
        <v>186</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v>
      </c>
      <c r="E101" s="1" t="s">
        <v>186</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186</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186</v>
      </c>
      <c r="F103" s="24" t="str">
        <f>VLOOKUP(A103,Questions!$B$18:$T$95,12,TRUE)</f>
        <v>Yes</v>
      </c>
      <c r="G103" s="59"/>
      <c r="H103" s="59">
        <f>VLOOKUP(A103,Questions!$B$18:$T$95,16,FALSE)</f>
        <v>15</v>
      </c>
      <c r="I103" s="62"/>
    </row>
    <row r="104" spans="1:9" ht="57" customHeight="1" x14ac:dyDescent="0.2">
      <c r="A104" s="180" t="str">
        <f>'HECVAT - Lite'!A98</f>
        <v>Incident Handling</v>
      </c>
      <c r="B104" s="181" t="s">
        <v>175</v>
      </c>
      <c r="C104" s="181" t="s">
        <v>176</v>
      </c>
      <c r="D104" s="181" t="s">
        <v>68</v>
      </c>
      <c r="E104" s="181"/>
      <c r="F104" s="182" t="s">
        <v>178</v>
      </c>
      <c r="G104" s="182" t="s">
        <v>179</v>
      </c>
      <c r="H104" s="182" t="s">
        <v>180</v>
      </c>
      <c r="I104" s="182" t="s">
        <v>181</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186</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186</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K-12 Analytics Security Package.</v>
      </c>
      <c r="E107" s="1" t="s">
        <v>186</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186</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186</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175</v>
      </c>
      <c r="C110" s="181" t="s">
        <v>176</v>
      </c>
      <c r="D110" s="181" t="s">
        <v>68</v>
      </c>
      <c r="E110" s="181"/>
      <c r="F110" s="182" t="s">
        <v>178</v>
      </c>
      <c r="G110" s="182" t="s">
        <v>179</v>
      </c>
      <c r="H110" s="182" t="s">
        <v>180</v>
      </c>
      <c r="I110" s="182" t="s">
        <v>181</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v>
      </c>
      <c r="E111" s="1" t="s">
        <v>186</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186</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113" s="1" t="s">
        <v>186</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175</v>
      </c>
      <c r="C114" s="181" t="s">
        <v>176</v>
      </c>
      <c r="D114" s="181" t="s">
        <v>68</v>
      </c>
      <c r="E114" s="181"/>
      <c r="F114" s="182" t="s">
        <v>178</v>
      </c>
      <c r="G114" s="182" t="s">
        <v>179</v>
      </c>
      <c r="H114" s="182" t="s">
        <v>180</v>
      </c>
      <c r="I114" s="182" t="s">
        <v>181</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186</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186</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186</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186</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0" t="s">
        <v>187</v>
      </c>
      <c r="C1" s="259"/>
      <c r="D1" s="259"/>
      <c r="E1" s="261" t="s">
        <v>188</v>
      </c>
      <c r="F1" s="259"/>
      <c r="G1" s="259"/>
      <c r="H1" s="262" t="s">
        <v>189</v>
      </c>
      <c r="I1" s="259"/>
      <c r="J1" s="263" t="s">
        <v>190</v>
      </c>
      <c r="K1" s="259"/>
      <c r="L1" s="259"/>
      <c r="M1" s="264" t="s">
        <v>191</v>
      </c>
      <c r="N1" s="259"/>
      <c r="O1" s="259"/>
      <c r="P1" s="259"/>
      <c r="Q1" s="259"/>
      <c r="R1" s="259"/>
      <c r="S1" s="259"/>
      <c r="T1" s="259"/>
      <c r="U1" s="258" t="s">
        <v>192</v>
      </c>
      <c r="V1" s="259"/>
      <c r="W1" s="259"/>
      <c r="X1" s="259"/>
      <c r="Y1" s="259"/>
      <c r="Z1" s="259"/>
      <c r="AA1" s="67"/>
      <c r="AB1" s="67"/>
      <c r="AC1" s="67"/>
      <c r="AD1" s="67"/>
      <c r="AE1" s="67"/>
      <c r="AF1" s="67"/>
      <c r="AG1" s="66"/>
      <c r="AH1" s="66"/>
      <c r="AI1" s="66"/>
      <c r="AJ1" s="66"/>
    </row>
    <row r="2" spans="1:36" ht="17" thickBot="1" x14ac:dyDescent="0.25">
      <c r="A2" s="68" t="s">
        <v>193</v>
      </c>
      <c r="B2" s="69" t="s">
        <v>174</v>
      </c>
      <c r="C2" s="70" t="s">
        <v>175</v>
      </c>
      <c r="D2" s="69" t="s">
        <v>194</v>
      </c>
      <c r="E2" s="71" t="s">
        <v>195</v>
      </c>
      <c r="F2" s="71" t="s">
        <v>196</v>
      </c>
      <c r="G2" s="71" t="s">
        <v>197</v>
      </c>
      <c r="H2" s="72" t="s">
        <v>198</v>
      </c>
      <c r="I2" s="72" t="s">
        <v>199</v>
      </c>
      <c r="J2" s="73" t="s">
        <v>200</v>
      </c>
      <c r="K2" s="73" t="s">
        <v>201</v>
      </c>
      <c r="L2" s="73" t="s">
        <v>202</v>
      </c>
      <c r="M2" s="74" t="s">
        <v>203</v>
      </c>
      <c r="N2" s="74" t="s">
        <v>176</v>
      </c>
      <c r="O2" s="74" t="s">
        <v>204</v>
      </c>
      <c r="P2" s="74" t="s">
        <v>205</v>
      </c>
      <c r="Q2" s="74" t="s">
        <v>180</v>
      </c>
      <c r="R2" s="74" t="s">
        <v>206</v>
      </c>
      <c r="S2" s="74" t="s">
        <v>207</v>
      </c>
      <c r="T2" s="74" t="s">
        <v>169</v>
      </c>
      <c r="U2" s="75" t="s">
        <v>208</v>
      </c>
      <c r="V2" s="75" t="s">
        <v>209</v>
      </c>
      <c r="W2" s="75" t="s">
        <v>210</v>
      </c>
      <c r="X2" s="75" t="s">
        <v>211</v>
      </c>
      <c r="Y2" s="75" t="s">
        <v>212</v>
      </c>
      <c r="Z2" s="75" t="s">
        <v>213</v>
      </c>
      <c r="AA2" s="75" t="s">
        <v>214</v>
      </c>
      <c r="AB2" s="75" t="s">
        <v>215</v>
      </c>
      <c r="AC2" s="76"/>
      <c r="AD2" s="76"/>
      <c r="AE2" s="76"/>
      <c r="AF2" s="76"/>
      <c r="AG2" s="68"/>
      <c r="AH2" s="68"/>
      <c r="AI2" s="68"/>
      <c r="AJ2" s="68"/>
    </row>
    <row r="3" spans="1:36" ht="53" thickTop="1" thickBot="1" x14ac:dyDescent="0.25">
      <c r="A3" s="77"/>
      <c r="B3" s="78" t="s">
        <v>34</v>
      </c>
      <c r="C3" s="79" t="s">
        <v>35</v>
      </c>
      <c r="D3" s="80"/>
      <c r="E3" s="81" t="s">
        <v>186</v>
      </c>
      <c r="F3" s="81" t="s">
        <v>186</v>
      </c>
      <c r="G3" s="81" t="s">
        <v>186</v>
      </c>
      <c r="H3" s="82" t="s">
        <v>216</v>
      </c>
      <c r="I3" s="82" t="s">
        <v>217</v>
      </c>
      <c r="J3" s="83"/>
      <c r="K3" s="83"/>
      <c r="L3" s="83" t="s">
        <v>218</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36</v>
      </c>
      <c r="C4" s="79" t="s">
        <v>37</v>
      </c>
      <c r="D4" s="80"/>
      <c r="E4" s="81" t="s">
        <v>186</v>
      </c>
      <c r="F4" s="81" t="s">
        <v>186</v>
      </c>
      <c r="G4" s="81" t="s">
        <v>186</v>
      </c>
      <c r="H4" s="82" t="s">
        <v>219</v>
      </c>
      <c r="I4" s="82" t="s">
        <v>217</v>
      </c>
      <c r="J4" s="83"/>
      <c r="K4" s="83"/>
      <c r="L4" s="83" t="s">
        <v>218</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38</v>
      </c>
      <c r="C5" s="79" t="s">
        <v>39</v>
      </c>
      <c r="D5" s="80"/>
      <c r="E5" s="81" t="s">
        <v>186</v>
      </c>
      <c r="F5" s="81" t="s">
        <v>186</v>
      </c>
      <c r="G5" s="81" t="s">
        <v>186</v>
      </c>
      <c r="H5" s="82" t="s">
        <v>220</v>
      </c>
      <c r="I5" s="82" t="s">
        <v>217</v>
      </c>
      <c r="J5" s="83"/>
      <c r="K5" s="83"/>
      <c r="L5" s="83" t="s">
        <v>218</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41</v>
      </c>
      <c r="C6" s="79" t="s">
        <v>42</v>
      </c>
      <c r="D6" s="80"/>
      <c r="E6" s="81" t="s">
        <v>186</v>
      </c>
      <c r="F6" s="81" t="s">
        <v>186</v>
      </c>
      <c r="G6" s="81" t="s">
        <v>186</v>
      </c>
      <c r="H6" s="82" t="s">
        <v>221</v>
      </c>
      <c r="I6" s="82" t="s">
        <v>217</v>
      </c>
      <c r="J6" s="83"/>
      <c r="K6" s="83"/>
      <c r="L6" s="83" t="s">
        <v>218</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44</v>
      </c>
      <c r="C7" s="79" t="s">
        <v>45</v>
      </c>
      <c r="D7" s="80"/>
      <c r="E7" s="81" t="s">
        <v>186</v>
      </c>
      <c r="F7" s="81" t="s">
        <v>186</v>
      </c>
      <c r="G7" s="81" t="s">
        <v>186</v>
      </c>
      <c r="H7" s="82" t="s">
        <v>222</v>
      </c>
      <c r="I7" s="82" t="s">
        <v>217</v>
      </c>
      <c r="J7" s="83"/>
      <c r="K7" s="83"/>
      <c r="L7" s="83" t="s">
        <v>218</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46</v>
      </c>
      <c r="C8" s="79" t="s">
        <v>47</v>
      </c>
      <c r="D8" s="80"/>
      <c r="E8" s="81" t="s">
        <v>186</v>
      </c>
      <c r="F8" s="81" t="s">
        <v>186</v>
      </c>
      <c r="G8" s="81" t="s">
        <v>186</v>
      </c>
      <c r="H8" s="82" t="s">
        <v>223</v>
      </c>
      <c r="I8" s="82" t="s">
        <v>217</v>
      </c>
      <c r="J8" s="83"/>
      <c r="K8" s="83"/>
      <c r="L8" s="83" t="s">
        <v>218</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48</v>
      </c>
      <c r="C9" s="79" t="s">
        <v>49</v>
      </c>
      <c r="D9" s="80"/>
      <c r="E9" s="81" t="s">
        <v>186</v>
      </c>
      <c r="F9" s="81" t="s">
        <v>186</v>
      </c>
      <c r="G9" s="81" t="s">
        <v>186</v>
      </c>
      <c r="H9" s="82" t="s">
        <v>224</v>
      </c>
      <c r="I9" s="82" t="s">
        <v>217</v>
      </c>
      <c r="J9" s="83"/>
      <c r="K9" s="83"/>
      <c r="L9" s="83" t="s">
        <v>218</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50</v>
      </c>
      <c r="C10" s="79" t="s">
        <v>51</v>
      </c>
      <c r="D10" s="80"/>
      <c r="E10" s="81" t="s">
        <v>186</v>
      </c>
      <c r="F10" s="81" t="s">
        <v>186</v>
      </c>
      <c r="G10" s="81" t="s">
        <v>186</v>
      </c>
      <c r="H10" s="82" t="s">
        <v>225</v>
      </c>
      <c r="I10" s="82" t="s">
        <v>217</v>
      </c>
      <c r="J10" s="83"/>
      <c r="K10" s="83"/>
      <c r="L10" s="83" t="s">
        <v>218</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53</v>
      </c>
      <c r="C11" s="79" t="s">
        <v>54</v>
      </c>
      <c r="D11" s="80"/>
      <c r="E11" s="81" t="s">
        <v>186</v>
      </c>
      <c r="F11" s="81" t="s">
        <v>186</v>
      </c>
      <c r="G11" s="81" t="s">
        <v>186</v>
      </c>
      <c r="H11" s="82" t="s">
        <v>226</v>
      </c>
      <c r="I11" s="82" t="s">
        <v>217</v>
      </c>
      <c r="J11" s="83"/>
      <c r="K11" s="83"/>
      <c r="L11" s="83" t="s">
        <v>218</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55</v>
      </c>
      <c r="C12" s="79" t="s">
        <v>56</v>
      </c>
      <c r="D12" s="80"/>
      <c r="E12" s="81" t="s">
        <v>186</v>
      </c>
      <c r="F12" s="81" t="s">
        <v>186</v>
      </c>
      <c r="G12" s="81" t="s">
        <v>186</v>
      </c>
      <c r="H12" s="82" t="s">
        <v>227</v>
      </c>
      <c r="I12" s="82" t="s">
        <v>217</v>
      </c>
      <c r="J12" s="83"/>
      <c r="K12" s="83"/>
      <c r="L12" s="83" t="s">
        <v>218</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58</v>
      </c>
      <c r="C13" s="79" t="s">
        <v>57</v>
      </c>
      <c r="D13" s="80"/>
      <c r="E13" s="81" t="s">
        <v>186</v>
      </c>
      <c r="F13" s="81" t="s">
        <v>186</v>
      </c>
      <c r="G13" s="81" t="s">
        <v>186</v>
      </c>
      <c r="H13" s="82" t="s">
        <v>228</v>
      </c>
      <c r="I13" s="82" t="s">
        <v>217</v>
      </c>
      <c r="J13" s="83"/>
      <c r="K13" s="83"/>
      <c r="L13" s="83" t="s">
        <v>218</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59</v>
      </c>
      <c r="C14" s="79" t="s">
        <v>60</v>
      </c>
      <c r="D14" s="80"/>
      <c r="E14" s="81" t="s">
        <v>186</v>
      </c>
      <c r="F14" s="81" t="s">
        <v>186</v>
      </c>
      <c r="G14" s="81" t="s">
        <v>186</v>
      </c>
      <c r="H14" s="82" t="s">
        <v>229</v>
      </c>
      <c r="I14" s="82" t="s">
        <v>217</v>
      </c>
      <c r="J14" s="83"/>
      <c r="K14" s="83"/>
      <c r="L14" s="83" t="s">
        <v>218</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61</v>
      </c>
      <c r="C15" s="79" t="s">
        <v>62</v>
      </c>
      <c r="D15" s="80"/>
      <c r="E15" s="81" t="s">
        <v>186</v>
      </c>
      <c r="F15" s="81" t="s">
        <v>186</v>
      </c>
      <c r="G15" s="81" t="s">
        <v>186</v>
      </c>
      <c r="H15" s="82" t="s">
        <v>230</v>
      </c>
      <c r="I15" s="82" t="s">
        <v>217</v>
      </c>
      <c r="J15" s="83"/>
      <c r="K15" s="83"/>
      <c r="L15" s="83" t="s">
        <v>218</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63</v>
      </c>
      <c r="C16" s="79" t="s">
        <v>19</v>
      </c>
      <c r="D16" s="80"/>
      <c r="E16" s="81" t="s">
        <v>186</v>
      </c>
      <c r="F16" s="81" t="s">
        <v>186</v>
      </c>
      <c r="G16" s="81" t="s">
        <v>186</v>
      </c>
      <c r="H16" s="82" t="s">
        <v>231</v>
      </c>
      <c r="I16" s="82" t="s">
        <v>217</v>
      </c>
      <c r="J16" s="83"/>
      <c r="K16" s="83"/>
      <c r="L16" s="83" t="s">
        <v>218</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64</v>
      </c>
      <c r="C17" s="79" t="s">
        <v>21</v>
      </c>
      <c r="D17" s="80"/>
      <c r="E17" s="81" t="s">
        <v>186</v>
      </c>
      <c r="F17" s="81" t="s">
        <v>186</v>
      </c>
      <c r="G17" s="81" t="s">
        <v>186</v>
      </c>
      <c r="H17" s="82" t="s">
        <v>232</v>
      </c>
      <c r="I17" s="82" t="s">
        <v>217</v>
      </c>
      <c r="J17" s="83"/>
      <c r="K17" s="83"/>
      <c r="L17" s="83" t="s">
        <v>218</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71</v>
      </c>
      <c r="C18" s="79" t="s">
        <v>233</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nearly 7,000 clients worldwide in 100 different countries. We host tens of millions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1" t="s">
        <v>234</v>
      </c>
      <c r="F18" s="81" t="s">
        <v>186</v>
      </c>
      <c r="G18" s="81" t="s">
        <v>186</v>
      </c>
      <c r="H18" s="90" t="s">
        <v>235</v>
      </c>
      <c r="I18" s="90" t="s">
        <v>236</v>
      </c>
      <c r="J18" s="83" t="str">
        <f t="shared" ref="J18:J95" si="0">IF(S18&gt;20,"TRUE","FALSE")</f>
        <v>FALSE</v>
      </c>
      <c r="K18" s="83">
        <v>1</v>
      </c>
      <c r="L18" s="83" t="s">
        <v>237</v>
      </c>
      <c r="M18" s="84" t="s">
        <v>238</v>
      </c>
      <c r="N18" s="84" t="str">
        <f>'Analyst Report'!G30</f>
        <v>Yes</v>
      </c>
      <c r="O18" s="84" t="str">
        <f>IF(LEN(VLOOKUP(B18,'Analyst Report'!$A$30:$I$118,7,TRUE))=0,"",VLOOKUP(B18,'Analyst Report'!$A$30:$I$118,7,TRUE))</f>
        <v>Yes</v>
      </c>
      <c r="P18" s="84">
        <f t="shared" ref="P18:P95" si="1">IF((O18=""),(IF(ISNUMBER(FIND(M18,N18)),1,0)),(IF(ISNUMBER(FIND(M18,O18)),1,0)))</f>
        <v>1</v>
      </c>
      <c r="Q18" s="91">
        <v>5</v>
      </c>
      <c r="R18" s="84">
        <f>IF(LEN(VLOOKUP(B18,'Analyst Report'!$A$30:$I$118,8,FALSE))=0,"",VLOOKUP(B18,'Analyst Report'!$A$30:$I$118,8,FALSE))</f>
        <v>5</v>
      </c>
      <c r="S18" s="84">
        <f t="shared" ref="S18:S95" si="2">IF((ISNUMBER(R18)),R18,Q18)</f>
        <v>5</v>
      </c>
      <c r="T18" s="84">
        <f t="shared" ref="T18:T95" si="3">P18*S18</f>
        <v>5</v>
      </c>
      <c r="U18" s="85"/>
      <c r="V18" s="177"/>
      <c r="W18" s="177"/>
      <c r="X18" s="177"/>
      <c r="Y18" s="177"/>
      <c r="Z18" s="177"/>
      <c r="AA18" s="85" t="s">
        <v>239</v>
      </c>
      <c r="AB18" s="85"/>
      <c r="AC18" s="87"/>
      <c r="AD18" s="87"/>
      <c r="AE18" s="87"/>
      <c r="AF18" s="88"/>
      <c r="AG18" s="87"/>
      <c r="AH18" s="87"/>
      <c r="AI18" s="87"/>
      <c r="AJ18" s="87"/>
    </row>
    <row r="19" spans="1:36" ht="206" thickTop="1" thickBot="1" x14ac:dyDescent="0.25">
      <c r="A19" s="77">
        <v>2</v>
      </c>
      <c r="B19" s="89" t="s">
        <v>72</v>
      </c>
      <c r="C19" s="79" t="s">
        <v>240</v>
      </c>
      <c r="D19" s="80" t="str">
        <f>VLOOKUP(B19,'HECVAT - Lite'!A$24:D$112,4,TRUE)</f>
        <v xml:space="preserve">Elevate K-12 Analytics has not experienced any significant disruptions in the last 12 months. Any unplanned disruptions and outages can be tracked via the Instructure Status page located at: https://status.instructure.com (https://status.instructure.com/). </v>
      </c>
      <c r="E19" s="81" t="s">
        <v>186</v>
      </c>
      <c r="F19" s="81"/>
      <c r="G19" s="81" t="s">
        <v>241</v>
      </c>
      <c r="H19" s="90" t="s">
        <v>242</v>
      </c>
      <c r="I19" s="90" t="s">
        <v>243</v>
      </c>
      <c r="J19" s="83" t="str">
        <f t="shared" si="0"/>
        <v>FALSE</v>
      </c>
      <c r="K19" s="83">
        <v>1</v>
      </c>
      <c r="L19" s="83" t="s">
        <v>237</v>
      </c>
      <c r="M19" s="84" t="s">
        <v>238</v>
      </c>
      <c r="N19" s="84" t="str">
        <f>'Analyst Report'!G31</f>
        <v>Yes</v>
      </c>
      <c r="O19" s="84" t="str">
        <f>IF(LEN(VLOOKUP(B19,'Analyst Report'!$A$30:$I$118,7,TRUE))=0,"",VLOOKUP(B19,'Analyst Report'!$A$30:$I$118,7,TRUE))</f>
        <v>Yes</v>
      </c>
      <c r="P19" s="84">
        <f t="shared" si="1"/>
        <v>1</v>
      </c>
      <c r="Q19" s="91">
        <v>20</v>
      </c>
      <c r="R19" s="84">
        <f>IF(LEN(VLOOKUP(B19,'Analyst Report'!$A$30:$I$118,8,FALSE))=0,"",VLOOKUP(B19,'Analyst Report'!$A$30:$I$118,8,FALSE))</f>
        <v>20</v>
      </c>
      <c r="S19" s="84">
        <f t="shared" si="2"/>
        <v>20</v>
      </c>
      <c r="T19" s="84">
        <f t="shared" si="3"/>
        <v>20</v>
      </c>
      <c r="U19" s="85"/>
      <c r="V19" s="177"/>
      <c r="W19" s="177"/>
      <c r="X19" s="177"/>
      <c r="Y19" s="177"/>
      <c r="Z19" s="177"/>
      <c r="AA19" s="85" t="s">
        <v>244</v>
      </c>
      <c r="AB19" s="85"/>
      <c r="AC19" s="87"/>
      <c r="AD19" s="87"/>
      <c r="AE19" s="87"/>
      <c r="AF19" s="88"/>
      <c r="AG19" s="87"/>
      <c r="AH19" s="87"/>
      <c r="AI19" s="87"/>
      <c r="AJ19" s="87"/>
    </row>
    <row r="20" spans="1:36" ht="409.6" thickTop="1" thickBot="1" x14ac:dyDescent="0.25">
      <c r="A20" s="77">
        <v>3</v>
      </c>
      <c r="B20" s="89" t="s">
        <v>73</v>
      </c>
      <c r="C20" s="79" t="s">
        <v>245</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186</v>
      </c>
      <c r="F20" s="81" t="s">
        <v>246</v>
      </c>
      <c r="G20" s="81" t="s">
        <v>247</v>
      </c>
      <c r="H20" s="90" t="s">
        <v>248</v>
      </c>
      <c r="I20" s="90" t="s">
        <v>249</v>
      </c>
      <c r="J20" s="83" t="str">
        <f t="shared" si="0"/>
        <v>FALSE</v>
      </c>
      <c r="K20" s="83">
        <v>1</v>
      </c>
      <c r="L20" s="83" t="s">
        <v>237</v>
      </c>
      <c r="M20" s="84" t="s">
        <v>238</v>
      </c>
      <c r="N20" s="84" t="str">
        <f>VLOOKUP(B20,'HECVAT - Lite'!$A$6:$C$336,3,FALSE)</f>
        <v>Yes</v>
      </c>
      <c r="O20" s="84" t="str">
        <f>IF(LEN(VLOOKUP(B20,'Analyst Report'!$A$30:$I$118,7,TRUE))=0,"",VLOOKUP(B20,'Analyst Report'!$A$30:$I$118,7,TRUE))</f>
        <v>Yes</v>
      </c>
      <c r="P20" s="84">
        <f t="shared" si="1"/>
        <v>1</v>
      </c>
      <c r="Q20" s="91">
        <v>10</v>
      </c>
      <c r="R20" s="84">
        <f>IF(LEN(VLOOKUP(B20,'Analyst Report'!$A$30:$I$118,8,FALSE))=0,"",VLOOKUP(B20,'Analyst Report'!$A$30:$I$118,8,FALSE))</f>
        <v>10</v>
      </c>
      <c r="S20" s="84">
        <f t="shared" si="2"/>
        <v>10</v>
      </c>
      <c r="T20" s="84">
        <f t="shared" si="3"/>
        <v>10</v>
      </c>
      <c r="U20" s="85"/>
      <c r="V20" s="177"/>
      <c r="W20" s="177" t="s">
        <v>250</v>
      </c>
      <c r="X20" s="177"/>
      <c r="Y20" s="177"/>
      <c r="Z20" s="177"/>
      <c r="AA20" s="85" t="s">
        <v>251</v>
      </c>
      <c r="AB20" s="85"/>
      <c r="AC20" s="87"/>
      <c r="AD20" s="87"/>
      <c r="AE20" s="87"/>
      <c r="AF20" s="88"/>
      <c r="AG20" s="87"/>
      <c r="AH20" s="87"/>
      <c r="AI20" s="87"/>
      <c r="AJ20" s="87"/>
    </row>
    <row r="21" spans="1:36" ht="15.75" customHeight="1" thickTop="1" thickBot="1" x14ac:dyDescent="0.25">
      <c r="A21" s="77">
        <v>4</v>
      </c>
      <c r="B21" s="89" t="s">
        <v>74</v>
      </c>
      <c r="C21" s="79" t="s">
        <v>252</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21" s="81" t="s">
        <v>186</v>
      </c>
      <c r="F21" s="81" t="s">
        <v>253</v>
      </c>
      <c r="G21" s="81" t="s">
        <v>254</v>
      </c>
      <c r="H21" s="90" t="s">
        <v>255</v>
      </c>
      <c r="I21" s="90" t="s">
        <v>256</v>
      </c>
      <c r="J21" s="83" t="str">
        <f t="shared" si="0"/>
        <v>FALSE</v>
      </c>
      <c r="K21" s="83">
        <v>1</v>
      </c>
      <c r="L21" s="83" t="s">
        <v>237</v>
      </c>
      <c r="M21" s="84" t="s">
        <v>238</v>
      </c>
      <c r="N21" s="84" t="str">
        <f>VLOOKUP(B21,'HECVAT - Lite'!$A$6:$C$336,3,FALSE)</f>
        <v>Yes</v>
      </c>
      <c r="O21" s="84" t="str">
        <f>IF(LEN(VLOOKUP(B21,'Analyst Report'!$A$30:$I$118,7,TRUE))=0,"",VLOOKUP(B21,'Analyst Report'!$A$30:$I$118,7,TRUE))</f>
        <v>Yes</v>
      </c>
      <c r="P21" s="84">
        <f t="shared" si="1"/>
        <v>1</v>
      </c>
      <c r="Q21" s="91">
        <v>15</v>
      </c>
      <c r="R21" s="84">
        <f>IF(LEN(VLOOKUP(B21,'Analyst Report'!$A$30:$I$118,8,FALSE))=0,"",VLOOKUP(B21,'Analyst Report'!$A$30:$I$118,8,FALSE))</f>
        <v>15</v>
      </c>
      <c r="S21" s="84">
        <f t="shared" si="2"/>
        <v>15</v>
      </c>
      <c r="T21" s="84">
        <f t="shared" si="3"/>
        <v>15</v>
      </c>
      <c r="U21" s="85"/>
      <c r="V21" s="177"/>
      <c r="W21" s="177" t="s">
        <v>257</v>
      </c>
      <c r="X21" s="177"/>
      <c r="Y21" s="177"/>
      <c r="Z21" s="177"/>
      <c r="AA21" s="85"/>
      <c r="AB21" s="85"/>
      <c r="AC21" s="87"/>
      <c r="AD21" s="87"/>
      <c r="AE21" s="87"/>
      <c r="AF21" s="88"/>
      <c r="AG21" s="87"/>
      <c r="AH21" s="87"/>
      <c r="AI21" s="87"/>
      <c r="AJ21" s="87"/>
    </row>
    <row r="22" spans="1:36" ht="15.75" customHeight="1" thickTop="1" thickBot="1" x14ac:dyDescent="0.25">
      <c r="A22" s="77">
        <v>5</v>
      </c>
      <c r="B22" s="89" t="s">
        <v>75</v>
      </c>
      <c r="C22" s="79" t="s">
        <v>258</v>
      </c>
      <c r="D22" s="80" t="str">
        <f>VLOOKUP(B22,'HECVAT - Lite'!A$24:D$112,4,TRUE)</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22" s="81" t="s">
        <v>186</v>
      </c>
      <c r="F22" s="81"/>
      <c r="G22" s="81" t="s">
        <v>259</v>
      </c>
      <c r="H22" s="90" t="s">
        <v>260</v>
      </c>
      <c r="I22" s="82" t="s">
        <v>261</v>
      </c>
      <c r="J22" s="83" t="str">
        <f t="shared" si="0"/>
        <v>TRUE</v>
      </c>
      <c r="K22" s="83">
        <v>1</v>
      </c>
      <c r="L22" s="83" t="s">
        <v>237</v>
      </c>
      <c r="M22" s="84" t="s">
        <v>262</v>
      </c>
      <c r="N22" s="84" t="str">
        <f>VLOOKUP(B22,'HECVAT - Lite'!$A$6:$C$336,3,FALSE)</f>
        <v>No</v>
      </c>
      <c r="O22" s="84" t="str">
        <f>IF(LEN(VLOOKUP(B22,'Analyst Report'!$A$30:$I$118,7,TRUE))=0,"",VLOOKUP(B22,'Analyst Report'!$A$30:$I$118,7,TRUE))</f>
        <v>No</v>
      </c>
      <c r="P22" s="84">
        <f t="shared" si="1"/>
        <v>1</v>
      </c>
      <c r="Q22" s="91">
        <v>40</v>
      </c>
      <c r="R22" s="84">
        <f>IF(LEN(VLOOKUP(B22,'Analyst Report'!$A$30:$I$118,8,FALSE))=0,"",VLOOKUP(B22,'Analyst Report'!$A$30:$I$118,8,FALSE))</f>
        <v>40</v>
      </c>
      <c r="S22" s="84">
        <f t="shared" si="2"/>
        <v>40</v>
      </c>
      <c r="T22" s="84">
        <f t="shared" si="3"/>
        <v>40</v>
      </c>
      <c r="U22" s="85"/>
      <c r="V22" s="177"/>
      <c r="W22" s="177" t="s">
        <v>250</v>
      </c>
      <c r="X22" s="177"/>
      <c r="Y22" s="177"/>
      <c r="Z22" s="177"/>
      <c r="AA22" s="85" t="s">
        <v>263</v>
      </c>
      <c r="AB22" s="85"/>
      <c r="AC22" s="87"/>
      <c r="AD22" s="87"/>
      <c r="AE22" s="87"/>
      <c r="AF22" s="88"/>
      <c r="AG22" s="87"/>
      <c r="AH22" s="87"/>
      <c r="AI22" s="87"/>
      <c r="AJ22" s="87"/>
    </row>
    <row r="23" spans="1:36" ht="15.75" customHeight="1" thickTop="1" thickBot="1" x14ac:dyDescent="0.25">
      <c r="A23" s="77">
        <v>6</v>
      </c>
      <c r="B23" s="89" t="s">
        <v>76</v>
      </c>
      <c r="C23" s="79" t="s">
        <v>264</v>
      </c>
      <c r="D23" s="80">
        <f>VLOOKUP(B23,'HECVAT - Lite'!A$24:D$112,4,TRUE)</f>
        <v>0</v>
      </c>
      <c r="E23" s="81" t="s">
        <v>186</v>
      </c>
      <c r="F23" s="81"/>
      <c r="G23" s="81" t="s">
        <v>259</v>
      </c>
      <c r="H23" s="90" t="s">
        <v>265</v>
      </c>
      <c r="I23" s="82" t="s">
        <v>266</v>
      </c>
      <c r="J23" s="83" t="str">
        <f t="shared" si="0"/>
        <v>TRUE</v>
      </c>
      <c r="K23" s="83">
        <v>1</v>
      </c>
      <c r="L23" s="83" t="s">
        <v>237</v>
      </c>
      <c r="M23" s="84" t="s">
        <v>262</v>
      </c>
      <c r="N23" s="84" t="str">
        <f>VLOOKUP(B23,'HECVAT - Lite'!$A$6:$C$336,3,FALSE)</f>
        <v>No</v>
      </c>
      <c r="O23" s="84" t="str">
        <f>IF(LEN(VLOOKUP(B23,'Analyst Report'!$A$30:$I$118,7,TRUE))=0,"",VLOOKUP(B23,'Analyst Report'!$A$30:$I$118,7,TRUE))</f>
        <v>No</v>
      </c>
      <c r="P23" s="84">
        <f t="shared" si="1"/>
        <v>1</v>
      </c>
      <c r="Q23" s="91">
        <v>40</v>
      </c>
      <c r="R23" s="84">
        <f>IF(LEN(VLOOKUP(B23,'Analyst Report'!$A$30:$I$118,8,FALSE))=0,"",VLOOKUP(B23,'Analyst Report'!$A$30:$I$118,8,FALSE))</f>
        <v>40</v>
      </c>
      <c r="S23" s="84">
        <f t="shared" si="2"/>
        <v>40</v>
      </c>
      <c r="T23" s="84">
        <f t="shared" si="3"/>
        <v>40</v>
      </c>
      <c r="U23" s="85"/>
      <c r="V23" s="177"/>
      <c r="W23" s="177" t="s">
        <v>267</v>
      </c>
      <c r="X23" s="177"/>
      <c r="Y23" s="177"/>
      <c r="Z23" s="177"/>
      <c r="AA23" s="85" t="s">
        <v>263</v>
      </c>
      <c r="AB23" s="85"/>
      <c r="AC23" s="87"/>
      <c r="AD23" s="87"/>
      <c r="AE23" s="87"/>
      <c r="AF23" s="88"/>
      <c r="AG23" s="87"/>
      <c r="AH23" s="87"/>
      <c r="AI23" s="87"/>
      <c r="AJ23" s="87"/>
    </row>
    <row r="24" spans="1:36" ht="15.75" customHeight="1" thickTop="1" thickBot="1" x14ac:dyDescent="0.25">
      <c r="A24" s="77">
        <v>7</v>
      </c>
      <c r="B24" s="89" t="s">
        <v>77</v>
      </c>
      <c r="C24" s="79" t="s">
        <v>268</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269</v>
      </c>
      <c r="F24" s="81" t="s">
        <v>186</v>
      </c>
      <c r="G24" s="81" t="s">
        <v>186</v>
      </c>
      <c r="H24" s="90" t="s">
        <v>270</v>
      </c>
      <c r="I24" s="90" t="s">
        <v>271</v>
      </c>
      <c r="J24" s="83" t="str">
        <f t="shared" si="0"/>
        <v>FALSE</v>
      </c>
      <c r="K24" s="83">
        <v>1</v>
      </c>
      <c r="L24" s="83" t="s">
        <v>237</v>
      </c>
      <c r="M24" s="84" t="s">
        <v>238</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Yes</v>
      </c>
      <c r="P24" s="84">
        <f t="shared" si="1"/>
        <v>1</v>
      </c>
      <c r="Q24" s="91">
        <v>5</v>
      </c>
      <c r="R24" s="84">
        <f>IF(LEN(VLOOKUP(B24,'Analyst Report'!$A$30:$I$118,8,FALSE))=0,"",VLOOKUP(B24,'Analyst Report'!$A$30:$I$118,8,FALSE))</f>
        <v>5</v>
      </c>
      <c r="S24" s="84">
        <f t="shared" si="2"/>
        <v>5</v>
      </c>
      <c r="T24" s="84">
        <f t="shared" si="3"/>
        <v>5</v>
      </c>
      <c r="U24" s="85"/>
      <c r="V24" s="177"/>
      <c r="W24" s="177" t="s">
        <v>250</v>
      </c>
      <c r="X24" s="177"/>
      <c r="Y24" s="177"/>
      <c r="Z24" s="177"/>
      <c r="AA24" s="85"/>
      <c r="AB24" s="85" t="s">
        <v>272</v>
      </c>
      <c r="AC24" s="87"/>
      <c r="AD24" s="87"/>
      <c r="AE24" s="87"/>
      <c r="AF24" s="88"/>
      <c r="AG24" s="87"/>
      <c r="AH24" s="87"/>
      <c r="AI24" s="87"/>
      <c r="AJ24" s="87"/>
    </row>
    <row r="25" spans="1:36" ht="15.75" customHeight="1" thickTop="1" thickBot="1" x14ac:dyDescent="0.25">
      <c r="A25" s="77">
        <v>8</v>
      </c>
      <c r="B25" s="89" t="s">
        <v>78</v>
      </c>
      <c r="C25" s="79" t="s">
        <v>273</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186</v>
      </c>
      <c r="F25" s="92" t="s">
        <v>274</v>
      </c>
      <c r="G25" s="92" t="s">
        <v>275</v>
      </c>
      <c r="H25" s="90" t="s">
        <v>276</v>
      </c>
      <c r="I25" s="82" t="s">
        <v>277</v>
      </c>
      <c r="J25" s="83" t="str">
        <f t="shared" si="0"/>
        <v>FALSE</v>
      </c>
      <c r="K25" s="83">
        <v>1</v>
      </c>
      <c r="L25" s="83" t="s">
        <v>8</v>
      </c>
      <c r="M25" s="84" t="s">
        <v>238</v>
      </c>
      <c r="N25" s="84" t="str">
        <f>VLOOKUP(B25,'HECVAT - Lite'!$A$6:$C$336,3,FALSE)</f>
        <v>Yes</v>
      </c>
      <c r="O25" s="84" t="str">
        <f>IF(LEN(VLOOKUP(B25,'Analyst Report'!$A$30:$I$118,7,TRUE))=0,"",VLOOKUP(B25,'Analyst Report'!$A$30:$I$118,7,TRUE))</f>
        <v>Yes</v>
      </c>
      <c r="P25" s="84">
        <f t="shared" si="1"/>
        <v>1</v>
      </c>
      <c r="Q25" s="91">
        <v>15</v>
      </c>
      <c r="R25" s="84">
        <f>IF(LEN(VLOOKUP(B25,'Analyst Report'!$A$30:$I$118,8,FALSE))=0,"",VLOOKUP(B25,'Analyst Report'!$A$30:$I$118,8,FALSE))</f>
        <v>15</v>
      </c>
      <c r="S25" s="84">
        <f t="shared" si="2"/>
        <v>15</v>
      </c>
      <c r="T25" s="84">
        <f t="shared" si="3"/>
        <v>15</v>
      </c>
      <c r="U25" s="85"/>
      <c r="V25" s="177"/>
      <c r="W25" s="177" t="s">
        <v>250</v>
      </c>
      <c r="X25" s="177"/>
      <c r="Y25" s="177"/>
      <c r="Z25" s="177" t="s">
        <v>278</v>
      </c>
      <c r="AA25" s="93" t="s">
        <v>279</v>
      </c>
      <c r="AB25" s="93"/>
      <c r="AC25" s="87"/>
      <c r="AD25" s="87"/>
      <c r="AE25" s="87"/>
      <c r="AF25" s="88"/>
      <c r="AG25" s="87"/>
      <c r="AH25" s="87"/>
      <c r="AI25" s="87"/>
      <c r="AJ25" s="87"/>
    </row>
    <row r="26" spans="1:36" ht="15.75" customHeight="1" thickTop="1" thickBot="1" x14ac:dyDescent="0.25">
      <c r="A26" s="77">
        <v>9</v>
      </c>
      <c r="B26" s="89" t="s">
        <v>79</v>
      </c>
      <c r="C26" s="79" t="s">
        <v>280</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186</v>
      </c>
      <c r="F26" s="92" t="s">
        <v>281</v>
      </c>
      <c r="G26" s="92" t="s">
        <v>282</v>
      </c>
      <c r="H26" s="90" t="s">
        <v>283</v>
      </c>
      <c r="I26" s="90" t="s">
        <v>284</v>
      </c>
      <c r="J26" s="83" t="str">
        <f t="shared" si="0"/>
        <v>FALSE</v>
      </c>
      <c r="K26" s="83">
        <v>1</v>
      </c>
      <c r="L26" s="83" t="s">
        <v>8</v>
      </c>
      <c r="M26" s="84" t="s">
        <v>238</v>
      </c>
      <c r="N26" s="84" t="str">
        <f>VLOOKUP(B26,'HECVAT - Lite'!$A$6:$C$336,3,FALSE)</f>
        <v>Yes</v>
      </c>
      <c r="O26" s="84" t="str">
        <f>IF(LEN(VLOOKUP(B26,'Analyst Report'!$A$30:$I$118,7,TRUE))=0,"",VLOOKUP(B26,'Analyst Report'!$A$30:$I$118,7,TRUE))</f>
        <v>Yes</v>
      </c>
      <c r="P26" s="84">
        <f t="shared" si="1"/>
        <v>1</v>
      </c>
      <c r="Q26" s="91">
        <v>10</v>
      </c>
      <c r="R26" s="84">
        <f>IF(LEN(VLOOKUP(B26,'Analyst Report'!$A$30:$I$118,8,FALSE))=0,"",VLOOKUP(B26,'Analyst Report'!$A$30:$I$118,8,FALSE))</f>
        <v>10</v>
      </c>
      <c r="S26" s="84">
        <f t="shared" si="2"/>
        <v>10</v>
      </c>
      <c r="T26" s="84">
        <f t="shared" si="3"/>
        <v>10</v>
      </c>
      <c r="U26" s="85"/>
      <c r="V26" s="177"/>
      <c r="W26" s="177" t="s">
        <v>250</v>
      </c>
      <c r="X26" s="177"/>
      <c r="Y26" s="177"/>
      <c r="Z26" s="179" t="s">
        <v>285</v>
      </c>
      <c r="AA26" s="94" t="s">
        <v>286</v>
      </c>
      <c r="AB26" s="94"/>
      <c r="AC26" s="87"/>
      <c r="AD26" s="87"/>
      <c r="AE26" s="87"/>
      <c r="AF26" s="88"/>
      <c r="AG26" s="87"/>
      <c r="AH26" s="87"/>
      <c r="AI26" s="87"/>
      <c r="AJ26" s="87"/>
    </row>
    <row r="27" spans="1:36" ht="15.75" customHeight="1" thickTop="1" thickBot="1" x14ac:dyDescent="0.25">
      <c r="A27" s="77">
        <v>10</v>
      </c>
      <c r="B27" s="89" t="s">
        <v>80</v>
      </c>
      <c r="C27" s="79" t="s">
        <v>287</v>
      </c>
      <c r="D27" s="95" t="str">
        <f>VLOOKUP(B27,'HECVAT - Lite'!A$24:D$112,4,TRUE)</f>
        <v>Instructure is CSA STAR Level 1 Self Assessed. Our listing can be viewed on the CSA STAR Registry at: https://cloudsecurityalliance.org/star/registry/instructure</v>
      </c>
      <c r="E27" s="81" t="s">
        <v>186</v>
      </c>
      <c r="F27" s="92" t="s">
        <v>288</v>
      </c>
      <c r="G27" s="92" t="s">
        <v>289</v>
      </c>
      <c r="H27" s="90" t="s">
        <v>290</v>
      </c>
      <c r="I27" s="90" t="s">
        <v>291</v>
      </c>
      <c r="J27" s="83" t="str">
        <f t="shared" si="0"/>
        <v>FALSE</v>
      </c>
      <c r="K27" s="83">
        <v>1</v>
      </c>
      <c r="L27" s="83" t="s">
        <v>8</v>
      </c>
      <c r="M27" s="84" t="s">
        <v>238</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250</v>
      </c>
      <c r="X27" s="177"/>
      <c r="Y27" s="177"/>
      <c r="Z27" s="179" t="s">
        <v>285</v>
      </c>
      <c r="AA27" s="94" t="s">
        <v>279</v>
      </c>
      <c r="AB27" s="94"/>
      <c r="AC27" s="87"/>
      <c r="AD27" s="87"/>
      <c r="AE27" s="87"/>
      <c r="AF27" s="88"/>
      <c r="AG27" s="87"/>
      <c r="AH27" s="87"/>
      <c r="AI27" s="87"/>
      <c r="AJ27" s="87"/>
    </row>
    <row r="28" spans="1:36" ht="15.75" customHeight="1" thickTop="1" thickBot="1" x14ac:dyDescent="0.25">
      <c r="A28" s="77">
        <v>11</v>
      </c>
      <c r="B28" s="89" t="s">
        <v>81</v>
      </c>
      <c r="C28" s="79" t="s">
        <v>292</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186</v>
      </c>
      <c r="F28" s="92" t="s">
        <v>293</v>
      </c>
      <c r="G28" s="92" t="s">
        <v>294</v>
      </c>
      <c r="H28" s="90" t="s">
        <v>295</v>
      </c>
      <c r="I28" s="90" t="s">
        <v>296</v>
      </c>
      <c r="J28" s="83" t="str">
        <f t="shared" si="0"/>
        <v>TRUE</v>
      </c>
      <c r="K28" s="83">
        <v>1</v>
      </c>
      <c r="L28" s="83" t="s">
        <v>8</v>
      </c>
      <c r="M28" s="84" t="s">
        <v>238</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297</v>
      </c>
      <c r="X28" s="177"/>
      <c r="Y28" s="177"/>
      <c r="Z28" s="177" t="s">
        <v>278</v>
      </c>
      <c r="AA28" s="93" t="s">
        <v>298</v>
      </c>
      <c r="AB28" s="93"/>
      <c r="AC28" s="87"/>
      <c r="AD28" s="87"/>
      <c r="AE28" s="87"/>
      <c r="AF28" s="88"/>
      <c r="AG28" s="87"/>
      <c r="AH28" s="87"/>
      <c r="AI28" s="87"/>
      <c r="AJ28" s="87"/>
    </row>
    <row r="29" spans="1:36" ht="15.75" customHeight="1" thickTop="1" thickBot="1" x14ac:dyDescent="0.25">
      <c r="A29" s="77">
        <v>12</v>
      </c>
      <c r="B29" s="89" t="s">
        <v>82</v>
      </c>
      <c r="C29" s="79" t="s">
        <v>299</v>
      </c>
      <c r="D29" s="95" t="str">
        <f>VLOOKUP(B29,'HECVAT - Lite'!A$24:D$112,4,TRUE)</f>
        <v>Instructure currently has no requirement to conform to NIST SP 800-171 and is not CMMC certified, however, based on our ISO 27001 certification, we believe CMMC Level 3 could be achieved.</v>
      </c>
      <c r="E29" s="81" t="s">
        <v>300</v>
      </c>
      <c r="F29" s="81" t="s">
        <v>301</v>
      </c>
      <c r="G29" s="81" t="s">
        <v>302</v>
      </c>
      <c r="H29" s="90" t="s">
        <v>303</v>
      </c>
      <c r="I29" s="90" t="s">
        <v>304</v>
      </c>
      <c r="J29" s="83" t="str">
        <f t="shared" si="0"/>
        <v>FALSE</v>
      </c>
      <c r="K29" s="83">
        <v>1</v>
      </c>
      <c r="L29" s="83" t="s">
        <v>8</v>
      </c>
      <c r="M29" s="84" t="s">
        <v>238</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297</v>
      </c>
      <c r="X29" s="177"/>
      <c r="Y29" s="177"/>
      <c r="Z29" s="177" t="s">
        <v>278</v>
      </c>
      <c r="AA29" s="93" t="s">
        <v>263</v>
      </c>
      <c r="AB29" s="93"/>
      <c r="AC29" s="87"/>
      <c r="AD29" s="87"/>
      <c r="AE29" s="87"/>
      <c r="AF29" s="88"/>
      <c r="AG29" s="87"/>
      <c r="AH29" s="87"/>
      <c r="AI29" s="87"/>
      <c r="AJ29" s="87"/>
    </row>
    <row r="30" spans="1:36" ht="15.75" customHeight="1" thickTop="1" thickBot="1" x14ac:dyDescent="0.25">
      <c r="A30" s="77">
        <v>13</v>
      </c>
      <c r="B30" s="89" t="s">
        <v>83</v>
      </c>
      <c r="C30" s="79" t="s">
        <v>305</v>
      </c>
      <c r="D30" s="80" t="str">
        <f>VLOOKUP(B30,'HECVAT - Lite'!A$24:D$112,4,TRUE)</f>
        <v>An architecture diagram of Elevate K-12 Analytics is included in the Elevate K12 Analytics architecture document and will be included with this submission.</v>
      </c>
      <c r="E30" s="81" t="s">
        <v>186</v>
      </c>
      <c r="F30" s="92" t="s">
        <v>306</v>
      </c>
      <c r="G30" s="92" t="s">
        <v>307</v>
      </c>
      <c r="H30" s="90" t="s">
        <v>308</v>
      </c>
      <c r="I30" s="90" t="s">
        <v>309</v>
      </c>
      <c r="J30" s="83" t="str">
        <f t="shared" si="0"/>
        <v>TRUE</v>
      </c>
      <c r="K30" s="83">
        <v>1</v>
      </c>
      <c r="L30" s="83" t="s">
        <v>8</v>
      </c>
      <c r="M30" s="84" t="s">
        <v>238</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310</v>
      </c>
      <c r="W30" s="177" t="s">
        <v>311</v>
      </c>
      <c r="X30" s="177" t="s">
        <v>312</v>
      </c>
      <c r="Y30" s="177"/>
      <c r="Z30" s="177" t="s">
        <v>278</v>
      </c>
      <c r="AA30" s="93" t="s">
        <v>313</v>
      </c>
      <c r="AB30" s="93" t="s">
        <v>314</v>
      </c>
      <c r="AC30" s="87"/>
      <c r="AD30" s="87"/>
      <c r="AE30" s="87"/>
      <c r="AF30" s="88"/>
      <c r="AG30" s="87"/>
      <c r="AH30" s="87"/>
      <c r="AI30" s="87"/>
      <c r="AJ30" s="87"/>
    </row>
    <row r="31" spans="1:36" ht="15.75" customHeight="1" thickTop="1" thickBot="1" x14ac:dyDescent="0.25">
      <c r="A31" s="77">
        <v>14</v>
      </c>
      <c r="B31" s="89" t="s">
        <v>84</v>
      </c>
      <c r="C31" s="79" t="s">
        <v>315</v>
      </c>
      <c r="D31" s="80" t="str">
        <f>VLOOKUP(B31,'HECVAT - Lite'!A$24:D$112,4,TRUE)</f>
        <v>Please see: https://www.instructure.com/policies/privacy</v>
      </c>
      <c r="E31" s="81" t="s">
        <v>186</v>
      </c>
      <c r="F31" s="92" t="s">
        <v>316</v>
      </c>
      <c r="G31" s="92" t="s">
        <v>317</v>
      </c>
      <c r="H31" s="90" t="s">
        <v>318</v>
      </c>
      <c r="I31" s="82" t="s">
        <v>319</v>
      </c>
      <c r="J31" s="83" t="str">
        <f t="shared" si="0"/>
        <v>FALSE</v>
      </c>
      <c r="K31" s="83">
        <v>1</v>
      </c>
      <c r="L31" s="83" t="s">
        <v>8</v>
      </c>
      <c r="M31" s="84" t="s">
        <v>238</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320</v>
      </c>
      <c r="AB31" s="93">
        <v>12.6</v>
      </c>
      <c r="AC31" s="87"/>
      <c r="AD31" s="87"/>
      <c r="AE31" s="87"/>
      <c r="AF31" s="88"/>
      <c r="AG31" s="87"/>
      <c r="AH31" s="87"/>
      <c r="AI31" s="87"/>
      <c r="AJ31" s="87"/>
    </row>
    <row r="32" spans="1:36" ht="15.75" customHeight="1" thickTop="1" thickBot="1" x14ac:dyDescent="0.25">
      <c r="A32" s="77">
        <v>15</v>
      </c>
      <c r="B32" s="89" t="s">
        <v>85</v>
      </c>
      <c r="C32" s="79" t="s">
        <v>321</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186</v>
      </c>
      <c r="F32" s="81" t="s">
        <v>322</v>
      </c>
      <c r="G32" s="81" t="s">
        <v>323</v>
      </c>
      <c r="H32" s="90" t="s">
        <v>324</v>
      </c>
      <c r="I32" s="82" t="s">
        <v>325</v>
      </c>
      <c r="J32" s="83" t="str">
        <f t="shared" si="0"/>
        <v>FALSE</v>
      </c>
      <c r="K32" s="83">
        <v>1</v>
      </c>
      <c r="L32" s="83" t="s">
        <v>8</v>
      </c>
      <c r="M32" s="84" t="s">
        <v>238</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320</v>
      </c>
      <c r="AB32" s="93">
        <v>8.1</v>
      </c>
      <c r="AC32" s="87"/>
      <c r="AD32" s="87"/>
      <c r="AE32" s="87"/>
      <c r="AF32" s="88"/>
      <c r="AG32" s="87"/>
      <c r="AH32" s="87"/>
      <c r="AI32" s="87"/>
      <c r="AJ32" s="87"/>
    </row>
    <row r="33" spans="1:36" ht="15.75" customHeight="1" thickTop="1" thickBot="1" x14ac:dyDescent="0.25">
      <c r="A33" s="77">
        <v>16</v>
      </c>
      <c r="B33" s="89" t="s">
        <v>86</v>
      </c>
      <c r="C33" s="79" t="s">
        <v>326</v>
      </c>
      <c r="D33" s="80">
        <f>VLOOKUP(B33,'HECVAT - Lite'!A$24:D$112,4,TRUE)</f>
        <v>0</v>
      </c>
      <c r="E33" s="81" t="s">
        <v>186</v>
      </c>
      <c r="F33" s="81" t="s">
        <v>322</v>
      </c>
      <c r="G33" s="81" t="s">
        <v>327</v>
      </c>
      <c r="H33" s="90" t="s">
        <v>328</v>
      </c>
      <c r="I33" s="90" t="s">
        <v>329</v>
      </c>
      <c r="J33" s="83" t="str">
        <f t="shared" si="0"/>
        <v>FALSE</v>
      </c>
      <c r="K33" s="83">
        <v>1</v>
      </c>
      <c r="L33" s="83" t="s">
        <v>8</v>
      </c>
      <c r="M33" s="84" t="s">
        <v>238</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330</v>
      </c>
      <c r="AA33" s="85" t="s">
        <v>331</v>
      </c>
      <c r="AB33" s="85" t="s">
        <v>332</v>
      </c>
      <c r="AC33" s="87"/>
      <c r="AD33" s="87"/>
      <c r="AE33" s="87"/>
      <c r="AF33" s="88"/>
      <c r="AG33" s="87"/>
      <c r="AH33" s="87"/>
      <c r="AI33" s="87"/>
      <c r="AJ33" s="87"/>
    </row>
    <row r="34" spans="1:36" ht="15.75" customHeight="1" thickTop="1" thickBot="1" x14ac:dyDescent="0.25">
      <c r="A34" s="77">
        <v>17</v>
      </c>
      <c r="B34" s="89" t="s">
        <v>87</v>
      </c>
      <c r="C34" s="79" t="s">
        <v>333</v>
      </c>
      <c r="D34" s="80">
        <f>VLOOKUP(B34,'HECVAT - Lite'!A$24:D$112,4,TRUE)</f>
        <v>0</v>
      </c>
      <c r="E34" s="81" t="s">
        <v>186</v>
      </c>
      <c r="F34" s="81" t="s">
        <v>322</v>
      </c>
      <c r="G34" s="81" t="s">
        <v>334</v>
      </c>
      <c r="H34" s="90" t="s">
        <v>335</v>
      </c>
      <c r="I34" s="82" t="s">
        <v>336</v>
      </c>
      <c r="J34" s="83" t="str">
        <f t="shared" si="0"/>
        <v>FALSE</v>
      </c>
      <c r="K34" s="83">
        <v>1</v>
      </c>
      <c r="L34" s="83" t="s">
        <v>8</v>
      </c>
      <c r="M34" s="84" t="s">
        <v>238</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331</v>
      </c>
      <c r="AB34" s="85" t="s">
        <v>332</v>
      </c>
      <c r="AC34" s="87"/>
      <c r="AD34" s="87"/>
      <c r="AE34" s="87"/>
      <c r="AF34" s="88"/>
      <c r="AG34" s="87"/>
      <c r="AH34" s="87"/>
      <c r="AI34" s="87"/>
      <c r="AJ34" s="87"/>
    </row>
    <row r="35" spans="1:36" ht="15.75" customHeight="1" thickTop="1" thickBot="1" x14ac:dyDescent="0.25">
      <c r="A35" s="77">
        <v>18</v>
      </c>
      <c r="B35" s="89" t="s">
        <v>88</v>
      </c>
      <c r="C35" s="79" t="s">
        <v>337</v>
      </c>
      <c r="D35" s="80" t="str">
        <f>VLOOKUP(B35,'HECVAT - Lite'!A$24:D$112,4,TRUE)</f>
        <v xml:space="preserve">A documented change management process is in place, which is in line with ISO 27001 standards and SOC 2 Type II standards. </v>
      </c>
      <c r="E35" s="81" t="s">
        <v>186</v>
      </c>
      <c r="F35" s="81" t="s">
        <v>322</v>
      </c>
      <c r="G35" s="81" t="s">
        <v>338</v>
      </c>
      <c r="H35" s="90" t="s">
        <v>339</v>
      </c>
      <c r="I35" s="82" t="s">
        <v>340</v>
      </c>
      <c r="J35" s="83" t="str">
        <f t="shared" si="0"/>
        <v>TRUE</v>
      </c>
      <c r="K35" s="83">
        <v>1</v>
      </c>
      <c r="L35" s="83" t="s">
        <v>8</v>
      </c>
      <c r="M35" s="84" t="s">
        <v>238</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341</v>
      </c>
      <c r="Z35" s="177"/>
      <c r="AA35" s="85" t="s">
        <v>244</v>
      </c>
      <c r="AB35" s="85" t="s">
        <v>342</v>
      </c>
      <c r="AC35" s="87"/>
      <c r="AD35" s="87"/>
      <c r="AE35" s="87"/>
      <c r="AF35" s="88"/>
      <c r="AG35" s="87"/>
      <c r="AH35" s="87"/>
      <c r="AI35" s="87"/>
      <c r="AJ35" s="87"/>
    </row>
    <row r="36" spans="1:36" ht="15.75" customHeight="1" thickTop="1" thickBot="1" x14ac:dyDescent="0.25">
      <c r="A36" s="77">
        <v>19</v>
      </c>
      <c r="B36" s="89" t="s">
        <v>89</v>
      </c>
      <c r="C36" s="79" t="s">
        <v>343</v>
      </c>
      <c r="D36" s="80" t="str">
        <f>VLOOKUP(B36,'HECVAT - Lite'!A$24:D$112,4,TRUE)</f>
        <v>The Elevate K-12 Analytics team is actively making accessibility improvements and anticipate providing a formal VPAT for Elevate K-12 Analytics in the future.</v>
      </c>
      <c r="E36" s="81" t="s">
        <v>344</v>
      </c>
      <c r="F36" s="81" t="s">
        <v>345</v>
      </c>
      <c r="G36" s="81" t="s">
        <v>346</v>
      </c>
      <c r="H36" s="90" t="s">
        <v>347</v>
      </c>
      <c r="I36" s="82" t="s">
        <v>348</v>
      </c>
      <c r="J36" s="83" t="str">
        <f t="shared" si="0"/>
        <v>FALSE</v>
      </c>
      <c r="K36" s="83">
        <v>1</v>
      </c>
      <c r="L36" s="83" t="s">
        <v>349</v>
      </c>
      <c r="M36" s="84" t="s">
        <v>238</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90</v>
      </c>
      <c r="C37" s="79" t="s">
        <v>350</v>
      </c>
      <c r="D37" s="80">
        <f>VLOOKUP(B37,'HECVAT - Lite'!A$24:D$112,4,TRUE)</f>
        <v>0</v>
      </c>
      <c r="E37" s="81" t="s">
        <v>186</v>
      </c>
      <c r="F37" s="81" t="s">
        <v>351</v>
      </c>
      <c r="G37" s="81" t="s">
        <v>352</v>
      </c>
      <c r="H37" s="90" t="s">
        <v>353</v>
      </c>
      <c r="I37" s="82" t="s">
        <v>354</v>
      </c>
      <c r="J37" s="83" t="str">
        <f t="shared" si="0"/>
        <v>FALSE</v>
      </c>
      <c r="K37" s="83">
        <v>1</v>
      </c>
      <c r="L37" s="83" t="s">
        <v>349</v>
      </c>
      <c r="M37" s="84" t="s">
        <v>238</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92</v>
      </c>
      <c r="C38" s="79" t="s">
        <v>355</v>
      </c>
      <c r="D38" s="80" t="str">
        <f>VLOOKUP(B38,'HECVAT - Lite'!A$24:D$112,4,TRUE)</f>
        <v>Our processes and procedures cover regions in which we operate.</v>
      </c>
      <c r="E38" s="81" t="s">
        <v>186</v>
      </c>
      <c r="F38" s="81" t="s">
        <v>356</v>
      </c>
      <c r="G38" s="81" t="s">
        <v>357</v>
      </c>
      <c r="H38" s="90" t="s">
        <v>358</v>
      </c>
      <c r="I38" s="82" t="s">
        <v>359</v>
      </c>
      <c r="J38" s="83" t="str">
        <f t="shared" si="0"/>
        <v>FALSE</v>
      </c>
      <c r="K38" s="83">
        <v>1</v>
      </c>
      <c r="L38" s="83" t="s">
        <v>349</v>
      </c>
      <c r="M38" s="84" t="s">
        <v>238</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93</v>
      </c>
      <c r="C39" s="79" t="s">
        <v>360</v>
      </c>
      <c r="D39" s="80" t="str">
        <f>VLOOKUP(B39,'HECVAT - Lite'!A$24:D$112,4,TRUE)</f>
        <v>Our processes and procedures cover regions in which we operate.</v>
      </c>
      <c r="E39" s="81" t="s">
        <v>186</v>
      </c>
      <c r="F39" s="81" t="s">
        <v>361</v>
      </c>
      <c r="G39" s="81" t="s">
        <v>362</v>
      </c>
      <c r="H39" s="90" t="s">
        <v>363</v>
      </c>
      <c r="I39" s="82" t="s">
        <v>364</v>
      </c>
      <c r="J39" s="83" t="str">
        <f t="shared" si="0"/>
        <v>FALSE</v>
      </c>
      <c r="K39" s="83">
        <v>1</v>
      </c>
      <c r="L39" s="83" t="s">
        <v>349</v>
      </c>
      <c r="M39" s="84" t="s">
        <v>238</v>
      </c>
      <c r="N39" s="84" t="str">
        <f>VLOOKUP(B39,'HECVAT - Lite'!$A$6:$C$336,3,FALSE)</f>
        <v>No</v>
      </c>
      <c r="O39" s="84" t="str">
        <f>IF(LEN(VLOOKUP(B39,'Analyst Report'!$A$30:$I$118,7,TRUE))=0,"",VLOOKUP(B39,'Analyst Report'!$A$30:$I$118,7,TRUE))</f>
        <v/>
      </c>
      <c r="P39" s="84">
        <f t="shared" si="1"/>
        <v>0</v>
      </c>
      <c r="Q39" s="84">
        <v>20</v>
      </c>
      <c r="R39" s="84">
        <f>IF(LEN(VLOOKUP(B39,'Analyst Report'!$A$30:$I$118,8,FALSE))=0,"",VLOOKUP(B39,'Analyst Report'!$A$30:$I$118,8,FALSE))</f>
        <v>20</v>
      </c>
      <c r="S39" s="84">
        <f t="shared" si="2"/>
        <v>20</v>
      </c>
      <c r="T39" s="84">
        <f t="shared" si="3"/>
        <v>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94</v>
      </c>
      <c r="C40" s="79" t="s">
        <v>365</v>
      </c>
      <c r="D40" s="80" t="str">
        <f>VLOOKUP(B40,'HECVAT - Lite'!A$24:D$112,4,TRUE)</f>
        <v>Our processes and procedures cover regions in which we operate.</v>
      </c>
      <c r="E40" s="81" t="s">
        <v>186</v>
      </c>
      <c r="F40" s="81" t="s">
        <v>366</v>
      </c>
      <c r="G40" s="81" t="s">
        <v>367</v>
      </c>
      <c r="H40" s="90" t="s">
        <v>368</v>
      </c>
      <c r="I40" s="82" t="s">
        <v>369</v>
      </c>
      <c r="J40" s="83" t="str">
        <f t="shared" si="0"/>
        <v>FALSE</v>
      </c>
      <c r="K40" s="83">
        <v>1</v>
      </c>
      <c r="L40" s="83" t="s">
        <v>349</v>
      </c>
      <c r="M40" s="84" t="s">
        <v>238</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95</v>
      </c>
      <c r="C41" s="79" t="s">
        <v>370</v>
      </c>
      <c r="D41" s="80" t="str">
        <f>VLOOKUP(B41,'HECVAT - Lite'!A$24:D$112,4,TRUE)</f>
        <v>Our processes and procedures cover regions in which we operate.</v>
      </c>
      <c r="E41" s="81" t="s">
        <v>186</v>
      </c>
      <c r="F41" s="81" t="s">
        <v>371</v>
      </c>
      <c r="G41" s="81" t="s">
        <v>372</v>
      </c>
      <c r="H41" s="90" t="s">
        <v>373</v>
      </c>
      <c r="I41" s="82" t="s">
        <v>364</v>
      </c>
      <c r="J41" s="83" t="str">
        <f t="shared" si="0"/>
        <v>FALSE</v>
      </c>
      <c r="K41" s="83">
        <v>1</v>
      </c>
      <c r="L41" s="83" t="s">
        <v>349</v>
      </c>
      <c r="M41" s="84" t="s">
        <v>238</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96</v>
      </c>
      <c r="C42" s="79" t="s">
        <v>374</v>
      </c>
      <c r="D42" s="80" t="str">
        <f>VLOOKUP(B42,'HECVAT - Lite'!A$24:D$112,4,TRUE)</f>
        <v>Our processes and procedures cover regions in which we operate.</v>
      </c>
      <c r="E42" s="81" t="s">
        <v>186</v>
      </c>
      <c r="F42" s="81" t="s">
        <v>375</v>
      </c>
      <c r="G42" s="81" t="s">
        <v>376</v>
      </c>
      <c r="H42" s="90" t="s">
        <v>377</v>
      </c>
      <c r="I42" s="82" t="s">
        <v>364</v>
      </c>
      <c r="J42" s="83" t="str">
        <f t="shared" si="0"/>
        <v>FALSE</v>
      </c>
      <c r="K42" s="83">
        <v>1</v>
      </c>
      <c r="L42" s="83" t="s">
        <v>349</v>
      </c>
      <c r="M42" s="84" t="s">
        <v>238</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97</v>
      </c>
      <c r="C43" s="79" t="s">
        <v>378</v>
      </c>
      <c r="D43" s="80" t="str">
        <f>VLOOKUP(B43,'HECVAT - Lite'!A$24:D$112,4,TRUE)</f>
        <v>Our processes and procedures cover regions in which we operate.</v>
      </c>
      <c r="E43" s="81" t="s">
        <v>186</v>
      </c>
      <c r="F43" s="81" t="s">
        <v>379</v>
      </c>
      <c r="G43" s="81" t="s">
        <v>380</v>
      </c>
      <c r="H43" s="90" t="s">
        <v>381</v>
      </c>
      <c r="I43" s="82" t="s">
        <v>364</v>
      </c>
      <c r="J43" s="83" t="str">
        <f t="shared" si="0"/>
        <v>FALSE</v>
      </c>
      <c r="K43" s="83">
        <v>1</v>
      </c>
      <c r="L43" s="83" t="s">
        <v>349</v>
      </c>
      <c r="M43" s="84" t="s">
        <v>238</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98</v>
      </c>
      <c r="C44" s="79" t="s">
        <v>382</v>
      </c>
      <c r="D44" s="80" t="str">
        <f>VLOOKUP(B44,'HECVAT - Lite'!A$24:D$112,4,TRUE)</f>
        <v>Our processes and procedures cover regions in which we operate.</v>
      </c>
      <c r="E44" s="81" t="s">
        <v>186</v>
      </c>
      <c r="F44" s="81" t="s">
        <v>383</v>
      </c>
      <c r="G44" s="81" t="s">
        <v>384</v>
      </c>
      <c r="H44" s="90" t="s">
        <v>385</v>
      </c>
      <c r="I44" s="82" t="s">
        <v>364</v>
      </c>
      <c r="J44" s="83" t="str">
        <f t="shared" si="0"/>
        <v>FALSE</v>
      </c>
      <c r="K44" s="83">
        <v>1</v>
      </c>
      <c r="L44" s="83" t="s">
        <v>349</v>
      </c>
      <c r="M44" s="84" t="s">
        <v>238</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99</v>
      </c>
      <c r="C45" s="79" t="s">
        <v>386</v>
      </c>
      <c r="D45" s="80" t="str">
        <f>VLOOKUP(B45,'HECVAT - Lite'!A$24:D$112,4,TRUE)</f>
        <v>Our processes and procedures cover regions in which we operate.</v>
      </c>
      <c r="E45" s="81" t="s">
        <v>186</v>
      </c>
      <c r="F45" s="81" t="s">
        <v>387</v>
      </c>
      <c r="G45" s="81" t="s">
        <v>388</v>
      </c>
      <c r="H45" s="90" t="s">
        <v>389</v>
      </c>
      <c r="I45" s="82" t="s">
        <v>364</v>
      </c>
      <c r="J45" s="83" t="str">
        <f t="shared" si="0"/>
        <v>FALSE</v>
      </c>
      <c r="K45" s="83">
        <v>1</v>
      </c>
      <c r="L45" s="83" t="s">
        <v>349</v>
      </c>
      <c r="M45" s="84" t="s">
        <v>238</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100</v>
      </c>
      <c r="C46" s="79" t="s">
        <v>390</v>
      </c>
      <c r="D46" s="80" t="str">
        <f>VLOOKUP(B46,'HECVAT - Lite'!A$24:D$112,4,TRUE)</f>
        <v>Our processes and procedures cover regions in which we operate.</v>
      </c>
      <c r="E46" s="81" t="s">
        <v>186</v>
      </c>
      <c r="F46" s="81"/>
      <c r="G46" s="81" t="s">
        <v>391</v>
      </c>
      <c r="H46" s="90" t="s">
        <v>392</v>
      </c>
      <c r="I46" s="82" t="s">
        <v>364</v>
      </c>
      <c r="J46" s="83" t="str">
        <f t="shared" si="0"/>
        <v>FALSE</v>
      </c>
      <c r="K46" s="83">
        <v>1</v>
      </c>
      <c r="L46" s="83" t="s">
        <v>349</v>
      </c>
      <c r="M46" s="84" t="s">
        <v>262</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102</v>
      </c>
      <c r="C47" s="79" t="s">
        <v>393</v>
      </c>
      <c r="D47" s="80" t="str">
        <f>VLOOKUP(B47,'HECVAT - Lite'!A$24:D$112,4,TRUE)</f>
        <v>By default, users who are idle for 40 minutes are automatically logged out. However, you can change this as needed by configuring the idle session timeout between 0 and 360 minutes.</v>
      </c>
      <c r="E47" s="81" t="s">
        <v>394</v>
      </c>
      <c r="F47" s="81" t="s">
        <v>395</v>
      </c>
      <c r="G47" s="81" t="s">
        <v>396</v>
      </c>
      <c r="H47" s="90" t="s">
        <v>397</v>
      </c>
      <c r="I47" s="82" t="s">
        <v>398</v>
      </c>
      <c r="J47" s="83" t="str">
        <f t="shared" si="0"/>
        <v>TRUE</v>
      </c>
      <c r="K47" s="83">
        <v>1</v>
      </c>
      <c r="L47" s="83" t="s">
        <v>101</v>
      </c>
      <c r="M47" s="84" t="s">
        <v>238</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399</v>
      </c>
      <c r="V47" s="177"/>
      <c r="W47" s="177" t="s">
        <v>400</v>
      </c>
      <c r="X47" s="177" t="s">
        <v>401</v>
      </c>
      <c r="Y47" s="177" t="s">
        <v>402</v>
      </c>
      <c r="Z47" s="177" t="s">
        <v>403</v>
      </c>
      <c r="AA47" s="85" t="s">
        <v>404</v>
      </c>
      <c r="AB47" s="85" t="s">
        <v>405</v>
      </c>
      <c r="AC47" s="87"/>
      <c r="AD47" s="87"/>
      <c r="AE47" s="87"/>
      <c r="AF47" s="87"/>
      <c r="AG47" s="87"/>
      <c r="AH47" s="87"/>
      <c r="AI47" s="87"/>
      <c r="AJ47" s="87"/>
    </row>
    <row r="48" spans="1:36" ht="15.75" customHeight="1" thickTop="1" thickBot="1" x14ac:dyDescent="0.25">
      <c r="A48" s="77">
        <v>30</v>
      </c>
      <c r="B48" s="89" t="s">
        <v>103</v>
      </c>
      <c r="C48" s="79" t="s">
        <v>406</v>
      </c>
      <c r="D48" s="80" t="str">
        <f>VLOOKUP(B48,'HECVAT - Lite'!A$24:D$112,4,TRUE)</f>
        <v>By default, users who are idle for 40 minutes are automatically logged out. However, you can change this as needed by configuring the idle session timeout between 0 and 360 minutes.</v>
      </c>
      <c r="E48" s="81" t="s">
        <v>407</v>
      </c>
      <c r="F48" s="81" t="s">
        <v>408</v>
      </c>
      <c r="G48" s="81" t="s">
        <v>186</v>
      </c>
      <c r="H48" s="90" t="s">
        <v>409</v>
      </c>
      <c r="I48" s="82" t="s">
        <v>410</v>
      </c>
      <c r="J48" s="83" t="str">
        <f t="shared" si="0"/>
        <v>FALSE</v>
      </c>
      <c r="K48" s="83">
        <v>1</v>
      </c>
      <c r="L48" s="83" t="s">
        <v>101</v>
      </c>
      <c r="M48" s="84" t="s">
        <v>238</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411</v>
      </c>
      <c r="V48" s="177"/>
      <c r="W48" s="177" t="s">
        <v>412</v>
      </c>
      <c r="X48" s="177" t="s">
        <v>413</v>
      </c>
      <c r="Y48" s="177" t="s">
        <v>414</v>
      </c>
      <c r="Z48" s="177" t="s">
        <v>415</v>
      </c>
      <c r="AA48" s="85" t="s">
        <v>404</v>
      </c>
      <c r="AB48" s="85"/>
      <c r="AC48" s="87"/>
      <c r="AD48" s="87"/>
      <c r="AE48" s="87"/>
      <c r="AF48" s="87"/>
      <c r="AG48" s="87"/>
      <c r="AH48" s="87"/>
      <c r="AI48" s="87"/>
      <c r="AJ48" s="87"/>
    </row>
    <row r="49" spans="1:36" ht="138" thickTop="1" thickBot="1" x14ac:dyDescent="0.25">
      <c r="A49" s="77">
        <v>31</v>
      </c>
      <c r="B49" s="89" t="s">
        <v>104</v>
      </c>
      <c r="C49" s="79" t="s">
        <v>416</v>
      </c>
      <c r="D49" s="80" t="str">
        <f>VLOOKUP(B49,'HECVAT - Lite'!A$24:D$112,4,TRUE)</f>
        <v>By default, users who are idle for 40 minutes are automatically logged out. However, you can change this as needed by configuring the idle session timeout between 0 and 360 minutes.</v>
      </c>
      <c r="E49" s="81" t="s">
        <v>186</v>
      </c>
      <c r="F49" s="81" t="s">
        <v>322</v>
      </c>
      <c r="G49" s="81" t="s">
        <v>417</v>
      </c>
      <c r="H49" s="90" t="s">
        <v>418</v>
      </c>
      <c r="I49" s="82" t="s">
        <v>419</v>
      </c>
      <c r="J49" s="83" t="str">
        <f t="shared" si="0"/>
        <v>FALSE</v>
      </c>
      <c r="K49" s="83">
        <v>1</v>
      </c>
      <c r="L49" s="83" t="s">
        <v>101</v>
      </c>
      <c r="M49" s="84" t="s">
        <v>238</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420</v>
      </c>
      <c r="V49" s="177"/>
      <c r="W49" s="178">
        <v>6.2</v>
      </c>
      <c r="X49" s="177" t="s">
        <v>421</v>
      </c>
      <c r="Y49" s="177" t="s">
        <v>422</v>
      </c>
      <c r="Z49" s="179" t="s">
        <v>423</v>
      </c>
      <c r="AA49" s="94" t="s">
        <v>424</v>
      </c>
      <c r="AB49" s="94"/>
      <c r="AC49" s="87"/>
      <c r="AD49" s="87"/>
      <c r="AE49" s="87"/>
      <c r="AF49" s="87"/>
      <c r="AG49" s="87"/>
      <c r="AH49" s="87"/>
      <c r="AI49" s="87"/>
      <c r="AJ49" s="87"/>
    </row>
    <row r="50" spans="1:36" ht="138" thickTop="1" thickBot="1" x14ac:dyDescent="0.25">
      <c r="A50" s="77">
        <v>32</v>
      </c>
      <c r="B50" s="89" t="s">
        <v>105</v>
      </c>
      <c r="C50" s="79" t="s">
        <v>425</v>
      </c>
      <c r="D50" s="80" t="str">
        <f>VLOOKUP(B50,'HECVAT - Lite'!A$24:D$112,4,TRUE)</f>
        <v>By default, users who are idle for 40 minutes are automatically logged out. However, you can change this as needed by configuring the idle session timeout between 0 and 360 minutes.</v>
      </c>
      <c r="E50" s="81" t="s">
        <v>186</v>
      </c>
      <c r="F50" s="92" t="s">
        <v>426</v>
      </c>
      <c r="G50" s="92" t="s">
        <v>427</v>
      </c>
      <c r="H50" s="90" t="s">
        <v>428</v>
      </c>
      <c r="I50" s="82" t="s">
        <v>429</v>
      </c>
      <c r="J50" s="83" t="str">
        <f t="shared" si="0"/>
        <v>TRUE</v>
      </c>
      <c r="K50" s="83">
        <v>1</v>
      </c>
      <c r="L50" s="83" t="s">
        <v>101</v>
      </c>
      <c r="M50" s="84" t="s">
        <v>238</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430</v>
      </c>
      <c r="V50" s="177"/>
      <c r="W50" s="177" t="s">
        <v>431</v>
      </c>
      <c r="X50" s="177" t="s">
        <v>432</v>
      </c>
      <c r="Y50" s="177"/>
      <c r="Z50" s="177" t="s">
        <v>433</v>
      </c>
      <c r="AA50" s="85" t="s">
        <v>298</v>
      </c>
      <c r="AB50" s="85"/>
      <c r="AC50" s="87"/>
      <c r="AD50" s="87"/>
      <c r="AE50" s="87"/>
      <c r="AF50" s="87"/>
      <c r="AG50" s="87"/>
      <c r="AH50" s="87"/>
      <c r="AI50" s="87"/>
      <c r="AJ50" s="87"/>
    </row>
    <row r="51" spans="1:36" ht="138" thickTop="1" thickBot="1" x14ac:dyDescent="0.25">
      <c r="A51" s="77">
        <v>33</v>
      </c>
      <c r="B51" s="89" t="s">
        <v>106</v>
      </c>
      <c r="C51" s="79" t="s">
        <v>434</v>
      </c>
      <c r="D51" s="80" t="str">
        <f>VLOOKUP(B51,'HECVAT - Lite'!A$24:D$112,4,TRUE)</f>
        <v>By default, users who are idle for 40 minutes are automatically logged out. However, you can change this as needed by configuring the idle session timeout between 0 and 360 minutes.</v>
      </c>
      <c r="E51" s="81" t="s">
        <v>186</v>
      </c>
      <c r="F51" s="92" t="s">
        <v>435</v>
      </c>
      <c r="G51" s="92" t="s">
        <v>436</v>
      </c>
      <c r="H51" s="90" t="s">
        <v>437</v>
      </c>
      <c r="I51" s="82" t="s">
        <v>438</v>
      </c>
      <c r="J51" s="83" t="str">
        <f t="shared" si="0"/>
        <v>TRUE</v>
      </c>
      <c r="K51" s="83">
        <v>1</v>
      </c>
      <c r="L51" s="83" t="s">
        <v>101</v>
      </c>
      <c r="M51" s="84" t="s">
        <v>238</v>
      </c>
      <c r="N51" s="84" t="str">
        <f>VLOOKUP(B51,'HECVAT - Lite'!$A$6:$C$336,3,FALSE)</f>
        <v>No</v>
      </c>
      <c r="O51" s="84" t="str">
        <f>IF(LEN(VLOOKUP(B51,'Analyst Report'!$A$30:$I$118,7,TRUE))=0,"",VLOOKUP(B51,'Analyst Report'!$A$30:$I$118,7,TRUE))</f>
        <v/>
      </c>
      <c r="P51" s="84">
        <f t="shared" si="1"/>
        <v>0</v>
      </c>
      <c r="Q51" s="84">
        <v>25</v>
      </c>
      <c r="R51" s="84">
        <f>IF(LEN(VLOOKUP(B51,'Analyst Report'!$A$30:$I$118,8,FALSE))=0,"",VLOOKUP(B51,'Analyst Report'!$A$30:$I$118,8,FALSE))</f>
        <v>25</v>
      </c>
      <c r="S51" s="84">
        <f t="shared" si="2"/>
        <v>25</v>
      </c>
      <c r="T51" s="84">
        <f t="shared" si="3"/>
        <v>0</v>
      </c>
      <c r="U51" s="177" t="s">
        <v>411</v>
      </c>
      <c r="V51" s="177"/>
      <c r="W51" s="177" t="s">
        <v>439</v>
      </c>
      <c r="X51" s="177" t="s">
        <v>440</v>
      </c>
      <c r="Y51" s="177"/>
      <c r="Z51" s="177"/>
      <c r="AA51" s="85" t="s">
        <v>298</v>
      </c>
      <c r="AB51" s="85">
        <v>1.1000000000000001</v>
      </c>
      <c r="AC51" s="87"/>
      <c r="AD51" s="87"/>
      <c r="AE51" s="87"/>
      <c r="AF51" s="87"/>
      <c r="AG51" s="87"/>
      <c r="AH51" s="87"/>
      <c r="AI51" s="87"/>
      <c r="AJ51" s="87"/>
    </row>
    <row r="52" spans="1:36" ht="172" thickTop="1" thickBot="1" x14ac:dyDescent="0.25">
      <c r="A52" s="77">
        <v>34</v>
      </c>
      <c r="B52" s="89" t="s">
        <v>107</v>
      </c>
      <c r="C52" s="79" t="s">
        <v>441</v>
      </c>
      <c r="D52" s="80" t="str">
        <f>VLOOKUP(B52,'HECVAT - Lite'!A$24:D$112,4,TRUE)</f>
        <v>By default, users who are idle for 40 minutes are automatically logged out. However, you can change this as needed by configuring the idle session timeout between 0 and 360 minutes.</v>
      </c>
      <c r="E52" s="81" t="s">
        <v>442</v>
      </c>
      <c r="F52" s="81" t="s">
        <v>322</v>
      </c>
      <c r="G52" s="81" t="s">
        <v>443</v>
      </c>
      <c r="H52" s="82" t="s">
        <v>444</v>
      </c>
      <c r="I52" s="82" t="s">
        <v>445</v>
      </c>
      <c r="J52" s="83" t="str">
        <f t="shared" si="0"/>
        <v>FALSE</v>
      </c>
      <c r="K52" s="83">
        <v>1</v>
      </c>
      <c r="L52" s="83" t="s">
        <v>101</v>
      </c>
      <c r="M52" s="84" t="s">
        <v>238</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420</v>
      </c>
      <c r="V52" s="177"/>
      <c r="W52" s="177" t="s">
        <v>439</v>
      </c>
      <c r="X52" s="177"/>
      <c r="Y52" s="177"/>
      <c r="Z52" s="177" t="s">
        <v>446</v>
      </c>
      <c r="AA52" s="85" t="s">
        <v>447</v>
      </c>
      <c r="AB52" s="85">
        <v>2.4</v>
      </c>
      <c r="AC52" s="87"/>
      <c r="AD52" s="87"/>
      <c r="AE52" s="87"/>
      <c r="AF52" s="87"/>
      <c r="AG52" s="87"/>
      <c r="AH52" s="87"/>
      <c r="AI52" s="87"/>
      <c r="AJ52" s="87"/>
    </row>
    <row r="53" spans="1:36" ht="15.75" customHeight="1" thickTop="1" thickBot="1" x14ac:dyDescent="0.25">
      <c r="A53" s="77">
        <v>35</v>
      </c>
      <c r="B53" s="89" t="s">
        <v>109</v>
      </c>
      <c r="C53" s="79" t="s">
        <v>448</v>
      </c>
      <c r="D53" s="80">
        <f>VLOOKUP(B53,'HECVAT - Lite'!A$24:D$112,4,TRUE)</f>
        <v>0</v>
      </c>
      <c r="E53" s="81" t="s">
        <v>449</v>
      </c>
      <c r="F53" s="92" t="s">
        <v>450</v>
      </c>
      <c r="G53" s="92" t="s">
        <v>451</v>
      </c>
      <c r="H53" s="90" t="s">
        <v>452</v>
      </c>
      <c r="I53" s="82" t="s">
        <v>453</v>
      </c>
      <c r="J53" s="83" t="str">
        <f t="shared" si="0"/>
        <v>FALSE</v>
      </c>
      <c r="K53" s="83">
        <v>1</v>
      </c>
      <c r="L53" s="83" t="s">
        <v>108</v>
      </c>
      <c r="M53" s="84" t="s">
        <v>238</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411</v>
      </c>
      <c r="V53" s="177"/>
      <c r="W53" s="177" t="s">
        <v>454</v>
      </c>
      <c r="X53" s="177" t="s">
        <v>455</v>
      </c>
      <c r="Y53" s="177" t="s">
        <v>456</v>
      </c>
      <c r="Z53" s="177" t="s">
        <v>457</v>
      </c>
      <c r="AA53" s="85" t="s">
        <v>298</v>
      </c>
      <c r="AB53" s="85"/>
      <c r="AC53" s="87"/>
      <c r="AD53" s="87"/>
      <c r="AE53" s="87"/>
      <c r="AF53" s="87"/>
      <c r="AG53" s="87"/>
      <c r="AH53" s="87"/>
      <c r="AI53" s="87"/>
      <c r="AJ53" s="87"/>
    </row>
    <row r="54" spans="1:36" ht="15.75" customHeight="1" thickTop="1" thickBot="1" x14ac:dyDescent="0.25">
      <c r="A54" s="77">
        <v>36</v>
      </c>
      <c r="B54" s="89" t="s">
        <v>110</v>
      </c>
      <c r="C54" s="79" t="s">
        <v>458</v>
      </c>
      <c r="D54" s="80">
        <f>VLOOKUP(B54,'HECVAT - Lite'!A$24:D$112,4,TRUE)</f>
        <v>0</v>
      </c>
      <c r="E54" s="81" t="s">
        <v>186</v>
      </c>
      <c r="F54" s="92" t="s">
        <v>459</v>
      </c>
      <c r="G54" s="92" t="s">
        <v>460</v>
      </c>
      <c r="H54" s="90" t="s">
        <v>461</v>
      </c>
      <c r="I54" s="90" t="s">
        <v>462</v>
      </c>
      <c r="J54" s="83" t="str">
        <f t="shared" si="0"/>
        <v>FALSE</v>
      </c>
      <c r="K54" s="83">
        <v>1</v>
      </c>
      <c r="L54" s="83" t="s">
        <v>108</v>
      </c>
      <c r="M54" s="84" t="s">
        <v>238</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411</v>
      </c>
      <c r="V54" s="177"/>
      <c r="W54" s="177" t="s">
        <v>463</v>
      </c>
      <c r="X54" s="177" t="s">
        <v>455</v>
      </c>
      <c r="Y54" s="177" t="s">
        <v>464</v>
      </c>
      <c r="Z54" s="177" t="s">
        <v>465</v>
      </c>
      <c r="AA54" s="85" t="s">
        <v>466</v>
      </c>
      <c r="AB54" s="85"/>
      <c r="AC54" s="87"/>
      <c r="AD54" s="87"/>
      <c r="AE54" s="87"/>
      <c r="AF54" s="87"/>
      <c r="AG54" s="87"/>
      <c r="AH54" s="87"/>
      <c r="AI54" s="87"/>
      <c r="AJ54" s="87"/>
    </row>
    <row r="55" spans="1:36" ht="15.75" customHeight="1" thickTop="1" thickBot="1" x14ac:dyDescent="0.25">
      <c r="A55" s="77">
        <v>37</v>
      </c>
      <c r="B55" s="89" t="s">
        <v>111</v>
      </c>
      <c r="C55" s="79" t="s">
        <v>467</v>
      </c>
      <c r="D55" s="80">
        <f>VLOOKUP(B55,'HECVAT - Lite'!A$24:D$112,4,TRUE)</f>
        <v>0</v>
      </c>
      <c r="E55" s="81" t="s">
        <v>186</v>
      </c>
      <c r="F55" s="81" t="s">
        <v>468</v>
      </c>
      <c r="G55" s="92" t="s">
        <v>469</v>
      </c>
      <c r="H55" s="90" t="s">
        <v>452</v>
      </c>
      <c r="I55" s="90" t="s">
        <v>470</v>
      </c>
      <c r="J55" s="83" t="str">
        <f t="shared" si="0"/>
        <v>FALSE</v>
      </c>
      <c r="K55" s="83">
        <v>1</v>
      </c>
      <c r="L55" s="83" t="s">
        <v>108</v>
      </c>
      <c r="M55" s="84" t="s">
        <v>238</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411</v>
      </c>
      <c r="V55" s="177"/>
      <c r="W55" s="177" t="s">
        <v>471</v>
      </c>
      <c r="X55" s="177" t="s">
        <v>472</v>
      </c>
      <c r="Y55" s="177"/>
      <c r="Z55" s="177"/>
      <c r="AA55" s="85" t="s">
        <v>466</v>
      </c>
      <c r="AB55" s="85"/>
      <c r="AC55" s="87"/>
      <c r="AD55" s="87"/>
      <c r="AE55" s="87"/>
      <c r="AF55" s="87"/>
      <c r="AG55" s="87"/>
      <c r="AH55" s="87"/>
      <c r="AI55" s="87"/>
      <c r="AJ55" s="87"/>
    </row>
    <row r="56" spans="1:36" ht="15.75" customHeight="1" thickTop="1" thickBot="1" x14ac:dyDescent="0.25">
      <c r="A56" s="77">
        <v>38</v>
      </c>
      <c r="B56" s="89" t="s">
        <v>112</v>
      </c>
      <c r="C56" s="79" t="s">
        <v>473</v>
      </c>
      <c r="D56" s="80">
        <f>VLOOKUP(B56,'HECVAT - Lite'!A$24:D$112,4,TRUE)</f>
        <v>0</v>
      </c>
      <c r="E56" s="81" t="s">
        <v>474</v>
      </c>
      <c r="F56" s="92" t="s">
        <v>475</v>
      </c>
      <c r="G56" s="92" t="s">
        <v>476</v>
      </c>
      <c r="H56" s="90" t="s">
        <v>452</v>
      </c>
      <c r="I56" s="82" t="s">
        <v>453</v>
      </c>
      <c r="J56" s="83" t="str">
        <f t="shared" si="0"/>
        <v>FALSE</v>
      </c>
      <c r="K56" s="83">
        <v>1</v>
      </c>
      <c r="L56" s="83" t="s">
        <v>108</v>
      </c>
      <c r="M56" s="84" t="s">
        <v>238</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411</v>
      </c>
      <c r="V56" s="177"/>
      <c r="W56" s="177" t="s">
        <v>471</v>
      </c>
      <c r="X56" s="177" t="s">
        <v>472</v>
      </c>
      <c r="Y56" s="177"/>
      <c r="Z56" s="177"/>
      <c r="AA56" s="85" t="s">
        <v>298</v>
      </c>
      <c r="AB56" s="85"/>
      <c r="AC56" s="87"/>
      <c r="AD56" s="87"/>
      <c r="AE56" s="87"/>
      <c r="AF56" s="87"/>
      <c r="AG56" s="87"/>
      <c r="AH56" s="87"/>
      <c r="AI56" s="87"/>
      <c r="AJ56" s="87"/>
    </row>
    <row r="57" spans="1:36" ht="15.75" customHeight="1" thickTop="1" thickBot="1" x14ac:dyDescent="0.25">
      <c r="A57" s="77">
        <v>39</v>
      </c>
      <c r="B57" s="89" t="s">
        <v>113</v>
      </c>
      <c r="C57" s="79" t="s">
        <v>477</v>
      </c>
      <c r="D57" s="80">
        <f>VLOOKUP(B57,'HECVAT - Lite'!A$24:D$112,4,TRUE)</f>
        <v>0</v>
      </c>
      <c r="E57" s="81" t="s">
        <v>186</v>
      </c>
      <c r="F57" s="81" t="s">
        <v>478</v>
      </c>
      <c r="G57" s="81" t="s">
        <v>186</v>
      </c>
      <c r="H57" s="90" t="s">
        <v>479</v>
      </c>
      <c r="I57" s="82" t="s">
        <v>480</v>
      </c>
      <c r="J57" s="83" t="str">
        <f t="shared" si="0"/>
        <v>FALSE</v>
      </c>
      <c r="K57" s="83">
        <v>1</v>
      </c>
      <c r="L57" s="83" t="s">
        <v>108</v>
      </c>
      <c r="M57" s="84" t="s">
        <v>238</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481</v>
      </c>
      <c r="V57" s="177"/>
      <c r="W57" s="177">
        <v>12.4</v>
      </c>
      <c r="X57" s="177" t="s">
        <v>482</v>
      </c>
      <c r="Y57" s="177" t="s">
        <v>483</v>
      </c>
      <c r="Z57" s="177" t="s">
        <v>484</v>
      </c>
      <c r="AA57" s="85" t="s">
        <v>298</v>
      </c>
      <c r="AB57" s="85"/>
      <c r="AC57" s="87"/>
      <c r="AD57" s="87"/>
      <c r="AE57" s="87"/>
      <c r="AF57" s="87"/>
      <c r="AG57" s="87"/>
      <c r="AH57" s="87"/>
      <c r="AI57" s="87"/>
      <c r="AJ57" s="87"/>
    </row>
    <row r="58" spans="1:36" ht="15.75" customHeight="1" thickTop="1" thickBot="1" x14ac:dyDescent="0.25">
      <c r="A58" s="77">
        <v>40</v>
      </c>
      <c r="B58" s="89" t="s">
        <v>114</v>
      </c>
      <c r="C58" s="79" t="s">
        <v>485</v>
      </c>
      <c r="D58" s="80" t="str">
        <f>VLOOKUP(B58,'HECVAT - Lite'!A$24:D$112,4,TRUE)</f>
        <v>For the purpose of mapping custom codes to Ed-Fi codes, customers can specify attribute mappings for any needed information beyond a user identifier.</v>
      </c>
      <c r="E58" s="81" t="s">
        <v>186</v>
      </c>
      <c r="F58" s="81" t="s">
        <v>486</v>
      </c>
      <c r="G58" s="81" t="s">
        <v>186</v>
      </c>
      <c r="H58" s="90" t="s">
        <v>479</v>
      </c>
      <c r="I58" s="82" t="s">
        <v>487</v>
      </c>
      <c r="J58" s="83" t="str">
        <f t="shared" si="0"/>
        <v>FALSE</v>
      </c>
      <c r="K58" s="83">
        <v>1</v>
      </c>
      <c r="L58" s="83" t="s">
        <v>108</v>
      </c>
      <c r="M58" s="84" t="s">
        <v>238</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298</v>
      </c>
      <c r="AB58" s="85"/>
      <c r="AC58" s="87"/>
      <c r="AD58" s="87"/>
      <c r="AE58" s="87"/>
      <c r="AF58" s="87"/>
      <c r="AG58" s="87"/>
      <c r="AH58" s="87"/>
      <c r="AI58" s="87"/>
      <c r="AJ58" s="87"/>
    </row>
    <row r="59" spans="1:36" ht="15.75" customHeight="1" thickTop="1" thickBot="1" x14ac:dyDescent="0.25">
      <c r="A59" s="77">
        <v>41</v>
      </c>
      <c r="B59" s="89" t="s">
        <v>115</v>
      </c>
      <c r="C59" s="79" t="s">
        <v>488</v>
      </c>
      <c r="D59" s="80" t="str">
        <f>VLOOKUP(B59,'HECVAT - Lite'!A$24:D$112,4,TRUE)</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59" s="81" t="s">
        <v>186</v>
      </c>
      <c r="F59" s="92" t="s">
        <v>489</v>
      </c>
      <c r="G59" s="81" t="s">
        <v>186</v>
      </c>
      <c r="H59" s="90" t="s">
        <v>490</v>
      </c>
      <c r="I59" s="90" t="s">
        <v>491</v>
      </c>
      <c r="J59" s="83" t="str">
        <f t="shared" si="0"/>
        <v>TRUE</v>
      </c>
      <c r="K59" s="83">
        <v>1</v>
      </c>
      <c r="L59" s="83" t="s">
        <v>108</v>
      </c>
      <c r="M59" s="84" t="s">
        <v>238</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298</v>
      </c>
      <c r="AB59" s="85"/>
      <c r="AC59" s="87"/>
      <c r="AD59" s="87"/>
      <c r="AE59" s="87"/>
      <c r="AF59" s="87"/>
      <c r="AG59" s="87"/>
      <c r="AH59" s="87"/>
      <c r="AI59" s="87"/>
      <c r="AJ59" s="87"/>
    </row>
    <row r="60" spans="1:36" ht="15.75" customHeight="1" thickTop="1" thickBot="1" x14ac:dyDescent="0.25">
      <c r="A60" s="77">
        <v>42</v>
      </c>
      <c r="B60" s="89" t="s">
        <v>116</v>
      </c>
      <c r="C60" s="79" t="s">
        <v>492</v>
      </c>
      <c r="D60" s="80" t="str">
        <f>VLOOKUP(B60,'HECVAT - Lite'!A$24:D$112,4,TRUE)</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60" s="81" t="s">
        <v>186</v>
      </c>
      <c r="F60" s="92" t="s">
        <v>493</v>
      </c>
      <c r="G60" s="92" t="s">
        <v>494</v>
      </c>
      <c r="H60" s="90" t="s">
        <v>495</v>
      </c>
      <c r="I60" s="90" t="s">
        <v>496</v>
      </c>
      <c r="J60" s="83" t="str">
        <f t="shared" si="0"/>
        <v>FALSE</v>
      </c>
      <c r="K60" s="83">
        <v>1</v>
      </c>
      <c r="L60" s="83" t="s">
        <v>108</v>
      </c>
      <c r="M60" s="84" t="s">
        <v>238</v>
      </c>
      <c r="N60" s="84" t="str">
        <f>VLOOKUP(B60,'HECVAT - Lite'!$A$6:$C$336,3,FALSE)</f>
        <v>Yes</v>
      </c>
      <c r="O60" s="84" t="str">
        <f>IF(LEN(VLOOKUP(B60,'Analyst Report'!$A$30:$I$118,7,TRUE))=0,"",VLOOKUP(B60,'Analyst Report'!$A$30:$I$118,7,TRUE))</f>
        <v/>
      </c>
      <c r="P60" s="84">
        <f t="shared" si="1"/>
        <v>1</v>
      </c>
      <c r="Q60" s="84">
        <v>15</v>
      </c>
      <c r="R60" s="84">
        <f>IF(LEN(VLOOKUP(B60,'Analyst Report'!$A$30:$I$118,8,FALSE))=0,"",VLOOKUP(B60,'Analyst Report'!$A$30:$I$118,8,FALSE))</f>
        <v>15</v>
      </c>
      <c r="S60" s="84">
        <f t="shared" si="2"/>
        <v>15</v>
      </c>
      <c r="T60" s="84">
        <f t="shared" si="3"/>
        <v>15</v>
      </c>
      <c r="U60" s="177"/>
      <c r="V60" s="177"/>
      <c r="W60" s="177"/>
      <c r="X60" s="177"/>
      <c r="Y60" s="177"/>
      <c r="Z60" s="177"/>
      <c r="AA60" s="85" t="s">
        <v>298</v>
      </c>
      <c r="AB60" s="85"/>
      <c r="AC60" s="87"/>
      <c r="AD60" s="87"/>
      <c r="AE60" s="87"/>
      <c r="AF60" s="87"/>
      <c r="AG60" s="87"/>
      <c r="AH60" s="87"/>
      <c r="AI60" s="87"/>
      <c r="AJ60" s="87"/>
    </row>
    <row r="61" spans="1:36" ht="15.75" customHeight="1" thickTop="1" thickBot="1" x14ac:dyDescent="0.25">
      <c r="A61" s="77">
        <v>43</v>
      </c>
      <c r="B61" s="89" t="s">
        <v>117</v>
      </c>
      <c r="C61" s="79" t="s">
        <v>497</v>
      </c>
      <c r="D61" s="80" t="str">
        <f>VLOOKUP(B61,'HECVAT - Lite'!A$24:D$112,4,TRUE)</f>
        <v>By default, users who are idle for 40 minutes are automatically logged out. However, you can change this as needed by configuring the idle session timeout between 0 and 360 minutes.</v>
      </c>
      <c r="E61" s="81" t="s">
        <v>186</v>
      </c>
      <c r="F61" s="81" t="s">
        <v>498</v>
      </c>
      <c r="G61" s="92" t="s">
        <v>499</v>
      </c>
      <c r="H61" s="90" t="s">
        <v>500</v>
      </c>
      <c r="I61" s="82" t="s">
        <v>453</v>
      </c>
      <c r="J61" s="83" t="str">
        <f t="shared" si="0"/>
        <v>FALSE</v>
      </c>
      <c r="K61" s="83">
        <v>1</v>
      </c>
      <c r="L61" s="83" t="s">
        <v>108</v>
      </c>
      <c r="M61" s="84" t="s">
        <v>238</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298</v>
      </c>
      <c r="AB61" s="85"/>
      <c r="AC61" s="87"/>
      <c r="AD61" s="87"/>
      <c r="AE61" s="87"/>
      <c r="AF61" s="87"/>
      <c r="AG61" s="87"/>
      <c r="AH61" s="87"/>
      <c r="AI61" s="87"/>
      <c r="AJ61" s="87"/>
    </row>
    <row r="62" spans="1:36" ht="15.75" customHeight="1" thickTop="1" thickBot="1" x14ac:dyDescent="0.25">
      <c r="A62" s="77">
        <v>44</v>
      </c>
      <c r="B62" s="89" t="s">
        <v>119</v>
      </c>
      <c r="C62" s="79" t="s">
        <v>501</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2" s="81" t="s">
        <v>186</v>
      </c>
      <c r="F62" s="92" t="s">
        <v>502</v>
      </c>
      <c r="G62" s="92" t="s">
        <v>503</v>
      </c>
      <c r="H62" s="90" t="s">
        <v>504</v>
      </c>
      <c r="I62" s="82" t="s">
        <v>505</v>
      </c>
      <c r="J62" s="83" t="str">
        <f t="shared" si="0"/>
        <v>FALSE</v>
      </c>
      <c r="K62" s="83">
        <v>1</v>
      </c>
      <c r="L62" s="83" t="s">
        <v>108</v>
      </c>
      <c r="M62" s="84" t="s">
        <v>238</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506</v>
      </c>
      <c r="Z62" s="177"/>
      <c r="AA62" s="85" t="s">
        <v>447</v>
      </c>
      <c r="AB62" s="85">
        <v>2.2000000000000002</v>
      </c>
      <c r="AC62" s="87"/>
      <c r="AD62" s="87"/>
      <c r="AE62" s="87"/>
      <c r="AF62" s="87"/>
      <c r="AG62" s="87"/>
      <c r="AH62" s="87"/>
      <c r="AI62" s="87"/>
      <c r="AJ62" s="87"/>
    </row>
    <row r="63" spans="1:36" ht="15.75" customHeight="1" thickTop="1" thickBot="1" x14ac:dyDescent="0.25">
      <c r="A63" s="77">
        <v>45</v>
      </c>
      <c r="B63" s="89" t="s">
        <v>120</v>
      </c>
      <c r="C63" s="79" t="s">
        <v>507</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3" s="81" t="s">
        <v>186</v>
      </c>
      <c r="F63" s="92" t="s">
        <v>508</v>
      </c>
      <c r="G63" s="92" t="s">
        <v>509</v>
      </c>
      <c r="H63" s="90" t="s">
        <v>510</v>
      </c>
      <c r="I63" s="82" t="s">
        <v>511</v>
      </c>
      <c r="J63" s="83" t="str">
        <f t="shared" si="0"/>
        <v>FALSE</v>
      </c>
      <c r="K63" s="83">
        <v>1</v>
      </c>
      <c r="L63" s="83" t="s">
        <v>512</v>
      </c>
      <c r="M63" s="84" t="s">
        <v>238</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513</v>
      </c>
      <c r="Z63" s="177"/>
      <c r="AA63" s="85" t="s">
        <v>514</v>
      </c>
      <c r="AB63" s="85"/>
      <c r="AC63" s="87"/>
      <c r="AD63" s="87"/>
      <c r="AE63" s="87"/>
      <c r="AF63" s="87"/>
      <c r="AG63" s="87"/>
      <c r="AH63" s="87"/>
      <c r="AI63" s="87"/>
      <c r="AJ63" s="87"/>
    </row>
    <row r="64" spans="1:36" ht="15.75" customHeight="1" thickTop="1" thickBot="1" x14ac:dyDescent="0.25">
      <c r="A64" s="77">
        <v>46</v>
      </c>
      <c r="B64" s="89" t="s">
        <v>121</v>
      </c>
      <c r="C64" s="79" t="s">
        <v>515</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4" s="81" t="s">
        <v>186</v>
      </c>
      <c r="F64" s="92" t="s">
        <v>516</v>
      </c>
      <c r="G64" s="92" t="s">
        <v>517</v>
      </c>
      <c r="H64" s="90" t="s">
        <v>518</v>
      </c>
      <c r="I64" s="82" t="s">
        <v>519</v>
      </c>
      <c r="J64" s="83" t="str">
        <f t="shared" si="0"/>
        <v>FALSE</v>
      </c>
      <c r="K64" s="83">
        <v>1</v>
      </c>
      <c r="L64" s="83" t="s">
        <v>512</v>
      </c>
      <c r="M64" s="84" t="s">
        <v>238</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520</v>
      </c>
      <c r="Z64" s="177"/>
      <c r="AA64" s="85" t="s">
        <v>298</v>
      </c>
      <c r="AB64" s="85">
        <v>11.2</v>
      </c>
      <c r="AC64" s="87"/>
      <c r="AD64" s="87"/>
      <c r="AE64" s="87"/>
      <c r="AF64" s="87"/>
      <c r="AG64" s="87"/>
      <c r="AH64" s="87"/>
      <c r="AI64" s="87"/>
      <c r="AJ64" s="87"/>
    </row>
    <row r="65" spans="1:36" ht="15.75" customHeight="1" thickTop="1" thickBot="1" x14ac:dyDescent="0.25">
      <c r="A65" s="77">
        <v>47</v>
      </c>
      <c r="B65" s="89" t="s">
        <v>122</v>
      </c>
      <c r="C65" s="79" t="s">
        <v>521</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5" s="81" t="s">
        <v>186</v>
      </c>
      <c r="F65" s="92" t="s">
        <v>522</v>
      </c>
      <c r="G65" s="92" t="s">
        <v>523</v>
      </c>
      <c r="H65" s="90" t="s">
        <v>524</v>
      </c>
      <c r="I65" s="82" t="s">
        <v>525</v>
      </c>
      <c r="J65" s="83" t="str">
        <f t="shared" si="0"/>
        <v>FALSE</v>
      </c>
      <c r="K65" s="83">
        <v>1</v>
      </c>
      <c r="L65" s="83" t="s">
        <v>512</v>
      </c>
      <c r="M65" s="84" t="s">
        <v>238</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244</v>
      </c>
      <c r="AB65" s="85"/>
      <c r="AC65" s="87"/>
      <c r="AD65" s="87"/>
      <c r="AE65" s="87"/>
      <c r="AF65" s="87"/>
      <c r="AG65" s="87"/>
      <c r="AH65" s="87"/>
      <c r="AI65" s="87"/>
      <c r="AJ65" s="87"/>
    </row>
    <row r="66" spans="1:36" ht="15.75" customHeight="1" thickTop="1" thickBot="1" x14ac:dyDescent="0.25">
      <c r="A66" s="77">
        <v>48</v>
      </c>
      <c r="B66" s="89" t="s">
        <v>123</v>
      </c>
      <c r="C66" s="79" t="s">
        <v>526</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6" s="81" t="s">
        <v>186</v>
      </c>
      <c r="F66" s="81" t="s">
        <v>527</v>
      </c>
      <c r="G66" s="92" t="s">
        <v>528</v>
      </c>
      <c r="H66" s="90" t="s">
        <v>529</v>
      </c>
      <c r="I66" s="82" t="s">
        <v>530</v>
      </c>
      <c r="J66" s="83" t="str">
        <f t="shared" si="0"/>
        <v>FALSE</v>
      </c>
      <c r="K66" s="83">
        <v>1</v>
      </c>
      <c r="L66" s="83" t="s">
        <v>512</v>
      </c>
      <c r="M66" s="84" t="s">
        <v>238</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531</v>
      </c>
      <c r="Z66" s="177"/>
      <c r="AA66" s="85" t="s">
        <v>532</v>
      </c>
      <c r="AB66" s="85" t="s">
        <v>533</v>
      </c>
      <c r="AC66" s="87"/>
      <c r="AD66" s="87"/>
      <c r="AE66" s="87"/>
      <c r="AF66" s="87"/>
      <c r="AG66" s="87"/>
      <c r="AH66" s="87"/>
      <c r="AI66" s="87"/>
      <c r="AJ66" s="87"/>
    </row>
    <row r="67" spans="1:36" ht="146" thickTop="1" thickBot="1" x14ac:dyDescent="0.25">
      <c r="A67" s="77">
        <v>49</v>
      </c>
      <c r="B67" s="89" t="s">
        <v>125</v>
      </c>
      <c r="C67" s="79" t="s">
        <v>534</v>
      </c>
      <c r="D67" s="80" t="str">
        <f>VLOOKUP(B67,'HECVAT - Lite'!A$24:D$112,4,TRUE)</f>
        <v>Clients are logically separated via horizontal and vertical partitioning within a multi-tenant, single instance web application.</v>
      </c>
      <c r="E67" s="81" t="s">
        <v>186</v>
      </c>
      <c r="F67" s="92" t="s">
        <v>535</v>
      </c>
      <c r="G67" s="92" t="s">
        <v>536</v>
      </c>
      <c r="H67" s="90" t="s">
        <v>537</v>
      </c>
      <c r="I67" s="82" t="s">
        <v>538</v>
      </c>
      <c r="J67" s="83" t="str">
        <f t="shared" si="0"/>
        <v>TRUE</v>
      </c>
      <c r="K67" s="83">
        <v>1</v>
      </c>
      <c r="L67" s="83" t="s">
        <v>124</v>
      </c>
      <c r="M67" s="84" t="s">
        <v>238</v>
      </c>
      <c r="N67" s="84" t="str">
        <f>VLOOKUP(B67,'HECVAT - Lite'!$A$6:$C$336,3,FALSE)</f>
        <v>Yes</v>
      </c>
      <c r="O67" s="84" t="str">
        <f>IF(LEN(VLOOKUP(B67,'Analyst Report'!$A$30:$I$118,7,TRUE))=0,"",VLOOKUP(B67,'Analyst Report'!$A$30:$I$118,7,TRUE))</f>
        <v/>
      </c>
      <c r="P67" s="84">
        <f t="shared" si="1"/>
        <v>1</v>
      </c>
      <c r="Q67" s="84">
        <v>25</v>
      </c>
      <c r="R67" s="84">
        <f>IF(LEN(VLOOKUP(B67,'Analyst Report'!$A$30:$I$118,8,FALSE))=0,"",VLOOKUP(B67,'Analyst Report'!$A$30:$I$118,8,FALSE))</f>
        <v>25</v>
      </c>
      <c r="S67" s="84">
        <f t="shared" si="2"/>
        <v>25</v>
      </c>
      <c r="T67" s="84">
        <f t="shared" si="3"/>
        <v>25</v>
      </c>
      <c r="U67" s="177" t="s">
        <v>420</v>
      </c>
      <c r="V67" s="177"/>
      <c r="W67" s="177"/>
      <c r="X67" s="177" t="s">
        <v>539</v>
      </c>
      <c r="Y67" s="177" t="s">
        <v>540</v>
      </c>
      <c r="Z67" s="179" t="s">
        <v>541</v>
      </c>
      <c r="AA67" s="94" t="s">
        <v>298</v>
      </c>
      <c r="AB67" s="94"/>
      <c r="AC67" s="87"/>
      <c r="AD67" s="87"/>
      <c r="AE67" s="87"/>
      <c r="AF67" s="87"/>
      <c r="AG67" s="87"/>
      <c r="AH67" s="87"/>
      <c r="AI67" s="87"/>
      <c r="AJ67" s="87"/>
    </row>
    <row r="68" spans="1:36" ht="15.75" customHeight="1" thickTop="1" thickBot="1" x14ac:dyDescent="0.25">
      <c r="A68" s="77">
        <v>50</v>
      </c>
      <c r="B68" s="89" t="s">
        <v>126</v>
      </c>
      <c r="C68" s="79" t="s">
        <v>542</v>
      </c>
      <c r="D68" s="80" t="str">
        <f>VLOOKUP(B68,'HECVAT - Lite'!A$24:D$112,4,TRUE)</f>
        <v>All data in and out of Elevate K12 Analytics is encrypted using TLS 1.2 or 1.3.</v>
      </c>
      <c r="E68" s="81" t="s">
        <v>186</v>
      </c>
      <c r="F68" s="92" t="s">
        <v>543</v>
      </c>
      <c r="G68" s="92" t="s">
        <v>544</v>
      </c>
      <c r="H68" s="90" t="s">
        <v>545</v>
      </c>
      <c r="I68" s="82" t="s">
        <v>546</v>
      </c>
      <c r="J68" s="83" t="str">
        <f t="shared" si="0"/>
        <v>FALSE</v>
      </c>
      <c r="K68" s="83">
        <v>1</v>
      </c>
      <c r="L68" s="83" t="s">
        <v>124</v>
      </c>
      <c r="M68" s="84" t="s">
        <v>238</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547</v>
      </c>
      <c r="V68" s="177"/>
      <c r="W68" s="177" t="s">
        <v>548</v>
      </c>
      <c r="X68" s="177" t="s">
        <v>549</v>
      </c>
      <c r="Y68" s="177" t="s">
        <v>550</v>
      </c>
      <c r="Z68" s="177" t="s">
        <v>551</v>
      </c>
      <c r="AA68" s="85" t="s">
        <v>552</v>
      </c>
      <c r="AB68" s="85" t="s">
        <v>553</v>
      </c>
      <c r="AC68" s="87"/>
      <c r="AD68" s="87"/>
      <c r="AE68" s="87"/>
      <c r="AF68" s="87"/>
      <c r="AG68" s="87"/>
      <c r="AH68" s="87"/>
      <c r="AI68" s="87"/>
      <c r="AJ68" s="87"/>
    </row>
    <row r="69" spans="1:36" ht="15.75" customHeight="1" thickTop="1" thickBot="1" x14ac:dyDescent="0.25">
      <c r="A69" s="77">
        <v>51</v>
      </c>
      <c r="B69" s="89" t="s">
        <v>127</v>
      </c>
      <c r="C69" s="79" t="s">
        <v>554</v>
      </c>
      <c r="D69" s="80" t="str">
        <f>VLOOKUP(B69,'HECVAT - Lite'!A$24:D$112,4,TRUE)</f>
        <v xml:space="preserve">Data at rest within the Elevate K-12 Analytics environment is encrypted using the AWS default symmetric algorithm which is AES-256-GCM. </v>
      </c>
      <c r="E69" s="81" t="s">
        <v>186</v>
      </c>
      <c r="F69" s="92" t="s">
        <v>555</v>
      </c>
      <c r="G69" s="92" t="s">
        <v>556</v>
      </c>
      <c r="H69" s="90" t="s">
        <v>557</v>
      </c>
      <c r="I69" s="82" t="s">
        <v>558</v>
      </c>
      <c r="J69" s="83" t="str">
        <f t="shared" si="0"/>
        <v>FALSE</v>
      </c>
      <c r="K69" s="83">
        <v>1</v>
      </c>
      <c r="L69" s="83" t="s">
        <v>124</v>
      </c>
      <c r="M69" s="84" t="s">
        <v>238</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547</v>
      </c>
      <c r="V69" s="177"/>
      <c r="W69" s="177" t="s">
        <v>548</v>
      </c>
      <c r="X69" s="177" t="s">
        <v>559</v>
      </c>
      <c r="Y69" s="177" t="s">
        <v>550</v>
      </c>
      <c r="Z69" s="177" t="s">
        <v>551</v>
      </c>
      <c r="AA69" s="85" t="s">
        <v>552</v>
      </c>
      <c r="AB69" s="85" t="s">
        <v>560</v>
      </c>
      <c r="AC69" s="87"/>
      <c r="AD69" s="87"/>
      <c r="AE69" s="87"/>
      <c r="AF69" s="87"/>
      <c r="AG69" s="87"/>
      <c r="AH69" s="87"/>
      <c r="AI69" s="87"/>
      <c r="AJ69" s="87"/>
    </row>
    <row r="70" spans="1:36" ht="147.75" customHeight="1" thickTop="1" thickBot="1" x14ac:dyDescent="0.25">
      <c r="A70" s="77">
        <v>52</v>
      </c>
      <c r="B70" s="89" t="s">
        <v>128</v>
      </c>
      <c r="C70" s="79" t="s">
        <v>561</v>
      </c>
      <c r="D70" s="80" t="str">
        <f>VLOOKUP(B70,'HECVAT - Lite'!A$24:D$112,4,TRUE)</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70" s="81" t="s">
        <v>562</v>
      </c>
      <c r="F70" s="81" t="s">
        <v>563</v>
      </c>
      <c r="G70" s="81" t="s">
        <v>564</v>
      </c>
      <c r="H70" s="90" t="s">
        <v>565</v>
      </c>
      <c r="I70" s="82" t="s">
        <v>566</v>
      </c>
      <c r="J70" s="83" t="str">
        <f t="shared" si="0"/>
        <v>FALSE</v>
      </c>
      <c r="K70" s="83">
        <v>1</v>
      </c>
      <c r="L70" s="83" t="s">
        <v>124</v>
      </c>
      <c r="M70" s="84" t="s">
        <v>238</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547</v>
      </c>
      <c r="V70" s="177"/>
      <c r="W70" s="177" t="s">
        <v>567</v>
      </c>
      <c r="X70" s="177"/>
      <c r="Y70" s="177" t="s">
        <v>568</v>
      </c>
      <c r="Z70" s="177" t="s">
        <v>569</v>
      </c>
      <c r="AA70" s="85" t="s">
        <v>298</v>
      </c>
      <c r="AB70" s="85"/>
      <c r="AC70" s="87"/>
      <c r="AD70" s="87"/>
      <c r="AE70" s="87"/>
      <c r="AF70" s="87"/>
      <c r="AG70" s="87"/>
      <c r="AH70" s="87"/>
      <c r="AI70" s="87"/>
      <c r="AJ70" s="87"/>
    </row>
    <row r="71" spans="1:36" ht="15.75" customHeight="1" thickTop="1" thickBot="1" x14ac:dyDescent="0.25">
      <c r="A71" s="77">
        <v>53</v>
      </c>
      <c r="B71" s="89" t="s">
        <v>129</v>
      </c>
      <c r="C71" s="79" t="s">
        <v>570</v>
      </c>
      <c r="D71" s="80" t="str">
        <f>VLOOKUP(B71,'HECVAT - Lite'!A$24:D$112,4,TRUE)</f>
        <v>Customers do not have direct access to the database. A data extract will be made by Instructure upon request.</v>
      </c>
      <c r="E71" s="81" t="s">
        <v>186</v>
      </c>
      <c r="F71" s="92" t="s">
        <v>571</v>
      </c>
      <c r="G71" s="92" t="s">
        <v>572</v>
      </c>
      <c r="H71" s="90" t="s">
        <v>573</v>
      </c>
      <c r="I71" s="82" t="s">
        <v>574</v>
      </c>
      <c r="J71" s="83" t="str">
        <f t="shared" si="0"/>
        <v>TRUE</v>
      </c>
      <c r="K71" s="83">
        <v>1</v>
      </c>
      <c r="L71" s="83" t="s">
        <v>124</v>
      </c>
      <c r="M71" s="84" t="s">
        <v>238</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547</v>
      </c>
      <c r="V71" s="177"/>
      <c r="W71" s="177" t="s">
        <v>575</v>
      </c>
      <c r="X71" s="177" t="s">
        <v>576</v>
      </c>
      <c r="Y71" s="177" t="s">
        <v>577</v>
      </c>
      <c r="Z71" s="179" t="s">
        <v>578</v>
      </c>
      <c r="AA71" s="94" t="s">
        <v>298</v>
      </c>
      <c r="AB71" s="94"/>
      <c r="AC71" s="87"/>
      <c r="AD71" s="87"/>
      <c r="AE71" s="87"/>
      <c r="AF71" s="87"/>
      <c r="AG71" s="87"/>
      <c r="AH71" s="87"/>
      <c r="AI71" s="87"/>
      <c r="AJ71" s="87"/>
    </row>
    <row r="72" spans="1:36" ht="15.75" customHeight="1" thickTop="1" thickBot="1" x14ac:dyDescent="0.25">
      <c r="A72" s="77">
        <v>54</v>
      </c>
      <c r="B72" s="89" t="s">
        <v>130</v>
      </c>
      <c r="C72" s="79" t="s">
        <v>579</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186</v>
      </c>
      <c r="F72" s="92" t="s">
        <v>580</v>
      </c>
      <c r="G72" s="92" t="s">
        <v>581</v>
      </c>
      <c r="H72" s="90" t="s">
        <v>582</v>
      </c>
      <c r="I72" s="82" t="s">
        <v>583</v>
      </c>
      <c r="J72" s="83" t="str">
        <f t="shared" si="0"/>
        <v>FALSE</v>
      </c>
      <c r="K72" s="83">
        <v>1</v>
      </c>
      <c r="L72" s="83" t="s">
        <v>124</v>
      </c>
      <c r="M72" s="84" t="s">
        <v>238</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584</v>
      </c>
      <c r="V72" s="177"/>
      <c r="W72" s="177" t="s">
        <v>439</v>
      </c>
      <c r="X72" s="177" t="s">
        <v>401</v>
      </c>
      <c r="Y72" s="177"/>
      <c r="Z72" s="177"/>
      <c r="AA72" s="85" t="s">
        <v>320</v>
      </c>
      <c r="AB72" s="85">
        <v>9.6</v>
      </c>
      <c r="AC72" s="87"/>
      <c r="AD72" s="87"/>
      <c r="AE72" s="87"/>
      <c r="AF72" s="87"/>
      <c r="AG72" s="87"/>
      <c r="AH72" s="87"/>
      <c r="AI72" s="87"/>
      <c r="AJ72" s="87"/>
    </row>
    <row r="73" spans="1:36" ht="15.75" customHeight="1" thickTop="1" thickBot="1" x14ac:dyDescent="0.25">
      <c r="A73" s="77">
        <v>55</v>
      </c>
      <c r="B73" s="89" t="s">
        <v>131</v>
      </c>
      <c r="C73" s="79" t="s">
        <v>585</v>
      </c>
      <c r="D73" s="80" t="str">
        <f>VLOOKUP(B73,'HECVAT - Lite'!A$24:D$112,4,TRUE)</f>
        <v>Elevate K-12 Analytics does not store financial data, PHI or other sensitive information.  Only assessment data is stored within the platform.</v>
      </c>
      <c r="E73" s="81" t="s">
        <v>186</v>
      </c>
      <c r="F73" s="81" t="s">
        <v>186</v>
      </c>
      <c r="G73" s="92" t="s">
        <v>586</v>
      </c>
      <c r="H73" s="90" t="s">
        <v>587</v>
      </c>
      <c r="I73" s="82" t="s">
        <v>588</v>
      </c>
      <c r="J73" s="83" t="str">
        <f t="shared" si="0"/>
        <v>TRUE</v>
      </c>
      <c r="K73" s="83">
        <v>1</v>
      </c>
      <c r="L73" s="83" t="s">
        <v>124</v>
      </c>
      <c r="M73" s="84" t="s">
        <v>238</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589</v>
      </c>
      <c r="AB73" s="85" t="s">
        <v>590</v>
      </c>
      <c r="AC73" s="87"/>
      <c r="AD73" s="87"/>
      <c r="AE73" s="87"/>
      <c r="AF73" s="87"/>
      <c r="AG73" s="87"/>
      <c r="AH73" s="87"/>
      <c r="AI73" s="87"/>
      <c r="AJ73" s="87"/>
    </row>
    <row r="74" spans="1:36" ht="15.75" customHeight="1" thickTop="1" thickBot="1" x14ac:dyDescent="0.25">
      <c r="A74" s="77">
        <v>56</v>
      </c>
      <c r="B74" s="89" t="s">
        <v>133</v>
      </c>
      <c r="C74" s="79" t="s">
        <v>591</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186</v>
      </c>
      <c r="F74" s="92" t="s">
        <v>592</v>
      </c>
      <c r="G74" s="92" t="s">
        <v>593</v>
      </c>
      <c r="H74" s="90" t="s">
        <v>594</v>
      </c>
      <c r="I74" s="82" t="s">
        <v>595</v>
      </c>
      <c r="J74" s="83" t="str">
        <f t="shared" si="0"/>
        <v>FALSE</v>
      </c>
      <c r="K74" s="83">
        <v>1</v>
      </c>
      <c r="L74" s="83" t="s">
        <v>132</v>
      </c>
      <c r="M74" s="84" t="s">
        <v>262</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420</v>
      </c>
      <c r="V74" s="177"/>
      <c r="W74" s="177" t="s">
        <v>596</v>
      </c>
      <c r="X74" s="177"/>
      <c r="Y74" s="177"/>
      <c r="Z74" s="177"/>
      <c r="AA74" s="85" t="s">
        <v>597</v>
      </c>
      <c r="AB74" s="85">
        <v>9.1</v>
      </c>
      <c r="AC74" s="87"/>
      <c r="AD74" s="87"/>
      <c r="AE74" s="87"/>
      <c r="AF74" s="87"/>
      <c r="AG74" s="87"/>
      <c r="AH74" s="87"/>
      <c r="AI74" s="87"/>
      <c r="AJ74" s="87"/>
    </row>
    <row r="75" spans="1:36" ht="15.75" customHeight="1" thickTop="1" thickBot="1" x14ac:dyDescent="0.25">
      <c r="A75" s="77">
        <v>57</v>
      </c>
      <c r="B75" s="89" t="s">
        <v>134</v>
      </c>
      <c r="C75" s="79" t="s">
        <v>598</v>
      </c>
      <c r="D75" s="80" t="str">
        <f>VLOOKUP(B75,'HECVAT - Lite'!A$24:D$112,4,TRUE)</f>
        <v>Currently, Elevate K12 Analytics is only offered in the United States; thus, data will be stored in U.S.-based data centers.</v>
      </c>
      <c r="E75" s="92" t="s">
        <v>599</v>
      </c>
      <c r="F75" s="81" t="s">
        <v>600</v>
      </c>
      <c r="G75" s="81" t="s">
        <v>186</v>
      </c>
      <c r="H75" s="90" t="s">
        <v>601</v>
      </c>
      <c r="I75" s="82" t="s">
        <v>602</v>
      </c>
      <c r="J75" s="83" t="str">
        <f t="shared" si="0"/>
        <v>TRUE</v>
      </c>
      <c r="K75" s="83">
        <v>1</v>
      </c>
      <c r="L75" s="83" t="s">
        <v>132</v>
      </c>
      <c r="M75" s="84" t="s">
        <v>238</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399</v>
      </c>
      <c r="V75" s="177"/>
      <c r="W75" s="177" t="s">
        <v>603</v>
      </c>
      <c r="X75" s="177" t="s">
        <v>539</v>
      </c>
      <c r="Y75" s="177"/>
      <c r="Z75" s="177"/>
      <c r="AA75" s="85" t="s">
        <v>263</v>
      </c>
      <c r="AB75" s="85"/>
      <c r="AC75" s="87"/>
      <c r="AD75" s="87"/>
      <c r="AE75" s="87"/>
      <c r="AF75" s="87"/>
      <c r="AG75" s="87"/>
      <c r="AH75" s="87"/>
      <c r="AI75" s="87"/>
      <c r="AJ75" s="87"/>
    </row>
    <row r="76" spans="1:36" ht="15.75" customHeight="1" thickTop="1" thickBot="1" x14ac:dyDescent="0.25">
      <c r="A76" s="77">
        <v>58</v>
      </c>
      <c r="B76" s="89" t="s">
        <v>135</v>
      </c>
      <c r="C76" s="79" t="s">
        <v>604</v>
      </c>
      <c r="D76" s="80" t="str">
        <f>VLOOKUP(B76,'HECVAT - Lite'!A$24:D$112,4,TRUE)</f>
        <v>AWS maintains several certifications including a SOC 2 Type II report; however, Instructure's NDA with AWS does not allow us to distribute their NDA to our clients. Amazon have a SOC 3 report available at https://aws.amazon.com/compliance/soc-faqs/</v>
      </c>
      <c r="E76" s="81" t="s">
        <v>605</v>
      </c>
      <c r="F76" s="81" t="s">
        <v>186</v>
      </c>
      <c r="G76" s="92" t="s">
        <v>606</v>
      </c>
      <c r="H76" s="90" t="s">
        <v>607</v>
      </c>
      <c r="I76" s="82" t="s">
        <v>608</v>
      </c>
      <c r="J76" s="83" t="str">
        <f t="shared" si="0"/>
        <v>TRUE</v>
      </c>
      <c r="K76" s="83">
        <v>1</v>
      </c>
      <c r="L76" s="83" t="s">
        <v>132</v>
      </c>
      <c r="M76" s="84" t="s">
        <v>262</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547</v>
      </c>
      <c r="V76" s="177"/>
      <c r="W76" s="177" t="s">
        <v>603</v>
      </c>
      <c r="X76" s="177"/>
      <c r="Y76" s="177"/>
      <c r="Z76" s="177"/>
      <c r="AA76" s="85" t="s">
        <v>609</v>
      </c>
      <c r="AB76" s="85"/>
      <c r="AC76" s="87"/>
      <c r="AD76" s="87"/>
      <c r="AE76" s="87"/>
      <c r="AF76" s="87"/>
      <c r="AG76" s="87"/>
      <c r="AH76" s="87"/>
      <c r="AI76" s="87"/>
      <c r="AJ76" s="87"/>
    </row>
    <row r="77" spans="1:36" ht="15.75" customHeight="1" thickTop="1" thickBot="1" x14ac:dyDescent="0.25">
      <c r="A77" s="77">
        <v>59</v>
      </c>
      <c r="B77" s="89" t="s">
        <v>136</v>
      </c>
      <c r="C77" s="79" t="s">
        <v>610</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186</v>
      </c>
      <c r="F77" s="92" t="s">
        <v>611</v>
      </c>
      <c r="G77" s="92" t="s">
        <v>612</v>
      </c>
      <c r="H77" s="90" t="s">
        <v>613</v>
      </c>
      <c r="I77" s="82" t="s">
        <v>614</v>
      </c>
      <c r="J77" s="83" t="str">
        <f t="shared" si="0"/>
        <v>TRUE</v>
      </c>
      <c r="K77" s="83">
        <v>1</v>
      </c>
      <c r="L77" s="83" t="s">
        <v>132</v>
      </c>
      <c r="M77" s="84" t="s">
        <v>238</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399</v>
      </c>
      <c r="V77" s="177"/>
      <c r="W77" s="177" t="s">
        <v>615</v>
      </c>
      <c r="X77" s="177" t="s">
        <v>616</v>
      </c>
      <c r="Y77" s="177" t="s">
        <v>617</v>
      </c>
      <c r="Z77" s="177"/>
      <c r="AA77" s="85" t="s">
        <v>618</v>
      </c>
      <c r="AB77" s="85"/>
      <c r="AC77" s="87"/>
      <c r="AD77" s="87"/>
      <c r="AE77" s="87"/>
      <c r="AF77" s="87"/>
      <c r="AG77" s="87"/>
      <c r="AH77" s="87"/>
      <c r="AI77" s="87"/>
      <c r="AJ77" s="87"/>
    </row>
    <row r="78" spans="1:36" ht="15.75" customHeight="1" thickTop="1" thickBot="1" x14ac:dyDescent="0.25">
      <c r="A78" s="77">
        <v>60</v>
      </c>
      <c r="B78" s="89" t="s">
        <v>137</v>
      </c>
      <c r="C78" s="79" t="s">
        <v>619</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186</v>
      </c>
      <c r="F78" s="92" t="s">
        <v>620</v>
      </c>
      <c r="G78" s="92" t="s">
        <v>621</v>
      </c>
      <c r="H78" s="90" t="s">
        <v>622</v>
      </c>
      <c r="I78" s="82" t="s">
        <v>623</v>
      </c>
      <c r="J78" s="83" t="str">
        <f t="shared" si="0"/>
        <v>TRUE</v>
      </c>
      <c r="K78" s="83">
        <v>1</v>
      </c>
      <c r="L78" s="83" t="s">
        <v>132</v>
      </c>
      <c r="M78" s="84" t="s">
        <v>238</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624</v>
      </c>
      <c r="Z78" s="177"/>
      <c r="AA78" s="85" t="s">
        <v>298</v>
      </c>
      <c r="AB78" s="85" t="s">
        <v>412</v>
      </c>
      <c r="AC78" s="87"/>
      <c r="AD78" s="87"/>
      <c r="AE78" s="87"/>
      <c r="AF78" s="87"/>
      <c r="AG78" s="87"/>
      <c r="AH78" s="87"/>
      <c r="AI78" s="87"/>
      <c r="AJ78" s="87"/>
    </row>
    <row r="79" spans="1:36" ht="15.75" customHeight="1" thickTop="1" thickBot="1" x14ac:dyDescent="0.25">
      <c r="A79" s="77">
        <v>61</v>
      </c>
      <c r="B79" s="89" t="s">
        <v>139</v>
      </c>
      <c r="C79" s="79" t="s">
        <v>625</v>
      </c>
      <c r="D79" s="80" t="str">
        <f>VLOOKUP(B79,'HECVAT - Lite'!A$24:D$112,4,TRUE)</f>
        <v>PagerDuty sends alerts 24x7x365 for investigation and response.</v>
      </c>
      <c r="E79" s="81" t="s">
        <v>186</v>
      </c>
      <c r="F79" s="92" t="s">
        <v>626</v>
      </c>
      <c r="G79" s="92" t="s">
        <v>627</v>
      </c>
      <c r="H79" s="90" t="s">
        <v>628</v>
      </c>
      <c r="I79" s="82" t="s">
        <v>629</v>
      </c>
      <c r="J79" s="83" t="str">
        <f t="shared" si="0"/>
        <v>TRUE</v>
      </c>
      <c r="K79" s="83">
        <v>1</v>
      </c>
      <c r="L79" s="83" t="s">
        <v>138</v>
      </c>
      <c r="M79" s="84" t="s">
        <v>238</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630</v>
      </c>
      <c r="Z79" s="177"/>
      <c r="AA79" s="85" t="s">
        <v>298</v>
      </c>
      <c r="AB79" s="85">
        <v>10.8</v>
      </c>
      <c r="AC79" s="87"/>
      <c r="AD79" s="87"/>
      <c r="AE79" s="87"/>
      <c r="AF79" s="87"/>
      <c r="AG79" s="87"/>
      <c r="AH79" s="87"/>
      <c r="AI79" s="87"/>
      <c r="AJ79" s="87"/>
    </row>
    <row r="80" spans="1:36" ht="15.75" customHeight="1" thickTop="1" thickBot="1" x14ac:dyDescent="0.25">
      <c r="A80" s="77">
        <v>62</v>
      </c>
      <c r="B80" s="89" t="s">
        <v>141</v>
      </c>
      <c r="C80" s="79" t="s">
        <v>631</v>
      </c>
      <c r="D80" s="80" t="str">
        <f>VLOOKUP(B80,'HECVAT - Lite'!A$24:D$112,4,TRUE)</f>
        <v>PagerDuty sends alerts 24x7x365 for investigation and response.</v>
      </c>
      <c r="E80" s="81" t="s">
        <v>186</v>
      </c>
      <c r="F80" s="81" t="s">
        <v>632</v>
      </c>
      <c r="G80" s="81" t="s">
        <v>633</v>
      </c>
      <c r="H80" s="90" t="s">
        <v>437</v>
      </c>
      <c r="I80" s="82" t="s">
        <v>634</v>
      </c>
      <c r="J80" s="83" t="str">
        <f t="shared" si="0"/>
        <v>TRUE</v>
      </c>
      <c r="K80" s="83">
        <v>1</v>
      </c>
      <c r="L80" s="83" t="s">
        <v>138</v>
      </c>
      <c r="M80" s="84" t="s">
        <v>238</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635</v>
      </c>
      <c r="Z80" s="177"/>
      <c r="AA80" s="85" t="s">
        <v>298</v>
      </c>
      <c r="AB80" s="85"/>
      <c r="AC80" s="87"/>
      <c r="AD80" s="87"/>
      <c r="AE80" s="87"/>
      <c r="AF80" s="87"/>
      <c r="AG80" s="87"/>
      <c r="AH80" s="87"/>
      <c r="AI80" s="87"/>
      <c r="AJ80" s="87"/>
    </row>
    <row r="81" spans="1:36" ht="15.75" customHeight="1" thickTop="1" thickBot="1" x14ac:dyDescent="0.25">
      <c r="A81" s="77">
        <v>63</v>
      </c>
      <c r="B81" s="89" t="s">
        <v>142</v>
      </c>
      <c r="C81" s="79" t="s">
        <v>636</v>
      </c>
      <c r="D81" s="80" t="str">
        <f>VLOOKUP(B81,'HECVAT - Lite'!A$24:D$112,4,TRUE)</f>
        <v>PagerDuty sends alerts 24x7x365 for investigation and response.</v>
      </c>
      <c r="E81" s="81" t="s">
        <v>186</v>
      </c>
      <c r="F81" s="81" t="s">
        <v>637</v>
      </c>
      <c r="G81" s="81" t="s">
        <v>638</v>
      </c>
      <c r="H81" s="90" t="s">
        <v>639</v>
      </c>
      <c r="I81" s="82" t="s">
        <v>640</v>
      </c>
      <c r="J81" s="83" t="str">
        <f t="shared" si="0"/>
        <v>TRUE</v>
      </c>
      <c r="K81" s="83">
        <v>1</v>
      </c>
      <c r="L81" s="83" t="s">
        <v>138</v>
      </c>
      <c r="M81" s="84" t="s">
        <v>238</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641</v>
      </c>
      <c r="Z81" s="177"/>
      <c r="AA81" s="85" t="s">
        <v>298</v>
      </c>
      <c r="AB81" s="85"/>
      <c r="AC81" s="87"/>
      <c r="AD81" s="87"/>
      <c r="AE81" s="87"/>
      <c r="AF81" s="87"/>
      <c r="AG81" s="87"/>
      <c r="AH81" s="87"/>
      <c r="AI81" s="87"/>
      <c r="AJ81" s="87"/>
    </row>
    <row r="82" spans="1:36" ht="15.75" customHeight="1" thickTop="1" thickBot="1" x14ac:dyDescent="0.25">
      <c r="A82" s="77">
        <v>64</v>
      </c>
      <c r="B82" s="89" t="s">
        <v>143</v>
      </c>
      <c r="C82" s="79" t="s">
        <v>642</v>
      </c>
      <c r="D82" s="80" t="str">
        <f>VLOOKUP(B82,'HECVAT - Lite'!A$24:D$112,4,TRUE)</f>
        <v>PagerDuty sends alerts 24x7x365 for investigation and response.</v>
      </c>
      <c r="E82" s="81" t="s">
        <v>186</v>
      </c>
      <c r="F82" s="92" t="s">
        <v>643</v>
      </c>
      <c r="G82" s="92" t="s">
        <v>644</v>
      </c>
      <c r="H82" s="90" t="s">
        <v>645</v>
      </c>
      <c r="I82" s="82" t="s">
        <v>646</v>
      </c>
      <c r="J82" s="83" t="str">
        <f t="shared" si="0"/>
        <v>FALSE</v>
      </c>
      <c r="K82" s="83">
        <v>1</v>
      </c>
      <c r="L82" s="83" t="s">
        <v>138</v>
      </c>
      <c r="M82" s="84" t="s">
        <v>238</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298</v>
      </c>
      <c r="AB82" s="85"/>
      <c r="AC82" s="87"/>
      <c r="AD82" s="87"/>
      <c r="AE82" s="87"/>
      <c r="AF82" s="87"/>
      <c r="AG82" s="87"/>
      <c r="AH82" s="87"/>
      <c r="AI82" s="87"/>
      <c r="AJ82" s="87"/>
    </row>
    <row r="83" spans="1:36" ht="15.75" customHeight="1" thickTop="1" thickBot="1" x14ac:dyDescent="0.25">
      <c r="A83" s="77">
        <v>65</v>
      </c>
      <c r="B83" s="89" t="s">
        <v>144</v>
      </c>
      <c r="C83" s="79" t="s">
        <v>647</v>
      </c>
      <c r="D83" s="80" t="str">
        <f>VLOOKUP(B83,'HECVAT - Lite'!A$24:D$112,4,TRUE)</f>
        <v>PagerDuty sends alerts 24x7x365 for investigation and response.</v>
      </c>
      <c r="E83" s="81" t="s">
        <v>648</v>
      </c>
      <c r="F83" s="81" t="s">
        <v>186</v>
      </c>
      <c r="G83" s="81" t="s">
        <v>649</v>
      </c>
      <c r="H83" s="90" t="s">
        <v>650</v>
      </c>
      <c r="I83" s="82" t="s">
        <v>651</v>
      </c>
      <c r="J83" s="83" t="str">
        <f t="shared" si="0"/>
        <v>FALSE</v>
      </c>
      <c r="K83" s="83">
        <v>1</v>
      </c>
      <c r="L83" s="83" t="s">
        <v>138</v>
      </c>
      <c r="M83" s="84" t="s">
        <v>238</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320</v>
      </c>
      <c r="AB83" s="85"/>
      <c r="AC83" s="87"/>
      <c r="AD83" s="87"/>
      <c r="AE83" s="87"/>
      <c r="AF83" s="87"/>
      <c r="AG83" s="87"/>
      <c r="AH83" s="87"/>
      <c r="AI83" s="87"/>
      <c r="AJ83" s="87"/>
    </row>
    <row r="84" spans="1:36" ht="15.75" customHeight="1" thickTop="1" thickBot="1" x14ac:dyDescent="0.25">
      <c r="A84" s="77">
        <v>66</v>
      </c>
      <c r="B84" s="89" t="s">
        <v>146</v>
      </c>
      <c r="C84" s="79" t="s">
        <v>652</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186</v>
      </c>
      <c r="F84" s="81" t="s">
        <v>653</v>
      </c>
      <c r="G84" s="81" t="s">
        <v>654</v>
      </c>
      <c r="H84" s="90" t="s">
        <v>655</v>
      </c>
      <c r="I84" s="90" t="s">
        <v>656</v>
      </c>
      <c r="J84" s="83" t="str">
        <f t="shared" si="0"/>
        <v>TRUE</v>
      </c>
      <c r="K84" s="83">
        <v>1</v>
      </c>
      <c r="L84" s="83" t="s">
        <v>657</v>
      </c>
      <c r="M84" s="84" t="s">
        <v>238</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330</v>
      </c>
      <c r="Z84" s="177"/>
      <c r="AA84" s="85" t="s">
        <v>320</v>
      </c>
      <c r="AB84" s="85" t="s">
        <v>658</v>
      </c>
      <c r="AC84" s="87"/>
      <c r="AD84" s="87"/>
      <c r="AE84" s="87"/>
      <c r="AF84" s="87"/>
      <c r="AG84" s="87"/>
      <c r="AH84" s="87"/>
      <c r="AI84" s="87"/>
      <c r="AJ84" s="87"/>
    </row>
    <row r="85" spans="1:36" ht="15.75" customHeight="1" thickTop="1" thickBot="1" x14ac:dyDescent="0.25">
      <c r="A85" s="77">
        <v>67</v>
      </c>
      <c r="B85" s="89" t="s">
        <v>147</v>
      </c>
      <c r="C85" s="79" t="s">
        <v>659</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186</v>
      </c>
      <c r="F85" s="81" t="s">
        <v>660</v>
      </c>
      <c r="G85" s="81" t="s">
        <v>661</v>
      </c>
      <c r="H85" s="90" t="s">
        <v>662</v>
      </c>
      <c r="I85" s="90" t="s">
        <v>656</v>
      </c>
      <c r="J85" s="83" t="str">
        <f t="shared" si="0"/>
        <v>FALSE</v>
      </c>
      <c r="K85" s="83">
        <v>1</v>
      </c>
      <c r="L85" s="83" t="s">
        <v>657</v>
      </c>
      <c r="M85" s="84" t="s">
        <v>238</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663</v>
      </c>
      <c r="Z85" s="177"/>
      <c r="AA85" s="85" t="s">
        <v>320</v>
      </c>
      <c r="AB85" s="85" t="s">
        <v>658</v>
      </c>
      <c r="AC85" s="87"/>
      <c r="AD85" s="87"/>
      <c r="AE85" s="87"/>
      <c r="AF85" s="87"/>
      <c r="AG85" s="87"/>
      <c r="AH85" s="87"/>
      <c r="AI85" s="87"/>
      <c r="AJ85" s="87"/>
    </row>
    <row r="86" spans="1:36" ht="15.75" customHeight="1" thickTop="1" thickBot="1" x14ac:dyDescent="0.25">
      <c r="A86" s="77">
        <v>68</v>
      </c>
      <c r="B86" s="89" t="s">
        <v>148</v>
      </c>
      <c r="C86" s="79" t="s">
        <v>664</v>
      </c>
      <c r="D86" s="80" t="str">
        <f>VLOOKUP(B86,'HECVAT - Lite'!A$24:D$112,4,TRUE)</f>
        <v>Instructure's general liability insurance includes Cyber Errors &amp; Omissions coverage (referred to as "Professional Errors &amp; Omission"). Instructure's certificate of liability insurance is provided with the Elevate K-12 Analytics Security Package.</v>
      </c>
      <c r="E86" s="81" t="s">
        <v>186</v>
      </c>
      <c r="F86" s="81" t="s">
        <v>665</v>
      </c>
      <c r="G86" s="81" t="s">
        <v>666</v>
      </c>
      <c r="H86" s="90" t="s">
        <v>667</v>
      </c>
      <c r="I86" s="82" t="s">
        <v>668</v>
      </c>
      <c r="J86" s="83" t="str">
        <f t="shared" si="0"/>
        <v>FALSE</v>
      </c>
      <c r="K86" s="83">
        <v>1</v>
      </c>
      <c r="L86" s="83" t="s">
        <v>657</v>
      </c>
      <c r="M86" s="84" t="s">
        <v>238</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669</v>
      </c>
      <c r="AB86" s="85"/>
      <c r="AC86" s="87"/>
      <c r="AD86" s="87"/>
      <c r="AE86" s="87"/>
      <c r="AF86" s="87"/>
      <c r="AG86" s="87"/>
      <c r="AH86" s="87"/>
      <c r="AI86" s="87"/>
      <c r="AJ86" s="87"/>
    </row>
    <row r="87" spans="1:36" ht="15.75" customHeight="1" thickTop="1" thickBot="1" x14ac:dyDescent="0.25">
      <c r="A87" s="77">
        <v>69</v>
      </c>
      <c r="B87" s="89" t="s">
        <v>149</v>
      </c>
      <c r="C87" s="79" t="s">
        <v>670</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186</v>
      </c>
      <c r="F87" s="81" t="s">
        <v>671</v>
      </c>
      <c r="G87" s="81" t="s">
        <v>672</v>
      </c>
      <c r="H87" s="90" t="s">
        <v>673</v>
      </c>
      <c r="I87" s="82" t="s">
        <v>674</v>
      </c>
      <c r="J87" s="83" t="str">
        <f t="shared" si="0"/>
        <v>TRUE</v>
      </c>
      <c r="K87" s="83">
        <v>1</v>
      </c>
      <c r="L87" s="83" t="s">
        <v>657</v>
      </c>
      <c r="M87" s="84" t="s">
        <v>238</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330</v>
      </c>
      <c r="Z87" s="177"/>
      <c r="AA87" s="85" t="s">
        <v>675</v>
      </c>
      <c r="AB87" s="85"/>
      <c r="AC87" s="87"/>
      <c r="AD87" s="87"/>
      <c r="AE87" s="87"/>
      <c r="AF87" s="87"/>
      <c r="AG87" s="87"/>
      <c r="AH87" s="87"/>
      <c r="AI87" s="87"/>
      <c r="AJ87" s="87"/>
    </row>
    <row r="88" spans="1:36" ht="15.75" customHeight="1" thickTop="1" thickBot="1" x14ac:dyDescent="0.25">
      <c r="A88" s="77">
        <v>70</v>
      </c>
      <c r="B88" s="89" t="s">
        <v>150</v>
      </c>
      <c r="C88" s="79" t="s">
        <v>676</v>
      </c>
      <c r="D88" s="80" t="str">
        <f>VLOOKUP(B88,'HECVAT - Lite'!A$24:D$112,4,TRUE)</f>
        <v>PagerDuty sends alerts 24x7x365 for investigation and response.</v>
      </c>
      <c r="E88" s="81" t="s">
        <v>186</v>
      </c>
      <c r="F88" s="81" t="s">
        <v>677</v>
      </c>
      <c r="G88" s="81" t="s">
        <v>678</v>
      </c>
      <c r="H88" s="90" t="s">
        <v>679</v>
      </c>
      <c r="I88" s="82" t="s">
        <v>680</v>
      </c>
      <c r="J88" s="83" t="str">
        <f t="shared" si="0"/>
        <v>TRUE</v>
      </c>
      <c r="K88" s="83">
        <v>1</v>
      </c>
      <c r="L88" s="83" t="s">
        <v>657</v>
      </c>
      <c r="M88" s="84" t="s">
        <v>238</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298</v>
      </c>
      <c r="AB88" s="85"/>
      <c r="AC88" s="87"/>
      <c r="AD88" s="87"/>
      <c r="AE88" s="87"/>
      <c r="AF88" s="87"/>
      <c r="AG88" s="87"/>
      <c r="AH88" s="87"/>
      <c r="AI88" s="87"/>
      <c r="AJ88" s="87"/>
    </row>
    <row r="89" spans="1:36" ht="15.75" customHeight="1" thickTop="1" thickBot="1" x14ac:dyDescent="0.25">
      <c r="A89" s="77">
        <v>71</v>
      </c>
      <c r="B89" s="89" t="s">
        <v>152</v>
      </c>
      <c r="C89" s="79" t="s">
        <v>681</v>
      </c>
      <c r="D89" s="80" t="str">
        <f>VLOOKUP(B89,'HECVAT - Lite'!A$24:D$112,4,TRUE)</f>
        <v>PagerDuty sends alerts 24x7x365 for investigation and response.</v>
      </c>
      <c r="E89" s="81" t="s">
        <v>186</v>
      </c>
      <c r="F89" s="81" t="s">
        <v>682</v>
      </c>
      <c r="G89" s="81" t="s">
        <v>683</v>
      </c>
      <c r="H89" s="90" t="s">
        <v>684</v>
      </c>
      <c r="I89" s="90" t="s">
        <v>685</v>
      </c>
      <c r="J89" s="83" t="str">
        <f t="shared" si="0"/>
        <v>FALSE</v>
      </c>
      <c r="K89" s="83">
        <v>1</v>
      </c>
      <c r="L89" s="83" t="s">
        <v>686</v>
      </c>
      <c r="M89" s="84" t="s">
        <v>238</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687</v>
      </c>
      <c r="AB89" s="85"/>
      <c r="AC89" s="87"/>
      <c r="AD89" s="87"/>
      <c r="AE89" s="87"/>
      <c r="AF89" s="87"/>
      <c r="AG89" s="87"/>
      <c r="AH89" s="87"/>
      <c r="AI89" s="87"/>
      <c r="AJ89" s="87"/>
    </row>
    <row r="90" spans="1:36" ht="15.75" customHeight="1" thickTop="1" thickBot="1" x14ac:dyDescent="0.25">
      <c r="A90" s="77">
        <v>72</v>
      </c>
      <c r="B90" s="89" t="s">
        <v>153</v>
      </c>
      <c r="C90" s="79" t="s">
        <v>688</v>
      </c>
      <c r="D90" s="80" t="str">
        <f>VLOOKUP(B90,'HECVAT - Lite'!A$24:D$112,4,TRUE)</f>
        <v>PagerDuty sends alerts 24x7x365 for investigation and response.</v>
      </c>
      <c r="E90" s="81" t="s">
        <v>186</v>
      </c>
      <c r="F90" s="81" t="s">
        <v>689</v>
      </c>
      <c r="G90" s="81" t="s">
        <v>690</v>
      </c>
      <c r="H90" s="90" t="s">
        <v>691</v>
      </c>
      <c r="I90" s="90" t="s">
        <v>692</v>
      </c>
      <c r="J90" s="83" t="str">
        <f t="shared" si="0"/>
        <v>TRUE</v>
      </c>
      <c r="K90" s="83">
        <v>1</v>
      </c>
      <c r="L90" s="83" t="s">
        <v>686</v>
      </c>
      <c r="M90" s="84" t="s">
        <v>238</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693</v>
      </c>
      <c r="AB90" s="85"/>
      <c r="AC90" s="87"/>
      <c r="AD90" s="87"/>
      <c r="AE90" s="87"/>
      <c r="AF90" s="87"/>
      <c r="AG90" s="87"/>
      <c r="AH90" s="87"/>
      <c r="AI90" s="87"/>
      <c r="AJ90" s="87"/>
    </row>
    <row r="91" spans="1:36" ht="102.75" customHeight="1" thickTop="1" thickBot="1" x14ac:dyDescent="0.25">
      <c r="A91" s="77">
        <v>73</v>
      </c>
      <c r="B91" s="89" t="s">
        <v>154</v>
      </c>
      <c r="C91" s="79" t="s">
        <v>694</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1" s="81" t="s">
        <v>186</v>
      </c>
      <c r="F91" s="81" t="s">
        <v>695</v>
      </c>
      <c r="G91" s="81" t="s">
        <v>696</v>
      </c>
      <c r="H91" s="90" t="s">
        <v>697</v>
      </c>
      <c r="I91" s="90" t="s">
        <v>698</v>
      </c>
      <c r="J91" s="83" t="str">
        <f t="shared" si="0"/>
        <v>TRUE</v>
      </c>
      <c r="K91" s="83">
        <v>1</v>
      </c>
      <c r="L91" s="83" t="s">
        <v>686</v>
      </c>
      <c r="M91" s="84" t="s">
        <v>238</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320</v>
      </c>
      <c r="AB91" s="85">
        <v>12.1</v>
      </c>
      <c r="AC91" s="87"/>
      <c r="AD91" s="87"/>
      <c r="AE91" s="87"/>
      <c r="AF91" s="87"/>
      <c r="AG91" s="87"/>
      <c r="AH91" s="87"/>
      <c r="AI91" s="87"/>
      <c r="AJ91" s="87"/>
    </row>
    <row r="92" spans="1:36" ht="409.6" thickTop="1" thickBot="1" x14ac:dyDescent="0.25">
      <c r="A92" s="77">
        <v>74</v>
      </c>
      <c r="B92" s="89" t="s">
        <v>156</v>
      </c>
      <c r="C92" s="79" t="s">
        <v>699</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2" s="81" t="s">
        <v>700</v>
      </c>
      <c r="F92" s="81" t="s">
        <v>701</v>
      </c>
      <c r="G92" s="81" t="s">
        <v>702</v>
      </c>
      <c r="H92" s="90" t="s">
        <v>703</v>
      </c>
      <c r="I92" s="90" t="s">
        <v>704</v>
      </c>
      <c r="J92" s="83" t="str">
        <f t="shared" si="0"/>
        <v>FALSE</v>
      </c>
      <c r="K92" s="83">
        <v>1</v>
      </c>
      <c r="L92" s="83" t="s">
        <v>705</v>
      </c>
      <c r="M92" s="84" t="s">
        <v>262</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706</v>
      </c>
      <c r="AB92" s="85" t="s">
        <v>707</v>
      </c>
      <c r="AC92" s="87"/>
      <c r="AD92" s="87"/>
      <c r="AE92" s="87"/>
      <c r="AF92" s="87"/>
      <c r="AG92" s="87"/>
      <c r="AH92" s="87"/>
      <c r="AI92" s="87"/>
      <c r="AJ92" s="87"/>
    </row>
    <row r="93" spans="1:36" ht="409.6" thickTop="1" thickBot="1" x14ac:dyDescent="0.25">
      <c r="A93" s="77">
        <v>75</v>
      </c>
      <c r="B93" s="89" t="s">
        <v>157</v>
      </c>
      <c r="C93" s="79" t="s">
        <v>708</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709</v>
      </c>
      <c r="F93" s="81" t="s">
        <v>710</v>
      </c>
      <c r="G93" s="81" t="s">
        <v>711</v>
      </c>
      <c r="H93" s="90" t="s">
        <v>504</v>
      </c>
      <c r="I93" s="90" t="s">
        <v>505</v>
      </c>
      <c r="J93" s="83" t="str">
        <f t="shared" si="0"/>
        <v>TRUE</v>
      </c>
      <c r="K93" s="83">
        <v>1</v>
      </c>
      <c r="L93" s="83" t="s">
        <v>705</v>
      </c>
      <c r="M93" s="84" t="s">
        <v>238</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712</v>
      </c>
      <c r="AB93" s="85" t="s">
        <v>713</v>
      </c>
      <c r="AC93" s="87"/>
      <c r="AD93" s="87"/>
      <c r="AE93" s="87"/>
      <c r="AF93" s="87"/>
      <c r="AG93" s="87"/>
      <c r="AH93" s="87"/>
      <c r="AI93" s="87"/>
      <c r="AJ93" s="87"/>
    </row>
    <row r="94" spans="1:36" ht="240" thickTop="1" thickBot="1" x14ac:dyDescent="0.25">
      <c r="A94" s="77">
        <v>76</v>
      </c>
      <c r="B94" s="89" t="s">
        <v>158</v>
      </c>
      <c r="C94" s="79" t="s">
        <v>714</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715</v>
      </c>
      <c r="F94" s="81" t="s">
        <v>716</v>
      </c>
      <c r="G94" s="81" t="s">
        <v>717</v>
      </c>
      <c r="H94" s="90" t="s">
        <v>718</v>
      </c>
      <c r="I94" s="90" t="s">
        <v>719</v>
      </c>
      <c r="J94" s="83" t="str">
        <f t="shared" si="0"/>
        <v>TRUE</v>
      </c>
      <c r="K94" s="83">
        <v>1</v>
      </c>
      <c r="L94" s="83" t="s">
        <v>705</v>
      </c>
      <c r="M94" s="84" t="s">
        <v>238</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589</v>
      </c>
      <c r="AB94" s="85">
        <v>12.8</v>
      </c>
      <c r="AC94" s="87"/>
      <c r="AD94" s="87"/>
      <c r="AE94" s="87"/>
      <c r="AF94" s="87"/>
      <c r="AG94" s="87"/>
      <c r="AH94" s="87"/>
      <c r="AI94" s="87"/>
      <c r="AJ94" s="87"/>
    </row>
    <row r="95" spans="1:36" ht="114" thickTop="1" thickBot="1" x14ac:dyDescent="0.25">
      <c r="A95" s="77">
        <v>77</v>
      </c>
      <c r="B95" s="89" t="s">
        <v>159</v>
      </c>
      <c r="C95" s="79" t="s">
        <v>720</v>
      </c>
      <c r="D95" s="80" t="str">
        <f>VLOOKUP(B95,'HECVAT - Lite'!A$24:D$112,4,TRUE)</f>
        <v>Our processes and procedures cover regions in which we operate.</v>
      </c>
      <c r="E95" s="81" t="s">
        <v>721</v>
      </c>
      <c r="F95" s="81" t="s">
        <v>722</v>
      </c>
      <c r="G95" s="81" t="s">
        <v>723</v>
      </c>
      <c r="H95" s="90" t="s">
        <v>724</v>
      </c>
      <c r="I95" s="82" t="s">
        <v>725</v>
      </c>
      <c r="J95" s="83" t="str">
        <f t="shared" si="0"/>
        <v>TRUE</v>
      </c>
      <c r="K95" s="83">
        <v>1</v>
      </c>
      <c r="L95" s="83" t="s">
        <v>705</v>
      </c>
      <c r="M95" s="84" t="s">
        <v>238</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726</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D24" sqref="D24"/>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2" t="s">
        <v>727</v>
      </c>
      <c r="B1" s="222"/>
      <c r="C1" s="222"/>
      <c r="D1" s="220"/>
      <c r="E1" s="96"/>
      <c r="F1" s="96"/>
      <c r="G1" s="96"/>
      <c r="H1" s="7"/>
      <c r="I1" s="7"/>
      <c r="J1" s="7"/>
      <c r="K1" s="7"/>
      <c r="L1" s="7"/>
      <c r="M1" s="7"/>
      <c r="N1" s="7"/>
      <c r="O1" s="7"/>
      <c r="P1" s="7"/>
      <c r="Q1" s="7"/>
      <c r="R1" s="7"/>
      <c r="S1" s="7"/>
      <c r="T1" s="7"/>
      <c r="U1" s="7"/>
      <c r="V1" s="7"/>
      <c r="W1" s="7"/>
      <c r="X1" s="7"/>
      <c r="Y1" s="7"/>
    </row>
    <row r="2" spans="1:25" ht="25.5" customHeight="1" x14ac:dyDescent="0.15">
      <c r="A2" s="239" t="s">
        <v>29</v>
      </c>
      <c r="B2" s="222"/>
      <c r="C2" s="222"/>
      <c r="D2" s="220"/>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2" t="s">
        <v>65</v>
      </c>
      <c r="B20" s="222"/>
      <c r="C20" s="222"/>
      <c r="D20" s="220"/>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5" t="s">
        <v>728</v>
      </c>
      <c r="B21" s="222"/>
      <c r="C21" s="222"/>
      <c r="D21" s="220"/>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2" t="s">
        <v>10</v>
      </c>
      <c r="B22" s="220"/>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5" t="s">
        <v>729</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730</v>
      </c>
      <c r="F29" s="7"/>
      <c r="G29" s="7"/>
      <c r="H29" s="7"/>
      <c r="I29" s="7"/>
      <c r="J29" s="7"/>
      <c r="K29" s="7"/>
      <c r="L29" s="7"/>
      <c r="M29" s="7"/>
      <c r="N29" s="7"/>
      <c r="O29" s="7"/>
      <c r="P29" s="7"/>
      <c r="Q29" s="7"/>
      <c r="R29" s="7"/>
      <c r="S29" s="7"/>
      <c r="T29" s="7"/>
      <c r="U29" s="7"/>
      <c r="V29" s="7"/>
      <c r="W29" s="7"/>
      <c r="X29" s="7"/>
      <c r="Y29" s="7"/>
    </row>
    <row r="30" spans="1:25" ht="36" customHeight="1" x14ac:dyDescent="0.15">
      <c r="A30" s="232" t="s">
        <v>8</v>
      </c>
      <c r="B30" s="220"/>
      <c r="C30" s="19" t="s">
        <v>731</v>
      </c>
      <c r="D30" s="19" t="s">
        <v>732</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84</v>
      </c>
      <c r="B37" s="17"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85</v>
      </c>
      <c r="B38" s="17"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86</v>
      </c>
      <c r="B39" s="17"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87</v>
      </c>
      <c r="B40" s="17"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88</v>
      </c>
      <c r="B41" s="17"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2" t="s">
        <v>101</v>
      </c>
      <c r="B42" s="220"/>
      <c r="C42" s="19" t="str">
        <f>$C$30</f>
        <v>Reason for Question</v>
      </c>
      <c r="D42" s="19"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7" t="s">
        <v>102</v>
      </c>
      <c r="B43" s="17"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733</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7" t="s">
        <v>103</v>
      </c>
      <c r="B44" s="17"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734</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104</v>
      </c>
      <c r="B45" s="17"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5" t="s">
        <v>735</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105</v>
      </c>
      <c r="B46" s="17"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5" t="s">
        <v>736</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106</v>
      </c>
      <c r="B47" s="17"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5" t="s">
        <v>737</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107</v>
      </c>
      <c r="B48" s="17"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2" t="s">
        <v>108</v>
      </c>
      <c r="B49" s="220"/>
      <c r="C49" s="19" t="str">
        <f>$C$30</f>
        <v>Reason for Question</v>
      </c>
      <c r="D49" s="19" t="str">
        <f>$D$30</f>
        <v>Follow-up Inquiries/Responses</v>
      </c>
      <c r="E49" s="15" t="s">
        <v>738</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109</v>
      </c>
      <c r="B50" s="17"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5" t="s">
        <v>739</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110</v>
      </c>
      <c r="B51" s="17"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740</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111</v>
      </c>
      <c r="B52" s="17"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738</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112</v>
      </c>
      <c r="B53" s="17"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5" t="s">
        <v>741</v>
      </c>
      <c r="F53" s="7"/>
      <c r="G53" s="7"/>
      <c r="H53" s="7"/>
      <c r="I53" s="7"/>
      <c r="J53" s="7"/>
      <c r="K53" s="7"/>
      <c r="L53" s="7"/>
      <c r="M53" s="7"/>
      <c r="N53" s="7"/>
      <c r="O53" s="7"/>
      <c r="P53" s="7"/>
      <c r="Q53" s="7"/>
      <c r="R53" s="7"/>
      <c r="S53" s="7"/>
      <c r="T53" s="7"/>
      <c r="U53" s="7"/>
      <c r="V53" s="7"/>
      <c r="W53" s="7"/>
      <c r="X53" s="7"/>
      <c r="Y53" s="7"/>
    </row>
    <row r="54" spans="1:25" ht="84" customHeight="1" x14ac:dyDescent="0.15">
      <c r="A54" s="17" t="s">
        <v>113</v>
      </c>
      <c r="B54" s="17"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114</v>
      </c>
      <c r="B55" s="17"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2" t="s">
        <v>118</v>
      </c>
      <c r="B56" s="220"/>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119</v>
      </c>
      <c r="B57" s="17"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742</v>
      </c>
      <c r="F57" s="7"/>
      <c r="G57" s="7"/>
      <c r="H57" s="7"/>
      <c r="I57" s="7"/>
      <c r="J57" s="7"/>
      <c r="K57" s="7"/>
      <c r="L57" s="7"/>
      <c r="M57" s="7"/>
      <c r="N57" s="7"/>
      <c r="O57" s="7"/>
      <c r="P57" s="7"/>
      <c r="Q57" s="7"/>
      <c r="R57" s="7"/>
      <c r="S57" s="7"/>
      <c r="T57" s="7"/>
      <c r="U57" s="7"/>
      <c r="V57" s="7"/>
      <c r="W57" s="7"/>
      <c r="X57" s="7"/>
      <c r="Y57" s="7"/>
    </row>
    <row r="58" spans="1:25" ht="85.5" customHeight="1" x14ac:dyDescent="0.15">
      <c r="A58" s="17" t="s">
        <v>120</v>
      </c>
      <c r="B58" s="17"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5" t="s">
        <v>743</v>
      </c>
      <c r="F58" s="7"/>
      <c r="G58" s="7"/>
      <c r="H58" s="7"/>
      <c r="I58" s="7"/>
      <c r="J58" s="7"/>
      <c r="K58" s="7"/>
      <c r="L58" s="7"/>
      <c r="M58" s="7"/>
      <c r="N58" s="7"/>
      <c r="O58" s="7"/>
      <c r="P58" s="7"/>
      <c r="Q58" s="7"/>
      <c r="R58" s="7"/>
      <c r="S58" s="7"/>
      <c r="T58" s="7"/>
      <c r="U58" s="7"/>
      <c r="V58" s="7"/>
      <c r="W58" s="7"/>
      <c r="X58" s="7"/>
      <c r="Y58" s="7"/>
    </row>
    <row r="59" spans="1:25" ht="117" customHeight="1" x14ac:dyDescent="0.15">
      <c r="A59" s="17" t="s">
        <v>121</v>
      </c>
      <c r="B59" s="17"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5" t="s">
        <v>744</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122</v>
      </c>
      <c r="B60" s="17"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745</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123</v>
      </c>
      <c r="B61" s="17"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2" t="s">
        <v>124</v>
      </c>
      <c r="B62" s="220"/>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125</v>
      </c>
      <c r="B63" s="17"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746</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126</v>
      </c>
      <c r="B64" s="17"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5" t="s">
        <v>747</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126</v>
      </c>
      <c r="B65" s="17"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5" t="s">
        <v>748</v>
      </c>
      <c r="F65" s="7"/>
      <c r="G65" s="7"/>
      <c r="H65" s="7"/>
      <c r="I65" s="7"/>
      <c r="J65" s="7"/>
      <c r="K65" s="7"/>
      <c r="L65" s="7"/>
      <c r="M65" s="7"/>
      <c r="N65" s="7"/>
      <c r="O65" s="7"/>
      <c r="P65" s="7"/>
      <c r="Q65" s="7"/>
      <c r="R65" s="7"/>
      <c r="S65" s="7"/>
      <c r="T65" s="7"/>
      <c r="U65" s="7"/>
      <c r="V65" s="7"/>
      <c r="W65" s="7"/>
      <c r="X65" s="7"/>
      <c r="Y65" s="7"/>
    </row>
    <row r="66" spans="1:25" ht="84" customHeight="1" x14ac:dyDescent="0.15">
      <c r="A66" s="17" t="s">
        <v>127</v>
      </c>
      <c r="B66" s="17"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5" t="s">
        <v>749</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128</v>
      </c>
      <c r="B67" s="17"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5" t="s">
        <v>750</v>
      </c>
      <c r="F67" s="7"/>
      <c r="G67" s="7"/>
      <c r="H67" s="7"/>
      <c r="I67" s="7"/>
      <c r="J67" s="7"/>
      <c r="K67" s="7"/>
      <c r="L67" s="7"/>
      <c r="M67" s="7"/>
      <c r="N67" s="7"/>
      <c r="O67" s="7"/>
      <c r="P67" s="7"/>
      <c r="Q67" s="7"/>
      <c r="R67" s="7"/>
      <c r="S67" s="7"/>
      <c r="T67" s="7"/>
      <c r="U67" s="7"/>
      <c r="V67" s="7"/>
      <c r="W67" s="7"/>
      <c r="X67" s="7"/>
      <c r="Y67" s="7"/>
    </row>
    <row r="68" spans="1:25" ht="84" customHeight="1" x14ac:dyDescent="0.15">
      <c r="A68" s="17" t="s">
        <v>129</v>
      </c>
      <c r="B68" s="17"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5" t="s">
        <v>751</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131</v>
      </c>
      <c r="B69" s="17"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2" t="s">
        <v>132</v>
      </c>
      <c r="B70" s="220"/>
      <c r="C70" s="19" t="str">
        <f>$C$30</f>
        <v>Reason for Question</v>
      </c>
      <c r="D70" s="19" t="str">
        <f>$D$30</f>
        <v>Follow-up Inquiries/Responses</v>
      </c>
      <c r="E70" s="15" t="s">
        <v>752</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133</v>
      </c>
      <c r="B71" s="17"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5" t="s">
        <v>753</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134</v>
      </c>
      <c r="B72" s="17"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754</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135</v>
      </c>
      <c r="B73" s="17"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5" t="s">
        <v>752</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136</v>
      </c>
      <c r="B74" s="17"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755</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137</v>
      </c>
      <c r="B75" s="17"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2" t="s">
        <v>138</v>
      </c>
      <c r="B76" s="220"/>
      <c r="C76" s="19" t="str">
        <f>$C$30</f>
        <v>Reason for Question</v>
      </c>
      <c r="D76" s="19" t="str">
        <f>$D$30</f>
        <v>Follow-up Inquiries/Responses</v>
      </c>
      <c r="E76" s="15" t="s">
        <v>756</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139</v>
      </c>
      <c r="B77" s="17"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757</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141</v>
      </c>
      <c r="B78" s="17"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5" t="s">
        <v>758</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142</v>
      </c>
      <c r="B79" s="17"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759</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143</v>
      </c>
      <c r="B80" s="17"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144</v>
      </c>
      <c r="B81" s="17"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2" t="s">
        <v>657</v>
      </c>
      <c r="B82" s="220"/>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146</v>
      </c>
      <c r="B83" s="17"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5" t="s">
        <v>760</v>
      </c>
      <c r="F83" s="32" t="s">
        <v>140</v>
      </c>
      <c r="G83" s="7"/>
      <c r="H83" s="7"/>
      <c r="I83" s="7"/>
      <c r="J83" s="7"/>
      <c r="K83" s="7"/>
      <c r="L83" s="7"/>
      <c r="M83" s="7"/>
      <c r="N83" s="7"/>
      <c r="O83" s="7"/>
      <c r="P83" s="7"/>
      <c r="Q83" s="7"/>
      <c r="R83" s="7"/>
      <c r="S83" s="7"/>
      <c r="T83" s="7"/>
      <c r="U83" s="7"/>
      <c r="V83" s="7"/>
      <c r="W83" s="7"/>
      <c r="X83" s="7"/>
      <c r="Y83" s="7"/>
    </row>
    <row r="84" spans="1:25" ht="93" customHeight="1" x14ac:dyDescent="0.15">
      <c r="A84" s="17" t="s">
        <v>147</v>
      </c>
      <c r="B84" s="17"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5" t="s">
        <v>761</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148</v>
      </c>
      <c r="B85" s="17"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5" t="s">
        <v>762</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149</v>
      </c>
      <c r="B86" s="17"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5" t="s">
        <v>763</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150</v>
      </c>
      <c r="B87" s="17"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2" t="s">
        <v>151</v>
      </c>
      <c r="B88" s="220"/>
      <c r="C88" s="19" t="str">
        <f>$C$30</f>
        <v>Reason for Question</v>
      </c>
      <c r="D88" s="19" t="str">
        <f>$D$30</f>
        <v>Follow-up Inquiries/Responses</v>
      </c>
      <c r="E88" s="15" t="s">
        <v>764</v>
      </c>
      <c r="F88" s="7"/>
      <c r="G88" s="7"/>
      <c r="H88" s="7"/>
      <c r="I88" s="7"/>
      <c r="J88" s="7"/>
      <c r="K88" s="7"/>
      <c r="L88" s="7"/>
      <c r="M88" s="7"/>
      <c r="N88" s="7"/>
      <c r="O88" s="7"/>
      <c r="P88" s="7"/>
      <c r="Q88" s="7"/>
      <c r="R88" s="7"/>
      <c r="S88" s="7"/>
      <c r="T88" s="7"/>
      <c r="U88" s="7"/>
      <c r="V88" s="7"/>
      <c r="W88" s="7"/>
      <c r="X88" s="7"/>
      <c r="Y88" s="7"/>
    </row>
    <row r="89" spans="1:25" ht="132" customHeight="1" x14ac:dyDescent="0.15">
      <c r="A89" s="17" t="s">
        <v>152</v>
      </c>
      <c r="B89" s="17"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5" t="s">
        <v>765</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153</v>
      </c>
      <c r="B90" s="17"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766</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154</v>
      </c>
      <c r="B91" s="17"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5" t="s">
        <v>767</v>
      </c>
      <c r="F91" s="7"/>
      <c r="G91" s="7"/>
      <c r="H91" s="7"/>
      <c r="I91" s="7"/>
      <c r="J91" s="7"/>
      <c r="K91" s="7"/>
      <c r="L91" s="7"/>
      <c r="M91" s="7"/>
      <c r="N91" s="7"/>
      <c r="O91" s="7"/>
      <c r="P91" s="7"/>
      <c r="Q91" s="7"/>
      <c r="R91" s="7"/>
      <c r="S91" s="7"/>
      <c r="T91" s="7"/>
      <c r="U91" s="7"/>
      <c r="V91" s="7"/>
      <c r="W91" s="7"/>
      <c r="X91" s="7"/>
      <c r="Y91" s="7"/>
    </row>
    <row r="92" spans="1:25" ht="36.75" customHeight="1" x14ac:dyDescent="0.15">
      <c r="A92" s="232" t="s">
        <v>155</v>
      </c>
      <c r="B92" s="220"/>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156</v>
      </c>
      <c r="B93" s="17"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768</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157</v>
      </c>
      <c r="B94" s="17"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769</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158</v>
      </c>
      <c r="B95" s="17"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159</v>
      </c>
      <c r="B96" s="26"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770</v>
      </c>
      <c r="B1" s="107" t="s">
        <v>771</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53</v>
      </c>
      <c r="B2" s="8" t="s">
        <v>772</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55</v>
      </c>
      <c r="B3" s="8" t="s">
        <v>773</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774</v>
      </c>
      <c r="B4" s="108" t="s">
        <v>775</v>
      </c>
    </row>
    <row r="5" spans="1:22" ht="15.75" customHeight="1" x14ac:dyDescent="0.2">
      <c r="A5" t="s">
        <v>71</v>
      </c>
      <c r="B5" s="108" t="s">
        <v>776</v>
      </c>
    </row>
    <row r="6" spans="1:22" ht="15.75" customHeight="1" x14ac:dyDescent="0.2">
      <c r="A6" t="s">
        <v>72</v>
      </c>
      <c r="B6" s="108" t="s">
        <v>776</v>
      </c>
    </row>
    <row r="7" spans="1:22" ht="15.75" customHeight="1" x14ac:dyDescent="0.2">
      <c r="A7" t="s">
        <v>77</v>
      </c>
      <c r="B7" t="s">
        <v>777</v>
      </c>
    </row>
    <row r="8" spans="1:22" ht="15.75" customHeight="1" x14ac:dyDescent="0.2">
      <c r="A8" t="s">
        <v>102</v>
      </c>
      <c r="B8" t="s">
        <v>778</v>
      </c>
    </row>
    <row r="9" spans="1:22" ht="15.75" customHeight="1" x14ac:dyDescent="0.2">
      <c r="A9" t="s">
        <v>103</v>
      </c>
      <c r="B9" t="s">
        <v>778</v>
      </c>
    </row>
    <row r="10" spans="1:22" ht="15.75" customHeight="1" x14ac:dyDescent="0.2">
      <c r="A10" t="s">
        <v>104</v>
      </c>
      <c r="B10" t="s">
        <v>778</v>
      </c>
    </row>
    <row r="11" spans="1:22" ht="15.75" customHeight="1" x14ac:dyDescent="0.2">
      <c r="A11" t="s">
        <v>109</v>
      </c>
      <c r="B11" s="108" t="s">
        <v>779</v>
      </c>
    </row>
    <row r="12" spans="1:22" ht="15.75" customHeight="1" x14ac:dyDescent="0.2">
      <c r="A12" t="s">
        <v>110</v>
      </c>
      <c r="B12" s="108" t="s">
        <v>780</v>
      </c>
    </row>
    <row r="13" spans="1:22" ht="15.75" customHeight="1" x14ac:dyDescent="0.2">
      <c r="A13" t="s">
        <v>114</v>
      </c>
      <c r="B13" s="108" t="s">
        <v>781</v>
      </c>
    </row>
    <row r="14" spans="1:22" ht="15.75" customHeight="1" x14ac:dyDescent="0.2">
      <c r="A14" t="s">
        <v>114</v>
      </c>
      <c r="B14" t="s">
        <v>782</v>
      </c>
    </row>
    <row r="15" spans="1:22" ht="15.75" customHeight="1" x14ac:dyDescent="0.2">
      <c r="A15" t="s">
        <v>115</v>
      </c>
      <c r="B15" s="108" t="s">
        <v>783</v>
      </c>
    </row>
    <row r="16" spans="1:22" ht="15.75" customHeight="1" x14ac:dyDescent="0.2">
      <c r="A16" t="s">
        <v>784</v>
      </c>
      <c r="B16" s="108" t="s">
        <v>785</v>
      </c>
    </row>
    <row r="17" spans="1:2" ht="15.75" customHeight="1" x14ac:dyDescent="0.2">
      <c r="A17" t="s">
        <v>786</v>
      </c>
      <c r="B17" s="108" t="s">
        <v>787</v>
      </c>
    </row>
    <row r="18" spans="1:2" ht="15.75" customHeight="1" x14ac:dyDescent="0.2">
      <c r="A18" t="s">
        <v>788</v>
      </c>
      <c r="B18" t="s">
        <v>789</v>
      </c>
    </row>
    <row r="19" spans="1:2" ht="15.75" customHeight="1" x14ac:dyDescent="0.2">
      <c r="A19" t="s">
        <v>790</v>
      </c>
      <c r="B19" t="s">
        <v>791</v>
      </c>
    </row>
    <row r="20" spans="1:2" ht="15.75" customHeight="1" x14ac:dyDescent="0.2">
      <c r="A20" t="s">
        <v>792</v>
      </c>
      <c r="B20" t="s">
        <v>793</v>
      </c>
    </row>
    <row r="21" spans="1:2" ht="15.75" customHeight="1" x14ac:dyDescent="0.2">
      <c r="A21" t="s">
        <v>794</v>
      </c>
      <c r="B21" s="108" t="s">
        <v>795</v>
      </c>
    </row>
    <row r="22" spans="1:2" ht="15.75" customHeight="1" x14ac:dyDescent="0.2">
      <c r="A22" t="s">
        <v>58</v>
      </c>
      <c r="B22" t="s">
        <v>773</v>
      </c>
    </row>
    <row r="23" spans="1:2" ht="15.75" customHeight="1" x14ac:dyDescent="0.2">
      <c r="A23" t="s">
        <v>59</v>
      </c>
      <c r="B23" t="s">
        <v>773</v>
      </c>
    </row>
    <row r="24" spans="1:2" ht="15.75" customHeight="1" x14ac:dyDescent="0.2">
      <c r="A24" t="s">
        <v>105</v>
      </c>
      <c r="B24" s="108" t="s">
        <v>796</v>
      </c>
    </row>
    <row r="25" spans="1:2" ht="15.75" customHeight="1" x14ac:dyDescent="0.2">
      <c r="A25" t="s">
        <v>107</v>
      </c>
      <c r="B25" s="108" t="s">
        <v>797</v>
      </c>
    </row>
    <row r="26" spans="1:2" ht="15.75" customHeight="1" x14ac:dyDescent="0.2">
      <c r="A26" t="s">
        <v>107</v>
      </c>
      <c r="B26" s="108" t="s">
        <v>798</v>
      </c>
    </row>
    <row r="27" spans="1:2" ht="15.75" customHeight="1" x14ac:dyDescent="0.2">
      <c r="A27" t="s">
        <v>130</v>
      </c>
      <c r="B27" t="s">
        <v>799</v>
      </c>
    </row>
    <row r="28" spans="1:2" ht="15.75" customHeight="1" x14ac:dyDescent="0.2">
      <c r="A28" t="s">
        <v>104</v>
      </c>
      <c r="B28" s="108" t="s">
        <v>800</v>
      </c>
    </row>
    <row r="29" spans="1:2" ht="15.75" customHeight="1" x14ac:dyDescent="0.2">
      <c r="A29" t="s">
        <v>126</v>
      </c>
      <c r="B29" s="108" t="s">
        <v>801</v>
      </c>
    </row>
    <row r="30" spans="1:2" ht="15.75" customHeight="1" x14ac:dyDescent="0.2">
      <c r="A30" t="s">
        <v>127</v>
      </c>
      <c r="B30" s="108" t="s">
        <v>802</v>
      </c>
    </row>
    <row r="31" spans="1:2" ht="15.75" customHeight="1" x14ac:dyDescent="0.2">
      <c r="A31" t="s">
        <v>131</v>
      </c>
      <c r="B31" s="108" t="s">
        <v>803</v>
      </c>
    </row>
    <row r="32" spans="1:2" ht="15.75" customHeight="1" x14ac:dyDescent="0.2">
      <c r="A32" t="s">
        <v>804</v>
      </c>
      <c r="B32" s="108" t="s">
        <v>805</v>
      </c>
    </row>
    <row r="33" spans="1:2" ht="15.75" customHeight="1" x14ac:dyDescent="0.2">
      <c r="A33" t="s">
        <v>156</v>
      </c>
      <c r="B33" s="108" t="s">
        <v>806</v>
      </c>
    </row>
    <row r="34" spans="1:2" ht="15.75" customHeight="1" x14ac:dyDescent="0.2">
      <c r="A34" t="s">
        <v>156</v>
      </c>
      <c r="B34" s="108" t="s">
        <v>807</v>
      </c>
    </row>
    <row r="35" spans="1:2" ht="15.75" customHeight="1" x14ac:dyDescent="0.2">
      <c r="A35" t="s">
        <v>157</v>
      </c>
      <c r="B35" s="108" t="s">
        <v>808</v>
      </c>
    </row>
    <row r="36" spans="1:2" ht="15.75" customHeight="1" x14ac:dyDescent="0.2">
      <c r="A36" t="s">
        <v>133</v>
      </c>
      <c r="B36" s="108" t="s">
        <v>809</v>
      </c>
    </row>
    <row r="37" spans="1:2" ht="15.75" customHeight="1" x14ac:dyDescent="0.2">
      <c r="A37" t="s">
        <v>104</v>
      </c>
      <c r="B37" t="s">
        <v>810</v>
      </c>
    </row>
    <row r="38" spans="1:2" ht="15.75" customHeight="1" x14ac:dyDescent="0.2">
      <c r="A38" s="108" t="s">
        <v>78</v>
      </c>
      <c r="B38" s="108" t="s">
        <v>811</v>
      </c>
    </row>
    <row r="39" spans="1:2" ht="15.75" customHeight="1" x14ac:dyDescent="0.2">
      <c r="A39" s="108" t="s">
        <v>102</v>
      </c>
      <c r="B39" s="108" t="s">
        <v>812</v>
      </c>
    </row>
    <row r="40" spans="1:2" ht="15.75" customHeight="1" x14ac:dyDescent="0.2">
      <c r="A40" s="108" t="s">
        <v>103</v>
      </c>
      <c r="B40" t="s">
        <v>813</v>
      </c>
    </row>
    <row r="41" spans="1:2" ht="15.75" customHeight="1" x14ac:dyDescent="0.2">
      <c r="A41" s="108" t="s">
        <v>105</v>
      </c>
      <c r="B41" t="s">
        <v>814</v>
      </c>
    </row>
    <row r="42" spans="1:2" ht="15.75" customHeight="1" x14ac:dyDescent="0.2">
      <c r="A42" s="108" t="s">
        <v>107</v>
      </c>
      <c r="B42" t="s">
        <v>815</v>
      </c>
    </row>
    <row r="43" spans="1:2" ht="15.75" customHeight="1" x14ac:dyDescent="0.2">
      <c r="A43" t="s">
        <v>128</v>
      </c>
      <c r="B43" t="s">
        <v>816</v>
      </c>
    </row>
    <row r="44" spans="1:2" ht="15.75" customHeight="1" x14ac:dyDescent="0.2">
      <c r="A44" t="s">
        <v>817</v>
      </c>
      <c r="B44" t="s">
        <v>818</v>
      </c>
    </row>
    <row r="45" spans="1:2" ht="15.75" customHeight="1" x14ac:dyDescent="0.2">
      <c r="A45" t="s">
        <v>819</v>
      </c>
      <c r="B45" t="s">
        <v>820</v>
      </c>
    </row>
    <row r="46" spans="1:2" ht="15.75" customHeight="1" x14ac:dyDescent="0.2">
      <c r="A46" s="108" t="s">
        <v>82</v>
      </c>
    </row>
    <row r="47" spans="1:2" ht="15.75" customHeight="1" x14ac:dyDescent="0.2">
      <c r="A47" s="108" t="s">
        <v>74</v>
      </c>
      <c r="B47" t="s">
        <v>821</v>
      </c>
    </row>
    <row r="48" spans="1:2" ht="15.75" customHeight="1" x14ac:dyDescent="0.2">
      <c r="A48" s="108" t="s">
        <v>113</v>
      </c>
      <c r="B48" t="s">
        <v>822</v>
      </c>
    </row>
    <row r="49" spans="2:2" ht="15.75" customHeight="1" x14ac:dyDescent="0.2">
      <c r="B49" t="s">
        <v>823</v>
      </c>
    </row>
    <row r="50" spans="2:2" ht="15.75" customHeight="1" x14ac:dyDescent="0.2">
      <c r="B50" t="s">
        <v>824</v>
      </c>
    </row>
    <row r="51" spans="2:2" ht="15.75" customHeight="1" x14ac:dyDescent="0.2">
      <c r="B51" t="s">
        <v>825</v>
      </c>
    </row>
    <row r="52" spans="2:2" ht="15.75" customHeight="1" x14ac:dyDescent="0.2">
      <c r="B52" s="108" t="s">
        <v>826</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6" t="s">
        <v>827</v>
      </c>
      <c r="B1" s="267"/>
      <c r="C1" s="267"/>
      <c r="D1" s="267"/>
      <c r="E1" s="267"/>
      <c r="F1" s="267"/>
      <c r="G1" s="267"/>
      <c r="H1" s="267"/>
      <c r="I1" s="267"/>
      <c r="J1" s="267"/>
      <c r="K1" s="7"/>
      <c r="L1" s="7"/>
      <c r="M1" s="7"/>
      <c r="N1" s="7"/>
      <c r="O1" s="7"/>
      <c r="P1" s="7"/>
      <c r="Q1" s="7"/>
      <c r="R1" s="7"/>
      <c r="S1" s="7"/>
      <c r="T1" s="7"/>
      <c r="U1" s="7"/>
      <c r="V1" s="7"/>
      <c r="W1" s="7"/>
      <c r="X1" s="7"/>
      <c r="Y1" s="7"/>
      <c r="Z1" s="7"/>
    </row>
    <row r="2" spans="1:26" ht="22.5" customHeight="1" x14ac:dyDescent="0.15">
      <c r="A2" s="239" t="s">
        <v>29</v>
      </c>
      <c r="B2" s="222"/>
      <c r="C2" s="222"/>
      <c r="D2" s="222"/>
      <c r="E2" s="222"/>
      <c r="F2" s="222"/>
      <c r="G2" s="222"/>
      <c r="H2" s="220"/>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828</v>
      </c>
      <c r="C21" s="194" t="s">
        <v>829</v>
      </c>
      <c r="D21" s="194" t="s">
        <v>830</v>
      </c>
      <c r="E21" s="194" t="s">
        <v>831</v>
      </c>
      <c r="F21" s="194" t="s">
        <v>832</v>
      </c>
      <c r="G21" s="194" t="s">
        <v>833</v>
      </c>
      <c r="H21" s="194" t="s">
        <v>834</v>
      </c>
      <c r="I21" s="194" t="s">
        <v>835</v>
      </c>
      <c r="J21" s="195" t="s">
        <v>836</v>
      </c>
      <c r="K21" s="7"/>
      <c r="L21" s="7"/>
      <c r="M21" s="7"/>
      <c r="N21" s="7"/>
      <c r="O21" s="7"/>
      <c r="P21" s="7"/>
      <c r="Q21" s="7"/>
      <c r="R21" s="7"/>
      <c r="S21" s="7"/>
      <c r="T21" s="7"/>
      <c r="U21" s="7"/>
      <c r="V21" s="7"/>
      <c r="W21" s="7"/>
      <c r="X21" s="7"/>
      <c r="Y21" s="7"/>
      <c r="Z21" s="7"/>
    </row>
    <row r="22" spans="1:26" ht="36" customHeight="1" x14ac:dyDescent="0.15">
      <c r="A22" s="232" t="s">
        <v>10</v>
      </c>
      <c r="B22" s="220"/>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214</v>
      </c>
      <c r="J22" s="186" t="s">
        <v>837</v>
      </c>
      <c r="K22" s="15"/>
      <c r="L22" s="15"/>
      <c r="M22" s="15"/>
      <c r="N22" s="15"/>
      <c r="O22" s="15"/>
      <c r="P22" s="15"/>
      <c r="Q22" s="15"/>
      <c r="R22" s="15"/>
      <c r="S22" s="15"/>
      <c r="T22" s="15"/>
      <c r="U22" s="15"/>
      <c r="V22" s="15"/>
      <c r="W22" s="15"/>
      <c r="X22" s="15"/>
      <c r="Y22" s="15"/>
      <c r="Z22" s="15"/>
    </row>
    <row r="23" spans="1:26" ht="54" customHeight="1" x14ac:dyDescent="0.15">
      <c r="A23" s="17" t="s">
        <v>71</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72</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73</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74</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75</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76</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77</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2" t="s">
        <v>8</v>
      </c>
      <c r="B30" s="220"/>
      <c r="C30" s="110" t="s">
        <v>2254</v>
      </c>
      <c r="D30" s="110" t="s">
        <v>209</v>
      </c>
      <c r="E30" s="110" t="s">
        <v>839</v>
      </c>
      <c r="F30" s="110" t="s">
        <v>211</v>
      </c>
      <c r="G30" s="110" t="s">
        <v>840</v>
      </c>
      <c r="H30" s="110" t="s">
        <v>2255</v>
      </c>
      <c r="I30" s="110" t="s">
        <v>214</v>
      </c>
      <c r="J30" s="186" t="s">
        <v>837</v>
      </c>
      <c r="K30" s="15"/>
      <c r="L30" s="15"/>
      <c r="M30" s="15"/>
      <c r="N30" s="15"/>
      <c r="O30" s="15"/>
      <c r="P30" s="15"/>
      <c r="Q30" s="15"/>
      <c r="R30" s="15"/>
      <c r="S30" s="15"/>
      <c r="T30" s="15"/>
      <c r="U30" s="15"/>
      <c r="V30" s="15"/>
      <c r="W30" s="15"/>
      <c r="X30" s="15"/>
      <c r="Y30" s="15"/>
      <c r="Z30" s="15"/>
    </row>
    <row r="31" spans="1:26" ht="63.75" customHeight="1" x14ac:dyDescent="0.15">
      <c r="A31" s="26" t="s">
        <v>78</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79</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80</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81</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82</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83</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84</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85</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86</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87</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88</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2" t="s">
        <v>101</v>
      </c>
      <c r="B42" s="220"/>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214</v>
      </c>
      <c r="J42" s="186" t="s">
        <v>837</v>
      </c>
      <c r="K42" s="15"/>
      <c r="L42" s="15"/>
      <c r="M42" s="15"/>
      <c r="N42" s="15"/>
      <c r="O42" s="15"/>
      <c r="P42" s="15"/>
      <c r="Q42" s="15"/>
      <c r="R42" s="15"/>
      <c r="S42" s="15"/>
      <c r="T42" s="15"/>
      <c r="U42" s="15"/>
      <c r="V42" s="15"/>
      <c r="W42" s="15"/>
      <c r="X42" s="15"/>
      <c r="Y42" s="15"/>
      <c r="Z42" s="15"/>
    </row>
    <row r="43" spans="1:26" ht="48.75" customHeight="1" x14ac:dyDescent="0.15">
      <c r="A43" s="17" t="s">
        <v>102</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103</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104</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105</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106</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107</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2" t="s">
        <v>108</v>
      </c>
      <c r="B49" s="220"/>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214</v>
      </c>
      <c r="J49" s="186" t="s">
        <v>837</v>
      </c>
      <c r="K49" s="7"/>
      <c r="L49" s="7"/>
      <c r="M49" s="7"/>
      <c r="N49" s="7"/>
      <c r="O49" s="7"/>
      <c r="P49" s="7"/>
      <c r="Q49" s="7"/>
      <c r="R49" s="7"/>
      <c r="S49" s="7"/>
      <c r="T49" s="7"/>
      <c r="U49" s="7"/>
      <c r="V49" s="7"/>
      <c r="W49" s="7"/>
      <c r="X49" s="7"/>
      <c r="Y49" s="7"/>
      <c r="Z49" s="7"/>
    </row>
    <row r="50" spans="1:26" ht="79.5" customHeight="1" x14ac:dyDescent="0.2">
      <c r="A50" s="17" t="s">
        <v>109</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7" t="s">
        <v>110</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111</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112</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113</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2" t="s">
        <v>118</v>
      </c>
      <c r="B55" s="220"/>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214</v>
      </c>
      <c r="J55" s="186" t="s">
        <v>837</v>
      </c>
      <c r="K55" s="7"/>
      <c r="L55" s="7"/>
      <c r="M55" s="7"/>
      <c r="N55" s="7"/>
      <c r="O55" s="7"/>
      <c r="P55" s="7"/>
      <c r="Q55" s="7"/>
      <c r="R55" s="7"/>
      <c r="S55" s="7"/>
      <c r="T55" s="7"/>
      <c r="U55" s="7"/>
      <c r="V55" s="7"/>
      <c r="W55" s="7"/>
      <c r="X55" s="7"/>
      <c r="Y55" s="7"/>
      <c r="Z55" s="7"/>
    </row>
    <row r="56" spans="1:26" ht="64.5" customHeight="1" x14ac:dyDescent="0.15">
      <c r="A56" s="17" t="s">
        <v>119</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120</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121</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122</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123</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2" t="s">
        <v>124</v>
      </c>
      <c r="B61" s="220"/>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214</v>
      </c>
      <c r="J61" s="186" t="s">
        <v>837</v>
      </c>
      <c r="K61" s="7"/>
      <c r="L61" s="7"/>
      <c r="M61" s="7"/>
      <c r="N61" s="7"/>
      <c r="O61" s="7"/>
      <c r="P61" s="7"/>
      <c r="Q61" s="7"/>
      <c r="R61" s="7"/>
      <c r="S61" s="7"/>
      <c r="T61" s="7"/>
      <c r="U61" s="7"/>
      <c r="V61" s="7"/>
      <c r="W61" s="7"/>
      <c r="X61" s="7"/>
      <c r="Y61" s="7"/>
      <c r="Z61" s="7"/>
    </row>
    <row r="62" spans="1:26" ht="48" customHeight="1" x14ac:dyDescent="0.15">
      <c r="A62" s="29" t="s">
        <v>125</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126</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127</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128</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129</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130</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131</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2" t="s">
        <v>132</v>
      </c>
      <c r="B69" s="220"/>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214</v>
      </c>
      <c r="J69" s="186" t="s">
        <v>837</v>
      </c>
      <c r="K69" s="7"/>
      <c r="L69" s="7"/>
      <c r="M69" s="7"/>
      <c r="N69" s="7"/>
      <c r="O69" s="7"/>
      <c r="P69" s="7"/>
      <c r="Q69" s="7"/>
      <c r="R69" s="7"/>
      <c r="S69" s="7"/>
      <c r="T69" s="7"/>
      <c r="U69" s="7"/>
      <c r="V69" s="7"/>
      <c r="W69" s="7"/>
      <c r="X69" s="7"/>
      <c r="Y69" s="7"/>
      <c r="Z69" s="7"/>
    </row>
    <row r="70" spans="1:26" ht="54" customHeight="1" x14ac:dyDescent="0.15">
      <c r="A70" s="17" t="s">
        <v>133</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134</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135</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136</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137</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2" t="s">
        <v>138</v>
      </c>
      <c r="B75" s="220"/>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214</v>
      </c>
      <c r="J75" s="186" t="s">
        <v>837</v>
      </c>
      <c r="K75" s="7"/>
      <c r="L75" s="7"/>
      <c r="M75" s="7"/>
      <c r="N75" s="7"/>
      <c r="O75" s="7"/>
      <c r="P75" s="7"/>
      <c r="Q75" s="7"/>
      <c r="R75" s="7"/>
      <c r="S75" s="7"/>
      <c r="T75" s="7"/>
      <c r="U75" s="7"/>
      <c r="V75" s="7"/>
      <c r="W75" s="7"/>
      <c r="X75" s="7"/>
      <c r="Y75" s="7"/>
      <c r="Z75" s="7"/>
    </row>
    <row r="76" spans="1:26" ht="46.5" customHeight="1" x14ac:dyDescent="0.15">
      <c r="A76" s="17" t="s">
        <v>139</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29" t="s">
        <v>141</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142</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143</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144</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2" t="s">
        <v>657</v>
      </c>
      <c r="B81" s="220"/>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214</v>
      </c>
      <c r="J81" s="186" t="s">
        <v>837</v>
      </c>
      <c r="K81" s="7"/>
      <c r="L81" s="7"/>
      <c r="M81" s="7"/>
      <c r="N81" s="7"/>
      <c r="O81" s="7"/>
      <c r="P81" s="7"/>
      <c r="Q81" s="7"/>
      <c r="R81" s="7"/>
      <c r="S81" s="7"/>
      <c r="T81" s="7"/>
      <c r="U81" s="7"/>
      <c r="V81" s="7"/>
      <c r="W81" s="7"/>
      <c r="X81" s="7"/>
      <c r="Y81" s="7"/>
      <c r="Z81" s="7"/>
    </row>
    <row r="82" spans="1:26" ht="46.5" customHeight="1" x14ac:dyDescent="0.15">
      <c r="A82" s="17" t="s">
        <v>146</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147</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148</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149</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150</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2" t="s">
        <v>151</v>
      </c>
      <c r="B87" s="220"/>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214</v>
      </c>
      <c r="J87" s="186" t="s">
        <v>837</v>
      </c>
      <c r="K87" s="7"/>
      <c r="L87" s="7"/>
      <c r="M87" s="7"/>
      <c r="N87" s="7"/>
      <c r="O87" s="7"/>
      <c r="P87" s="7"/>
      <c r="Q87" s="7"/>
      <c r="R87" s="7"/>
      <c r="S87" s="7"/>
      <c r="T87" s="7"/>
      <c r="U87" s="7"/>
      <c r="V87" s="7"/>
      <c r="W87" s="7"/>
      <c r="X87" s="7"/>
      <c r="Y87" s="7"/>
      <c r="Z87" s="7"/>
    </row>
    <row r="88" spans="1:26" ht="46.5" customHeight="1" x14ac:dyDescent="0.15">
      <c r="A88" s="17" t="s">
        <v>152</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153</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154</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2" t="s">
        <v>155</v>
      </c>
      <c r="B91" s="220"/>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214</v>
      </c>
      <c r="J91" s="186" t="s">
        <v>837</v>
      </c>
      <c r="K91" s="7"/>
      <c r="L91" s="7"/>
      <c r="M91" s="7"/>
      <c r="N91" s="7"/>
      <c r="O91" s="7"/>
      <c r="P91" s="7"/>
      <c r="Q91" s="7"/>
      <c r="R91" s="7"/>
      <c r="S91" s="7"/>
      <c r="T91" s="7"/>
      <c r="U91" s="7"/>
      <c r="V91" s="7"/>
      <c r="W91" s="7"/>
      <c r="X91" s="7"/>
      <c r="Y91" s="7"/>
      <c r="Z91" s="7"/>
    </row>
    <row r="92" spans="1:26" ht="63.75" customHeight="1" x14ac:dyDescent="0.15">
      <c r="A92" s="17" t="s">
        <v>156</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157</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158</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159</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8" t="s">
        <v>827</v>
      </c>
      <c r="B1" s="222"/>
      <c r="C1" s="222"/>
      <c r="D1" s="222"/>
      <c r="E1" s="222"/>
      <c r="F1" s="222"/>
      <c r="G1" s="222"/>
      <c r="H1" s="220"/>
      <c r="I1" s="15"/>
      <c r="J1" s="7"/>
      <c r="K1" s="7"/>
      <c r="L1" s="7"/>
      <c r="M1" s="7"/>
      <c r="N1" s="7"/>
      <c r="O1" s="7"/>
      <c r="P1" s="7"/>
      <c r="Q1" s="7"/>
      <c r="R1" s="7"/>
      <c r="S1" s="7"/>
      <c r="T1" s="7"/>
      <c r="U1" s="7"/>
      <c r="V1" s="7"/>
      <c r="W1" s="7"/>
      <c r="X1" s="7"/>
      <c r="Y1" s="7"/>
      <c r="Z1" s="7"/>
    </row>
    <row r="2" spans="1:26" ht="22.5" customHeight="1" x14ac:dyDescent="0.15">
      <c r="A2" s="239" t="s">
        <v>29</v>
      </c>
      <c r="B2" s="222"/>
      <c r="C2" s="222"/>
      <c r="D2" s="222"/>
      <c r="E2" s="222"/>
      <c r="F2" s="222"/>
      <c r="G2" s="222"/>
      <c r="H2" s="220"/>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2" t="s">
        <v>8</v>
      </c>
      <c r="B22" s="220"/>
      <c r="C22" s="110" t="s">
        <v>838</v>
      </c>
      <c r="D22" s="110" t="s">
        <v>209</v>
      </c>
      <c r="E22" s="110" t="s">
        <v>839</v>
      </c>
      <c r="F22" s="110" t="s">
        <v>211</v>
      </c>
      <c r="G22" s="19" t="s">
        <v>840</v>
      </c>
      <c r="H22" s="110" t="s">
        <v>213</v>
      </c>
      <c r="I22" s="15"/>
      <c r="J22" s="15"/>
      <c r="K22" s="15"/>
      <c r="L22" s="15"/>
      <c r="M22" s="15"/>
      <c r="N22" s="15"/>
      <c r="O22" s="15"/>
      <c r="P22" s="15"/>
      <c r="Q22" s="15"/>
      <c r="R22" s="15"/>
      <c r="S22" s="15"/>
      <c r="T22" s="15"/>
      <c r="U22" s="15"/>
      <c r="V22" s="15"/>
      <c r="W22" s="15"/>
      <c r="X22" s="15"/>
      <c r="Y22" s="15"/>
      <c r="Z22" s="15"/>
    </row>
    <row r="23" spans="1:26" ht="63.75" customHeight="1" x14ac:dyDescent="0.15">
      <c r="A23" s="17" t="s">
        <v>78</v>
      </c>
      <c r="B23" s="17" t="str">
        <f>VLOOKUP(A23,'HECVAT - Lite'!A$32:B$111,2,FALSE)</f>
        <v>Have you undergone a SSAE 18 / SOC 2 audit?</v>
      </c>
      <c r="C23" s="111"/>
      <c r="D23" s="111"/>
      <c r="E23" s="113" t="s">
        <v>250</v>
      </c>
      <c r="F23" s="111"/>
      <c r="G23" s="112"/>
      <c r="H23" s="113" t="s">
        <v>278</v>
      </c>
      <c r="I23" s="15"/>
      <c r="J23" s="7"/>
      <c r="K23" s="7"/>
      <c r="L23" s="7"/>
      <c r="M23" s="7"/>
      <c r="N23" s="7"/>
      <c r="O23" s="7"/>
      <c r="P23" s="7"/>
      <c r="Q23" s="7"/>
      <c r="R23" s="7"/>
      <c r="S23" s="7"/>
      <c r="T23" s="7"/>
      <c r="U23" s="7"/>
      <c r="V23" s="7"/>
      <c r="W23" s="7"/>
      <c r="X23" s="7"/>
      <c r="Y23" s="7"/>
      <c r="Z23" s="7"/>
    </row>
    <row r="24" spans="1:26" ht="48" customHeight="1" x14ac:dyDescent="0.15">
      <c r="A24" s="17" t="s">
        <v>79</v>
      </c>
      <c r="B24" s="17" t="str">
        <f>VLOOKUP(A24,'HECVAT - Lite'!A$32:B$111,2,FALSE)</f>
        <v>Have you completed the Cloud Security Alliance (CSA) CAIQ?</v>
      </c>
      <c r="C24" s="111"/>
      <c r="D24" s="111"/>
      <c r="E24" s="113" t="s">
        <v>250</v>
      </c>
      <c r="F24" s="111"/>
      <c r="G24" s="112"/>
      <c r="H24" s="113" t="s">
        <v>285</v>
      </c>
      <c r="I24" s="15"/>
      <c r="J24" s="7"/>
      <c r="K24" s="7"/>
      <c r="L24" s="7"/>
      <c r="M24" s="7"/>
      <c r="N24" s="7"/>
      <c r="O24" s="7"/>
      <c r="P24" s="7"/>
      <c r="Q24" s="7"/>
      <c r="R24" s="7"/>
      <c r="S24" s="7"/>
      <c r="T24" s="7"/>
      <c r="U24" s="7"/>
      <c r="V24" s="7"/>
      <c r="W24" s="7"/>
      <c r="X24" s="7"/>
      <c r="Y24" s="7"/>
      <c r="Z24" s="7"/>
    </row>
    <row r="25" spans="1:26" ht="48" customHeight="1" x14ac:dyDescent="0.15">
      <c r="A25" s="17" t="s">
        <v>80</v>
      </c>
      <c r="B25" s="17" t="str">
        <f>VLOOKUP(A25,'HECVAT - Lite'!A$32:B$111,2,FALSE)</f>
        <v>Have you received the Cloud Security Alliance STAR certification?</v>
      </c>
      <c r="C25" s="111"/>
      <c r="D25" s="111"/>
      <c r="E25" s="113" t="s">
        <v>250</v>
      </c>
      <c r="F25" s="111"/>
      <c r="G25" s="112"/>
      <c r="H25" s="113" t="s">
        <v>285</v>
      </c>
      <c r="I25" s="15"/>
      <c r="J25" s="7"/>
      <c r="K25" s="7"/>
      <c r="L25" s="7"/>
      <c r="M25" s="7"/>
      <c r="N25" s="7"/>
      <c r="O25" s="7"/>
      <c r="P25" s="7"/>
      <c r="Q25" s="7"/>
      <c r="R25" s="7"/>
      <c r="S25" s="7"/>
      <c r="T25" s="7"/>
      <c r="U25" s="7"/>
      <c r="V25" s="7"/>
      <c r="W25" s="7"/>
      <c r="X25" s="7"/>
      <c r="Y25" s="7"/>
      <c r="Z25" s="7"/>
    </row>
    <row r="26" spans="1:26" ht="63.75" customHeight="1" x14ac:dyDescent="0.15">
      <c r="A26" s="17" t="s">
        <v>81</v>
      </c>
      <c r="B26" s="17" t="str">
        <f>VLOOKUP(A26,'HECVAT - Lite'!A$32:B$111,2,FALSE)</f>
        <v>Do you conform with a specific industry standard security framework? (e.g. NIST Cybersecurity Framework, CIS Controls, ISO 27001, etc.)</v>
      </c>
      <c r="C26" s="111"/>
      <c r="D26" s="111"/>
      <c r="E26" s="113" t="s">
        <v>297</v>
      </c>
      <c r="F26" s="111"/>
      <c r="G26" s="112"/>
      <c r="H26" s="113" t="s">
        <v>278</v>
      </c>
      <c r="I26" s="15"/>
      <c r="J26" s="7"/>
      <c r="K26" s="7"/>
      <c r="L26" s="7"/>
      <c r="M26" s="7"/>
      <c r="N26" s="7"/>
      <c r="O26" s="7"/>
      <c r="P26" s="7"/>
      <c r="Q26" s="7"/>
      <c r="R26" s="7"/>
      <c r="S26" s="7"/>
      <c r="T26" s="7"/>
      <c r="U26" s="7"/>
      <c r="V26" s="7"/>
      <c r="W26" s="7"/>
      <c r="X26" s="7"/>
      <c r="Y26" s="7"/>
      <c r="Z26" s="7"/>
    </row>
    <row r="27" spans="1:26" ht="48" customHeight="1" x14ac:dyDescent="0.15">
      <c r="A27" s="17" t="s">
        <v>82</v>
      </c>
      <c r="B27" s="17" t="str">
        <f>VLOOKUP(A27,'HECVAT - Lite'!A$32:B$111,2,FALSE)</f>
        <v>Can the systems that hold the institution's data be compliant with NIST SP 800-171 and/or CMMC Level 3 standards?</v>
      </c>
      <c r="C27" s="111"/>
      <c r="D27" s="111"/>
      <c r="E27" s="113" t="s">
        <v>297</v>
      </c>
      <c r="F27" s="111"/>
      <c r="G27" s="112"/>
      <c r="H27" s="113" t="s">
        <v>278</v>
      </c>
      <c r="I27" s="15"/>
      <c r="J27" s="7"/>
      <c r="K27" s="7"/>
      <c r="L27" s="7"/>
      <c r="M27" s="7"/>
      <c r="N27" s="7"/>
      <c r="O27" s="7"/>
      <c r="P27" s="7"/>
      <c r="Q27" s="7"/>
      <c r="R27" s="7"/>
      <c r="S27" s="7"/>
      <c r="T27" s="7"/>
      <c r="U27" s="7"/>
      <c r="V27" s="7"/>
      <c r="W27" s="7"/>
      <c r="X27" s="7"/>
      <c r="Y27" s="7"/>
      <c r="Z27" s="7"/>
    </row>
    <row r="28" spans="1:26" ht="48" customHeight="1" x14ac:dyDescent="0.15">
      <c r="A28" s="17" t="s">
        <v>83</v>
      </c>
      <c r="B28" s="17" t="str">
        <f>VLOOKUP(A28,'HECVAT - Lite'!A$32:B$111,2,FALSE)</f>
        <v>Can you provide overall system and/or application architecture diagrams including a full description of the data flow for all components of the system?</v>
      </c>
      <c r="C28" s="111"/>
      <c r="D28" s="113" t="s">
        <v>310</v>
      </c>
      <c r="E28" s="113" t="s">
        <v>311</v>
      </c>
      <c r="F28" s="113" t="s">
        <v>312</v>
      </c>
      <c r="G28" s="59" t="s">
        <v>312</v>
      </c>
      <c r="H28" s="113" t="s">
        <v>278</v>
      </c>
      <c r="I28" s="15"/>
      <c r="J28" s="7"/>
      <c r="K28" s="7"/>
      <c r="L28" s="7"/>
      <c r="M28" s="7"/>
      <c r="N28" s="7"/>
      <c r="O28" s="7"/>
      <c r="P28" s="7"/>
      <c r="Q28" s="7"/>
      <c r="R28" s="7"/>
      <c r="S28" s="7"/>
      <c r="T28" s="7"/>
      <c r="U28" s="7"/>
      <c r="V28" s="7"/>
      <c r="W28" s="7"/>
      <c r="X28" s="7"/>
      <c r="Y28" s="7"/>
      <c r="Z28" s="7"/>
    </row>
    <row r="29" spans="1:26" ht="36" customHeight="1" x14ac:dyDescent="0.15">
      <c r="A29" s="232" t="s">
        <v>10</v>
      </c>
      <c r="B29" s="220"/>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71</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72</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73</v>
      </c>
      <c r="B32" s="17" t="e">
        <f>VLOOKUP(A32,'HECVAT - Lite'!A$32:B$111,2,FALSE)</f>
        <v>#N/A</v>
      </c>
      <c r="C32" s="111"/>
      <c r="D32" s="111"/>
      <c r="E32" s="113" t="s">
        <v>250</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74</v>
      </c>
      <c r="B33" s="17" t="e">
        <f>VLOOKUP(A33,'HECVAT - Lite'!A$32:B$111,2,FALSE)</f>
        <v>#N/A</v>
      </c>
      <c r="C33" s="111"/>
      <c r="D33" s="111"/>
      <c r="E33" s="113" t="s">
        <v>257</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75</v>
      </c>
      <c r="B34" s="17" t="e">
        <f>VLOOKUP(A34,'HECVAT - Lite'!A$32:B$111,2,FALSE)</f>
        <v>#N/A</v>
      </c>
      <c r="C34" s="111"/>
      <c r="D34" s="111"/>
      <c r="E34" s="113" t="s">
        <v>250</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76</v>
      </c>
      <c r="B35" s="17" t="e">
        <f>VLOOKUP(A35,'HECVAT - Lite'!A$32:B$111,2,FALSE)</f>
        <v>#N/A</v>
      </c>
      <c r="C35" s="111"/>
      <c r="D35" s="111"/>
      <c r="E35" s="113" t="s">
        <v>267</v>
      </c>
      <c r="F35" s="111"/>
      <c r="G35" s="112"/>
      <c r="H35" s="113" t="s">
        <v>841</v>
      </c>
      <c r="I35" s="15"/>
      <c r="J35" s="7"/>
      <c r="K35" s="7"/>
      <c r="L35" s="7"/>
      <c r="M35" s="7"/>
      <c r="N35" s="7"/>
      <c r="O35" s="7"/>
      <c r="P35" s="7"/>
      <c r="Q35" s="7"/>
      <c r="R35" s="7"/>
      <c r="S35" s="7"/>
      <c r="T35" s="7"/>
      <c r="U35" s="7"/>
      <c r="V35" s="7"/>
      <c r="W35" s="7"/>
      <c r="X35" s="7"/>
      <c r="Y35" s="7"/>
      <c r="Z35" s="7"/>
    </row>
    <row r="36" spans="1:26" ht="82.5" customHeight="1" x14ac:dyDescent="0.15">
      <c r="A36" s="17" t="s">
        <v>77</v>
      </c>
      <c r="B36" s="17" t="e">
        <f>VLOOKUP(A36,'HECVAT - Lite'!A$32:B$111,2,FALSE)</f>
        <v>#N/A</v>
      </c>
      <c r="C36" s="111"/>
      <c r="D36" s="111"/>
      <c r="E36" s="113" t="s">
        <v>250</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2" t="s">
        <v>101</v>
      </c>
      <c r="B37" s="220"/>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102</v>
      </c>
      <c r="B38" s="17" t="str">
        <f>VLOOKUP(A38,'HECVAT - Lite'!A$32:B$111,2,FALSE)</f>
        <v>Are access controls for institutional accounts based on structured rules, such as role-based access control (RBAC), attribute-based access control (ABAC) or policy-based access control (PBAC)?</v>
      </c>
      <c r="C38" s="113" t="s">
        <v>399</v>
      </c>
      <c r="D38" s="111"/>
      <c r="E38" s="113" t="s">
        <v>400</v>
      </c>
      <c r="F38" s="113" t="s">
        <v>401</v>
      </c>
      <c r="G38" s="59" t="s">
        <v>402</v>
      </c>
      <c r="H38" s="113" t="s">
        <v>403</v>
      </c>
      <c r="I38" s="15" t="s">
        <v>842</v>
      </c>
      <c r="J38" s="7"/>
      <c r="K38" s="7"/>
      <c r="L38" s="7"/>
      <c r="M38" s="7"/>
      <c r="N38" s="7"/>
      <c r="O38" s="7"/>
      <c r="P38" s="7"/>
      <c r="Q38" s="7"/>
      <c r="R38" s="7"/>
      <c r="S38" s="7"/>
      <c r="T38" s="7"/>
      <c r="U38" s="7"/>
      <c r="V38" s="7"/>
      <c r="W38" s="7"/>
      <c r="X38" s="7"/>
      <c r="Y38" s="7"/>
      <c r="Z38" s="7"/>
    </row>
    <row r="39" spans="1:26" ht="48" customHeight="1" x14ac:dyDescent="0.15">
      <c r="A39" s="17" t="s">
        <v>103</v>
      </c>
      <c r="B39" s="17" t="str">
        <f>VLOOKUP(A39,'HECVAT - Lite'!A$32:B$111,2,FALSE)</f>
        <v>Are access controls for staff within your organization based on structured rules, such as RBAC, ABAC, or PBAC?</v>
      </c>
      <c r="C39" s="113" t="s">
        <v>411</v>
      </c>
      <c r="D39" s="111"/>
      <c r="E39" s="113" t="s">
        <v>412</v>
      </c>
      <c r="F39" s="113" t="s">
        <v>413</v>
      </c>
      <c r="G39" s="59" t="s">
        <v>414</v>
      </c>
      <c r="H39" s="113" t="s">
        <v>415</v>
      </c>
      <c r="I39" s="15" t="s">
        <v>729</v>
      </c>
      <c r="J39" s="7"/>
      <c r="K39" s="7"/>
      <c r="L39" s="7"/>
      <c r="M39" s="7"/>
      <c r="N39" s="7"/>
      <c r="O39" s="7"/>
      <c r="P39" s="7"/>
      <c r="Q39" s="7"/>
      <c r="R39" s="7"/>
      <c r="S39" s="7"/>
      <c r="T39" s="7"/>
      <c r="U39" s="7"/>
      <c r="V39" s="7"/>
      <c r="W39" s="7"/>
      <c r="X39" s="7"/>
      <c r="Y39" s="7"/>
      <c r="Z39" s="7"/>
    </row>
    <row r="40" spans="1:26" ht="48" customHeight="1" x14ac:dyDescent="0.15">
      <c r="A40" s="17" t="s">
        <v>104</v>
      </c>
      <c r="B40" s="17" t="str">
        <f>VLOOKUP(A40,'HECVAT - Lite'!A$32:B$111,2,FALSE)</f>
        <v>Do you have a documented and currently implemented strategy for securing employee workstations when they work remotely? (i.e. not in a trusted computing environment)</v>
      </c>
      <c r="C40" s="113" t="s">
        <v>420</v>
      </c>
      <c r="D40" s="111"/>
      <c r="E40" s="113">
        <v>6.2</v>
      </c>
      <c r="F40" s="113" t="s">
        <v>421</v>
      </c>
      <c r="G40" s="59" t="s">
        <v>422</v>
      </c>
      <c r="H40" s="113" t="s">
        <v>423</v>
      </c>
      <c r="I40" s="15" t="s">
        <v>843</v>
      </c>
      <c r="J40" s="7"/>
      <c r="K40" s="7"/>
      <c r="L40" s="7"/>
      <c r="M40" s="7"/>
      <c r="N40" s="7"/>
      <c r="O40" s="7"/>
      <c r="P40" s="7"/>
      <c r="Q40" s="7"/>
      <c r="R40" s="7"/>
      <c r="S40" s="7"/>
      <c r="T40" s="7"/>
      <c r="U40" s="7"/>
      <c r="V40" s="7"/>
      <c r="W40" s="7"/>
      <c r="X40" s="7"/>
      <c r="Y40" s="7"/>
      <c r="Z40" s="7"/>
    </row>
    <row r="41" spans="1:26" ht="79.5" customHeight="1" x14ac:dyDescent="0.15">
      <c r="A41" s="17" t="s">
        <v>105</v>
      </c>
      <c r="B41" s="17" t="str">
        <f>VLOOKUP(A41,'HECVAT - Lite'!A$32:B$111,2,FALSE)</f>
        <v>Does the system provide data input validation and error messages?</v>
      </c>
      <c r="C41" s="113" t="s">
        <v>430</v>
      </c>
      <c r="D41" s="111"/>
      <c r="E41" s="113" t="s">
        <v>431</v>
      </c>
      <c r="F41" s="113" t="s">
        <v>432</v>
      </c>
      <c r="G41" s="112"/>
      <c r="H41" s="113" t="s">
        <v>433</v>
      </c>
      <c r="I41" s="15" t="s">
        <v>844</v>
      </c>
      <c r="J41" s="7"/>
      <c r="K41" s="7"/>
      <c r="L41" s="7"/>
      <c r="M41" s="7"/>
      <c r="N41" s="7"/>
      <c r="O41" s="7"/>
      <c r="P41" s="7"/>
      <c r="Q41" s="7"/>
      <c r="R41" s="7"/>
      <c r="S41" s="7"/>
      <c r="T41" s="7"/>
      <c r="U41" s="7"/>
      <c r="V41" s="7"/>
      <c r="W41" s="7"/>
      <c r="X41" s="7"/>
      <c r="Y41" s="7"/>
      <c r="Z41" s="7"/>
    </row>
    <row r="42" spans="1:26" ht="63" customHeight="1" x14ac:dyDescent="0.15">
      <c r="A42" s="17" t="s">
        <v>106</v>
      </c>
      <c r="B42" s="17" t="str">
        <f>VLOOKUP(A42,'HECVAT - Lite'!A$32:B$111,2,FALSE)</f>
        <v>Are you using a web application firewall (WAF)?</v>
      </c>
      <c r="C42" s="113" t="s">
        <v>411</v>
      </c>
      <c r="D42" s="111"/>
      <c r="E42" s="113" t="s">
        <v>439</v>
      </c>
      <c r="F42" s="113" t="s">
        <v>440</v>
      </c>
      <c r="G42" s="112"/>
      <c r="H42" s="111"/>
      <c r="I42" s="15" t="s">
        <v>845</v>
      </c>
      <c r="J42" s="7"/>
      <c r="K42" s="7"/>
      <c r="L42" s="7"/>
      <c r="M42" s="7"/>
      <c r="N42" s="7"/>
      <c r="O42" s="7"/>
      <c r="P42" s="7"/>
      <c r="Q42" s="7"/>
      <c r="R42" s="7"/>
      <c r="S42" s="7"/>
      <c r="T42" s="7"/>
      <c r="U42" s="7"/>
      <c r="V42" s="7"/>
      <c r="W42" s="7"/>
      <c r="X42" s="7"/>
      <c r="Y42" s="7"/>
      <c r="Z42" s="7"/>
    </row>
    <row r="43" spans="1:26" ht="36" customHeight="1" x14ac:dyDescent="0.15">
      <c r="A43" s="17" t="s">
        <v>107</v>
      </c>
      <c r="B43" s="17" t="str">
        <f>VLOOKUP(A43,'HECVAT - Lite'!A$32:B$111,2,FALSE)</f>
        <v>Do you have a process and implemented procedures for managing your software supply chain (e.g. libraries, repositories, frameworks, etc)</v>
      </c>
      <c r="C43" s="113" t="s">
        <v>420</v>
      </c>
      <c r="D43" s="111"/>
      <c r="E43" s="113" t="s">
        <v>439</v>
      </c>
      <c r="F43" s="111"/>
      <c r="G43" s="112"/>
      <c r="H43" s="113" t="s">
        <v>446</v>
      </c>
      <c r="I43" s="15" t="s">
        <v>846</v>
      </c>
      <c r="J43" s="7"/>
      <c r="K43" s="7"/>
      <c r="L43" s="7"/>
      <c r="M43" s="7"/>
      <c r="N43" s="7"/>
      <c r="O43" s="7"/>
      <c r="P43" s="7"/>
      <c r="Q43" s="7"/>
      <c r="R43" s="7"/>
      <c r="S43" s="7"/>
      <c r="T43" s="7"/>
      <c r="U43" s="7"/>
      <c r="V43" s="7"/>
      <c r="W43" s="7"/>
      <c r="X43" s="7"/>
      <c r="Y43" s="7"/>
      <c r="Z43" s="7"/>
    </row>
    <row r="44" spans="1:26" ht="46.5" customHeight="1" x14ac:dyDescent="0.15">
      <c r="A44" s="232" t="s">
        <v>108</v>
      </c>
      <c r="B44" s="220"/>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109</v>
      </c>
      <c r="B45" s="17" t="str">
        <f>VLOOKUP(A45,'HECVAT - Lite'!A$32:B$111,2,FALSE)</f>
        <v>Does your solution support single sign-on (SSO) protocols for user and administrator authentication (Yes, No, Both modes available, Not Applicable)?</v>
      </c>
      <c r="C45" s="113" t="s">
        <v>411</v>
      </c>
      <c r="D45" s="114"/>
      <c r="E45" s="113" t="s">
        <v>454</v>
      </c>
      <c r="F45" s="113" t="s">
        <v>455</v>
      </c>
      <c r="G45" s="59" t="s">
        <v>456</v>
      </c>
      <c r="H45" s="113" t="s">
        <v>457</v>
      </c>
      <c r="I45" s="104" t="s">
        <v>847</v>
      </c>
      <c r="J45" s="27"/>
      <c r="K45" s="27"/>
      <c r="L45" s="27"/>
      <c r="M45" s="27"/>
      <c r="N45" s="27"/>
      <c r="O45" s="27"/>
      <c r="P45" s="27"/>
      <c r="Q45" s="27"/>
      <c r="R45" s="27"/>
      <c r="S45" s="27"/>
      <c r="T45" s="28"/>
      <c r="U45" s="28"/>
      <c r="V45" s="28"/>
      <c r="W45" s="28"/>
      <c r="X45" s="28"/>
      <c r="Y45" s="28"/>
      <c r="Z45" s="28"/>
    </row>
    <row r="46" spans="1:26" ht="72" customHeight="1" x14ac:dyDescent="0.15">
      <c r="A46" s="17" t="s">
        <v>110</v>
      </c>
      <c r="B46" s="17" t="str">
        <f>VLOOKUP(A46,'HECVAT - Lite'!A$32:B$111,2,FALSE)</f>
        <v>Does your organization participate in InCommon or another eduGAIN affiliated trust federation?</v>
      </c>
      <c r="C46" s="113" t="s">
        <v>411</v>
      </c>
      <c r="D46" s="114"/>
      <c r="E46" s="113" t="s">
        <v>463</v>
      </c>
      <c r="F46" s="113" t="s">
        <v>455</v>
      </c>
      <c r="G46" s="59" t="s">
        <v>464</v>
      </c>
      <c r="H46" s="113" t="s">
        <v>465</v>
      </c>
      <c r="I46" s="15" t="s">
        <v>734</v>
      </c>
      <c r="J46" s="7"/>
      <c r="K46" s="7"/>
      <c r="L46" s="7"/>
      <c r="M46" s="7"/>
      <c r="N46" s="7"/>
      <c r="O46" s="7"/>
      <c r="P46" s="7"/>
      <c r="Q46" s="7"/>
      <c r="R46" s="7"/>
      <c r="S46" s="7"/>
      <c r="T46" s="7"/>
      <c r="U46" s="7"/>
      <c r="V46" s="7"/>
      <c r="W46" s="7"/>
      <c r="X46" s="7"/>
      <c r="Y46" s="7"/>
      <c r="Z46" s="7"/>
    </row>
    <row r="47" spans="1:26" ht="63.75" customHeight="1" x14ac:dyDescent="0.15">
      <c r="A47" s="17" t="s">
        <v>111</v>
      </c>
      <c r="B47" s="17" t="str">
        <f>VLOOKUP(A47,'HECVAT - Lite'!A$32:B$111,2,FALSE)</f>
        <v>Does your application support integration with other authentication and authorization systems?</v>
      </c>
      <c r="C47" s="113" t="s">
        <v>411</v>
      </c>
      <c r="D47" s="114"/>
      <c r="E47" s="113" t="s">
        <v>471</v>
      </c>
      <c r="F47" s="113" t="s">
        <v>472</v>
      </c>
      <c r="G47" s="112"/>
      <c r="H47" s="111"/>
      <c r="I47" s="15" t="s">
        <v>736</v>
      </c>
      <c r="J47" s="7"/>
      <c r="K47" s="7"/>
      <c r="L47" s="7"/>
      <c r="M47" s="7"/>
      <c r="N47" s="7"/>
      <c r="O47" s="7"/>
      <c r="P47" s="7"/>
      <c r="Q47" s="7"/>
      <c r="R47" s="7"/>
      <c r="S47" s="7"/>
      <c r="T47" s="7"/>
      <c r="U47" s="7"/>
      <c r="V47" s="7"/>
      <c r="W47" s="7"/>
      <c r="X47" s="7"/>
      <c r="Y47" s="7"/>
      <c r="Z47" s="7"/>
    </row>
    <row r="48" spans="1:26" ht="63.75" customHeight="1" x14ac:dyDescent="0.15">
      <c r="A48" s="17" t="s">
        <v>112</v>
      </c>
      <c r="B48" s="17" t="str">
        <f>VLOOKUP(A48,'HECVAT - Lite'!A$32:B$111,2,FALSE)</f>
        <v>Does your solution support any of the following Web SSO standards? [e.g., SAML2 (with redirect flow), OIDC, CAS, or other]</v>
      </c>
      <c r="C48" s="113" t="s">
        <v>411</v>
      </c>
      <c r="D48" s="114"/>
      <c r="E48" s="113" t="s">
        <v>471</v>
      </c>
      <c r="F48" s="113" t="s">
        <v>472</v>
      </c>
      <c r="G48" s="112"/>
      <c r="H48" s="111"/>
      <c r="I48" s="15" t="s">
        <v>848</v>
      </c>
      <c r="J48" s="7"/>
      <c r="K48" s="7"/>
      <c r="L48" s="7"/>
      <c r="M48" s="7"/>
      <c r="N48" s="7"/>
      <c r="O48" s="7"/>
      <c r="P48" s="7"/>
      <c r="Q48" s="7"/>
      <c r="R48" s="7"/>
      <c r="S48" s="7"/>
      <c r="T48" s="7"/>
      <c r="U48" s="7"/>
      <c r="V48" s="7"/>
      <c r="W48" s="7"/>
      <c r="X48" s="7"/>
      <c r="Y48" s="7"/>
      <c r="Z48" s="7"/>
    </row>
    <row r="49" spans="1:26" ht="75" customHeight="1" x14ac:dyDescent="0.15">
      <c r="A49" s="17" t="s">
        <v>113</v>
      </c>
      <c r="B49" s="17" t="str">
        <f>VLOOKUP(A49,'HECVAT - Lite'!A$32:B$111,2,FALSE)</f>
        <v>Do you support differentiation between email address and user identifier?</v>
      </c>
      <c r="C49" s="113" t="s">
        <v>481</v>
      </c>
      <c r="D49" s="114"/>
      <c r="E49" s="113" t="s">
        <v>849</v>
      </c>
      <c r="F49" s="113" t="s">
        <v>482</v>
      </c>
      <c r="G49" s="59" t="s">
        <v>483</v>
      </c>
      <c r="H49" s="113" t="s">
        <v>484</v>
      </c>
      <c r="I49" s="15" t="s">
        <v>850</v>
      </c>
      <c r="J49" s="7"/>
      <c r="K49" s="7"/>
      <c r="L49" s="7"/>
      <c r="M49" s="7"/>
      <c r="N49" s="7"/>
      <c r="O49" s="7"/>
      <c r="P49" s="7"/>
      <c r="Q49" s="7"/>
      <c r="R49" s="7"/>
      <c r="S49" s="7"/>
      <c r="T49" s="7"/>
      <c r="U49" s="7"/>
      <c r="V49" s="7"/>
      <c r="W49" s="7"/>
      <c r="X49" s="7"/>
      <c r="Y49" s="7"/>
      <c r="Z49" s="7"/>
    </row>
    <row r="50" spans="1:26" ht="46.5" customHeight="1" x14ac:dyDescent="0.15">
      <c r="A50" s="232" t="s">
        <v>512</v>
      </c>
      <c r="B50" s="220"/>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851</v>
      </c>
      <c r="B51" s="17" t="e">
        <f>VLOOKUP(A51,'HECVAT - Lite'!A$32:B$111,2,FALSE)</f>
        <v>#N/A</v>
      </c>
      <c r="C51" s="113" t="s">
        <v>852</v>
      </c>
      <c r="D51" s="114"/>
      <c r="E51" s="113" t="s">
        <v>853</v>
      </c>
      <c r="F51" s="113" t="s">
        <v>854</v>
      </c>
      <c r="G51" s="59" t="s">
        <v>855</v>
      </c>
      <c r="H51" s="113" t="s">
        <v>856</v>
      </c>
      <c r="I51" s="15" t="s">
        <v>857</v>
      </c>
      <c r="J51" s="7"/>
      <c r="K51" s="7"/>
      <c r="L51" s="7"/>
      <c r="M51" s="7"/>
      <c r="N51" s="7"/>
      <c r="O51" s="7"/>
      <c r="P51" s="7"/>
      <c r="Q51" s="7"/>
      <c r="R51" s="7"/>
      <c r="S51" s="7"/>
      <c r="T51" s="7"/>
      <c r="U51" s="7"/>
      <c r="V51" s="7"/>
      <c r="W51" s="7"/>
      <c r="X51" s="7"/>
      <c r="Y51" s="7"/>
      <c r="Z51" s="7"/>
    </row>
    <row r="52" spans="1:26" ht="63" customHeight="1" x14ac:dyDescent="0.15">
      <c r="A52" s="17" t="s">
        <v>784</v>
      </c>
      <c r="B52" s="17" t="e">
        <f>VLOOKUP(A52,'HECVAT - Lite'!A$32:B$111,2,FALSE)</f>
        <v>#N/A</v>
      </c>
      <c r="C52" s="113" t="s">
        <v>852</v>
      </c>
      <c r="D52" s="114"/>
      <c r="E52" s="113" t="s">
        <v>858</v>
      </c>
      <c r="F52" s="113" t="s">
        <v>854</v>
      </c>
      <c r="G52" s="59" t="s">
        <v>855</v>
      </c>
      <c r="H52" s="113" t="s">
        <v>856</v>
      </c>
      <c r="I52" s="15" t="s">
        <v>740</v>
      </c>
      <c r="J52" s="7"/>
      <c r="K52" s="7"/>
      <c r="L52" s="7"/>
      <c r="M52" s="7"/>
      <c r="N52" s="7"/>
      <c r="O52" s="7"/>
      <c r="P52" s="7"/>
      <c r="Q52" s="7"/>
      <c r="R52" s="7"/>
      <c r="S52" s="7"/>
      <c r="T52" s="7"/>
      <c r="U52" s="7"/>
      <c r="V52" s="7"/>
      <c r="W52" s="7"/>
      <c r="X52" s="7"/>
      <c r="Y52" s="7"/>
      <c r="Z52" s="7"/>
    </row>
    <row r="53" spans="1:26" ht="64.5" customHeight="1" x14ac:dyDescent="0.15">
      <c r="A53" s="17" t="s">
        <v>859</v>
      </c>
      <c r="B53" s="17" t="e">
        <f>VLOOKUP(A53,'HECVAT - Lite'!A$32:B$111,2,FALSE)</f>
        <v>#N/A</v>
      </c>
      <c r="C53" s="113" t="s">
        <v>852</v>
      </c>
      <c r="D53" s="114"/>
      <c r="E53" s="113" t="s">
        <v>858</v>
      </c>
      <c r="F53" s="113" t="s">
        <v>854</v>
      </c>
      <c r="G53" s="59" t="s">
        <v>855</v>
      </c>
      <c r="H53" s="113" t="s">
        <v>856</v>
      </c>
      <c r="I53" s="15" t="s">
        <v>738</v>
      </c>
      <c r="J53" s="7"/>
      <c r="K53" s="7"/>
      <c r="L53" s="7"/>
      <c r="M53" s="7"/>
      <c r="N53" s="7"/>
      <c r="O53" s="7"/>
      <c r="P53" s="7"/>
      <c r="Q53" s="7"/>
      <c r="R53" s="7"/>
      <c r="S53" s="7"/>
      <c r="T53" s="7"/>
      <c r="U53" s="7"/>
      <c r="V53" s="7"/>
      <c r="W53" s="7"/>
      <c r="X53" s="7"/>
      <c r="Y53" s="7"/>
      <c r="Z53" s="7"/>
    </row>
    <row r="54" spans="1:26" ht="64.5" customHeight="1" x14ac:dyDescent="0.15">
      <c r="A54" s="17" t="s">
        <v>860</v>
      </c>
      <c r="B54" s="17" t="e">
        <f>VLOOKUP(A54,'HECVAT - Lite'!A$32:B$111,2,FALSE)</f>
        <v>#N/A</v>
      </c>
      <c r="C54" s="113" t="s">
        <v>852</v>
      </c>
      <c r="D54" s="114"/>
      <c r="E54" s="113" t="s">
        <v>861</v>
      </c>
      <c r="F54" s="113" t="s">
        <v>854</v>
      </c>
      <c r="G54" s="112"/>
      <c r="H54" s="113" t="s">
        <v>862</v>
      </c>
      <c r="I54" s="15" t="s">
        <v>741</v>
      </c>
      <c r="J54" s="7"/>
      <c r="K54" s="7"/>
      <c r="L54" s="7"/>
      <c r="M54" s="7"/>
      <c r="N54" s="7"/>
      <c r="O54" s="7"/>
      <c r="P54" s="7"/>
      <c r="Q54" s="7"/>
      <c r="R54" s="7"/>
      <c r="S54" s="7"/>
      <c r="T54" s="7"/>
      <c r="U54" s="7"/>
      <c r="V54" s="7"/>
      <c r="W54" s="7"/>
      <c r="X54" s="7"/>
      <c r="Y54" s="7"/>
      <c r="Z54" s="7"/>
    </row>
    <row r="55" spans="1:26" ht="48" customHeight="1" x14ac:dyDescent="0.15">
      <c r="A55" s="232" t="s">
        <v>863</v>
      </c>
      <c r="B55" s="220"/>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864</v>
      </c>
      <c r="B56" s="17" t="e">
        <f>VLOOKUP(A56,'HECVAT - Lite'!A$32:B$111,2,FALSE)</f>
        <v>#N/A</v>
      </c>
      <c r="C56" s="113" t="s">
        <v>852</v>
      </c>
      <c r="D56" s="114"/>
      <c r="E56" s="113" t="s">
        <v>865</v>
      </c>
      <c r="F56" s="113" t="s">
        <v>866</v>
      </c>
      <c r="G56" s="59" t="s">
        <v>867</v>
      </c>
      <c r="H56" s="113" t="s">
        <v>868</v>
      </c>
      <c r="I56" s="15" t="s">
        <v>742</v>
      </c>
      <c r="J56" s="7"/>
      <c r="K56" s="7"/>
      <c r="L56" s="7"/>
      <c r="M56" s="7"/>
      <c r="N56" s="7"/>
      <c r="O56" s="7"/>
      <c r="P56" s="7"/>
      <c r="Q56" s="7"/>
      <c r="R56" s="7"/>
      <c r="S56" s="7"/>
      <c r="T56" s="7"/>
      <c r="U56" s="7"/>
      <c r="V56" s="7"/>
      <c r="W56" s="7"/>
      <c r="X56" s="7"/>
      <c r="Y56" s="7"/>
      <c r="Z56" s="7"/>
    </row>
    <row r="57" spans="1:26" ht="64.5" customHeight="1" x14ac:dyDescent="0.15">
      <c r="A57" s="17" t="s">
        <v>869</v>
      </c>
      <c r="B57" s="17" t="e">
        <f>VLOOKUP(A57,'HECVAT - Lite'!A$32:B$111,2,FALSE)</f>
        <v>#N/A</v>
      </c>
      <c r="C57" s="113" t="s">
        <v>852</v>
      </c>
      <c r="D57" s="114"/>
      <c r="E57" s="113" t="s">
        <v>865</v>
      </c>
      <c r="F57" s="111"/>
      <c r="G57" s="112"/>
      <c r="H57" s="113" t="s">
        <v>868</v>
      </c>
      <c r="I57" s="15" t="s">
        <v>743</v>
      </c>
      <c r="J57" s="7"/>
      <c r="K57" s="7"/>
      <c r="L57" s="7"/>
      <c r="M57" s="7"/>
      <c r="N57" s="7"/>
      <c r="O57" s="7"/>
      <c r="P57" s="7"/>
      <c r="Q57" s="7"/>
      <c r="R57" s="7"/>
      <c r="S57" s="7"/>
      <c r="T57" s="7"/>
      <c r="U57" s="7"/>
      <c r="V57" s="7"/>
      <c r="W57" s="7"/>
      <c r="X57" s="7"/>
      <c r="Y57" s="7"/>
      <c r="Z57" s="7"/>
    </row>
    <row r="58" spans="1:26" ht="46.5" customHeight="1" x14ac:dyDescent="0.15">
      <c r="A58" s="17" t="s">
        <v>870</v>
      </c>
      <c r="B58" s="17" t="e">
        <f>VLOOKUP(A58,'HECVAT - Lite'!A$32:B$111,2,FALSE)</f>
        <v>#N/A</v>
      </c>
      <c r="C58" s="113" t="s">
        <v>547</v>
      </c>
      <c r="D58" s="113" t="s">
        <v>871</v>
      </c>
      <c r="E58" s="113" t="s">
        <v>872</v>
      </c>
      <c r="F58" s="111"/>
      <c r="G58" s="112"/>
      <c r="H58" s="113" t="s">
        <v>868</v>
      </c>
      <c r="I58" s="15" t="s">
        <v>744</v>
      </c>
      <c r="J58" s="7"/>
      <c r="K58" s="7"/>
      <c r="L58" s="7"/>
      <c r="M58" s="7"/>
      <c r="N58" s="7"/>
      <c r="O58" s="7"/>
      <c r="P58" s="7"/>
      <c r="Q58" s="7"/>
      <c r="R58" s="7"/>
      <c r="S58" s="7"/>
      <c r="T58" s="7"/>
      <c r="U58" s="7"/>
      <c r="V58" s="7"/>
      <c r="W58" s="7"/>
      <c r="X58" s="7"/>
      <c r="Y58" s="7"/>
      <c r="Z58" s="7"/>
    </row>
    <row r="59" spans="1:26" ht="46.5" customHeight="1" x14ac:dyDescent="0.15">
      <c r="A59" s="17" t="s">
        <v>873</v>
      </c>
      <c r="B59" s="17" t="e">
        <f>VLOOKUP(A59,'HECVAT - Lite'!A$32:B$111,2,FALSE)</f>
        <v>#N/A</v>
      </c>
      <c r="C59" s="113" t="s">
        <v>852</v>
      </c>
      <c r="D59" s="122"/>
      <c r="E59" s="113" t="s">
        <v>865</v>
      </c>
      <c r="F59" s="113" t="s">
        <v>866</v>
      </c>
      <c r="G59" s="112"/>
      <c r="H59" s="113" t="s">
        <v>868</v>
      </c>
      <c r="I59" s="15" t="s">
        <v>745</v>
      </c>
      <c r="J59" s="7"/>
      <c r="K59" s="7"/>
      <c r="L59" s="7"/>
      <c r="M59" s="7"/>
      <c r="N59" s="7"/>
      <c r="O59" s="7"/>
      <c r="P59" s="7"/>
      <c r="Q59" s="7"/>
      <c r="R59" s="7"/>
      <c r="S59" s="7"/>
      <c r="T59" s="7"/>
      <c r="U59" s="7"/>
      <c r="V59" s="7"/>
      <c r="W59" s="7"/>
      <c r="X59" s="7"/>
      <c r="Y59" s="7"/>
      <c r="Z59" s="7"/>
    </row>
    <row r="60" spans="1:26" ht="48" customHeight="1" x14ac:dyDescent="0.15">
      <c r="A60" s="232" t="s">
        <v>124</v>
      </c>
      <c r="B60" s="220"/>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125</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420</v>
      </c>
      <c r="D61" s="111"/>
      <c r="E61" s="111"/>
      <c r="F61" s="113" t="s">
        <v>539</v>
      </c>
      <c r="G61" s="59" t="s">
        <v>540</v>
      </c>
      <c r="H61" s="113" t="s">
        <v>541</v>
      </c>
      <c r="I61" s="15" t="s">
        <v>874</v>
      </c>
      <c r="J61" s="7"/>
      <c r="K61" s="7"/>
      <c r="L61" s="7"/>
      <c r="M61" s="7"/>
      <c r="N61" s="7"/>
      <c r="O61" s="7"/>
      <c r="P61" s="7"/>
      <c r="Q61" s="7"/>
      <c r="R61" s="7"/>
      <c r="S61" s="7"/>
      <c r="T61" s="7"/>
      <c r="U61" s="7"/>
      <c r="V61" s="7"/>
      <c r="W61" s="7"/>
      <c r="X61" s="7"/>
      <c r="Y61" s="7"/>
      <c r="Z61" s="7"/>
    </row>
    <row r="62" spans="1:26" ht="64.5" customHeight="1" x14ac:dyDescent="0.15">
      <c r="A62" s="17" t="s">
        <v>126</v>
      </c>
      <c r="B62" s="17" t="str">
        <f>VLOOKUP(A62,'HECVAT - Lite'!A$32:B$111,2,FALSE)</f>
        <v>Is sensitive data encrypted, using secure protocols/algorithms, in transport? (e.g. system-to-client)</v>
      </c>
      <c r="C62" s="113" t="s">
        <v>547</v>
      </c>
      <c r="D62" s="115"/>
      <c r="E62" s="113" t="s">
        <v>548</v>
      </c>
      <c r="F62" s="113" t="s">
        <v>549</v>
      </c>
      <c r="G62" s="59" t="s">
        <v>550</v>
      </c>
      <c r="H62" s="113" t="s">
        <v>551</v>
      </c>
      <c r="I62" s="15" t="s">
        <v>748</v>
      </c>
      <c r="J62" s="7"/>
      <c r="K62" s="7"/>
      <c r="L62" s="7"/>
      <c r="M62" s="7"/>
      <c r="N62" s="7"/>
      <c r="O62" s="7"/>
      <c r="P62" s="7"/>
      <c r="Q62" s="7"/>
      <c r="R62" s="7"/>
      <c r="S62" s="7"/>
      <c r="T62" s="7"/>
      <c r="U62" s="7"/>
      <c r="V62" s="7"/>
      <c r="W62" s="7"/>
      <c r="X62" s="7"/>
      <c r="Y62" s="7"/>
      <c r="Z62" s="7"/>
    </row>
    <row r="63" spans="1:26" ht="64.5" customHeight="1" x14ac:dyDescent="0.2">
      <c r="A63" s="29" t="s">
        <v>127</v>
      </c>
      <c r="B63" s="17" t="str">
        <f>VLOOKUP(A63,'HECVAT - Lite'!A$32:B$111,2,FALSE)</f>
        <v>Is sensitive data encrypted, using secure protocols/algorithms, in storage? (e.g. disk encryption, at-rest, files, and within a running database)</v>
      </c>
      <c r="C63" s="116" t="s">
        <v>547</v>
      </c>
      <c r="D63" s="117"/>
      <c r="E63" s="116" t="s">
        <v>548</v>
      </c>
      <c r="F63" s="116" t="s">
        <v>559</v>
      </c>
      <c r="G63" s="116" t="s">
        <v>550</v>
      </c>
      <c r="H63" s="116" t="s">
        <v>551</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128</v>
      </c>
      <c r="B64" s="17" t="str">
        <f>VLOOKUP(A64,'HECVAT - Lite'!A$32:B$111,2,FALSE)</f>
        <v>Are involatile backup copies made according to pre-defined schedules and securely stored and protected?</v>
      </c>
      <c r="C64" s="113" t="s">
        <v>547</v>
      </c>
      <c r="D64" s="111"/>
      <c r="E64" s="113" t="s">
        <v>567</v>
      </c>
      <c r="F64" s="111"/>
      <c r="G64" s="59" t="s">
        <v>568</v>
      </c>
      <c r="H64" s="113" t="s">
        <v>569</v>
      </c>
      <c r="I64" s="15" t="s">
        <v>875</v>
      </c>
      <c r="J64" s="7"/>
      <c r="K64" s="7"/>
      <c r="L64" s="7"/>
      <c r="M64" s="7"/>
      <c r="N64" s="7"/>
      <c r="O64" s="7"/>
      <c r="P64" s="7"/>
      <c r="Q64" s="7"/>
      <c r="R64" s="7"/>
      <c r="S64" s="7"/>
      <c r="T64" s="7"/>
      <c r="U64" s="7"/>
      <c r="V64" s="7"/>
      <c r="W64" s="7"/>
      <c r="X64" s="7"/>
      <c r="Y64" s="7"/>
      <c r="Z64" s="7"/>
    </row>
    <row r="65" spans="1:26" ht="63.75" customHeight="1" x14ac:dyDescent="0.15">
      <c r="A65" s="17" t="s">
        <v>129</v>
      </c>
      <c r="B65" s="17" t="str">
        <f>VLOOKUP(A65,'HECVAT - Lite'!A$32:B$111,2,FALSE)</f>
        <v>Can the Institution extract a full or partial backup of data?</v>
      </c>
      <c r="C65" s="113" t="s">
        <v>547</v>
      </c>
      <c r="D65" s="111"/>
      <c r="E65" s="113" t="s">
        <v>575</v>
      </c>
      <c r="F65" s="113" t="s">
        <v>576</v>
      </c>
      <c r="G65" s="59" t="s">
        <v>577</v>
      </c>
      <c r="H65" s="113" t="s">
        <v>578</v>
      </c>
      <c r="I65" s="15" t="s">
        <v>876</v>
      </c>
      <c r="J65" s="7"/>
      <c r="K65" s="7"/>
      <c r="L65" s="7"/>
      <c r="M65" s="7"/>
      <c r="N65" s="7"/>
      <c r="O65" s="7"/>
      <c r="P65" s="7"/>
      <c r="Q65" s="7"/>
      <c r="R65" s="7"/>
      <c r="S65" s="7"/>
      <c r="T65" s="7"/>
      <c r="U65" s="7"/>
      <c r="V65" s="7"/>
      <c r="W65" s="7"/>
      <c r="X65" s="7"/>
      <c r="Y65" s="7"/>
      <c r="Z65" s="7"/>
    </row>
    <row r="66" spans="1:26" ht="36" customHeight="1" x14ac:dyDescent="0.15">
      <c r="A66" s="17" t="s">
        <v>130</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584</v>
      </c>
      <c r="D66" s="111"/>
      <c r="E66" s="113" t="s">
        <v>439</v>
      </c>
      <c r="F66" s="113" t="s">
        <v>401</v>
      </c>
      <c r="G66" s="112"/>
      <c r="H66" s="111"/>
      <c r="I66" s="15" t="s">
        <v>877</v>
      </c>
      <c r="J66" s="7"/>
      <c r="K66" s="7"/>
      <c r="L66" s="7"/>
      <c r="M66" s="7"/>
      <c r="N66" s="7"/>
      <c r="O66" s="7"/>
      <c r="P66" s="7"/>
      <c r="Q66" s="7"/>
      <c r="R66" s="7"/>
      <c r="S66" s="7"/>
      <c r="T66" s="7"/>
      <c r="U66" s="7"/>
      <c r="V66" s="7"/>
      <c r="W66" s="7"/>
      <c r="X66" s="7"/>
      <c r="Y66" s="7"/>
      <c r="Z66" s="7"/>
    </row>
    <row r="67" spans="1:26" ht="48" customHeight="1" x14ac:dyDescent="0.15">
      <c r="A67" s="232" t="s">
        <v>878</v>
      </c>
      <c r="B67" s="220"/>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879</v>
      </c>
      <c r="B68" s="17" t="e">
        <f>VLOOKUP(A68,'HECVAT - Lite'!A$32:B$111,2,FALSE)</f>
        <v>#N/A</v>
      </c>
      <c r="C68" s="113" t="s">
        <v>547</v>
      </c>
      <c r="D68" s="114"/>
      <c r="E68" s="113" t="s">
        <v>880</v>
      </c>
      <c r="F68" s="113" t="s">
        <v>559</v>
      </c>
      <c r="G68" s="112"/>
      <c r="H68" s="111"/>
      <c r="I68" s="15" t="s">
        <v>881</v>
      </c>
      <c r="J68" s="7"/>
      <c r="K68" s="7"/>
      <c r="L68" s="7"/>
      <c r="M68" s="7"/>
      <c r="N68" s="7"/>
      <c r="O68" s="7"/>
      <c r="P68" s="7"/>
      <c r="Q68" s="7"/>
      <c r="R68" s="7"/>
      <c r="S68" s="7"/>
      <c r="T68" s="7"/>
      <c r="U68" s="7"/>
      <c r="V68" s="7"/>
      <c r="W68" s="7"/>
      <c r="X68" s="7"/>
      <c r="Y68" s="7"/>
      <c r="Z68" s="7"/>
    </row>
    <row r="69" spans="1:26" ht="52.5" customHeight="1" x14ac:dyDescent="0.15">
      <c r="A69" s="17" t="s">
        <v>882</v>
      </c>
      <c r="B69" s="17" t="e">
        <f>VLOOKUP(A69,'HECVAT - Lite'!A$32:B$111,2,FALSE)</f>
        <v>#N/A</v>
      </c>
      <c r="C69" s="113" t="s">
        <v>547</v>
      </c>
      <c r="D69" s="114"/>
      <c r="E69" s="113" t="s">
        <v>880</v>
      </c>
      <c r="F69" s="113" t="s">
        <v>549</v>
      </c>
      <c r="G69" s="112"/>
      <c r="H69" s="111"/>
      <c r="I69" s="15" t="s">
        <v>883</v>
      </c>
      <c r="J69" s="7"/>
      <c r="K69" s="7"/>
      <c r="L69" s="7"/>
      <c r="M69" s="7"/>
      <c r="N69" s="7"/>
      <c r="O69" s="7"/>
      <c r="P69" s="7"/>
      <c r="Q69" s="7"/>
      <c r="R69" s="7"/>
      <c r="S69" s="7"/>
      <c r="T69" s="7"/>
      <c r="U69" s="7"/>
      <c r="V69" s="7"/>
      <c r="W69" s="7"/>
      <c r="X69" s="7"/>
      <c r="Y69" s="7"/>
      <c r="Z69" s="7"/>
    </row>
    <row r="70" spans="1:26" ht="48" customHeight="1" x14ac:dyDescent="0.15">
      <c r="A70" s="232" t="s">
        <v>132</v>
      </c>
      <c r="B70" s="220"/>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133</v>
      </c>
      <c r="B71" s="17" t="str">
        <f>VLOOKUP(A71,'HECVAT - Lite'!A$32:B$111,2,FALSE)</f>
        <v>Does your company manage the physical data center where the institution's data will reside?</v>
      </c>
      <c r="C71" s="113" t="s">
        <v>420</v>
      </c>
      <c r="D71" s="114"/>
      <c r="E71" s="113" t="s">
        <v>596</v>
      </c>
      <c r="F71" s="111"/>
      <c r="G71" s="120"/>
      <c r="H71" s="111"/>
      <c r="I71" s="15" t="s">
        <v>884</v>
      </c>
      <c r="J71" s="7"/>
      <c r="K71" s="7"/>
      <c r="L71" s="7"/>
      <c r="M71" s="7"/>
      <c r="N71" s="7"/>
      <c r="O71" s="7"/>
      <c r="P71" s="7"/>
      <c r="Q71" s="7"/>
      <c r="R71" s="7"/>
      <c r="S71" s="7"/>
      <c r="T71" s="7"/>
      <c r="U71" s="7"/>
      <c r="V71" s="7"/>
      <c r="W71" s="7"/>
      <c r="X71" s="7"/>
      <c r="Y71" s="7"/>
      <c r="Z71" s="7"/>
    </row>
    <row r="72" spans="1:26" ht="54" customHeight="1" x14ac:dyDescent="0.15">
      <c r="A72" s="17" t="s">
        <v>134</v>
      </c>
      <c r="B72" s="17" t="str">
        <f>VLOOKUP(A72,'HECVAT - Lite'!A$32:B$111,2,FALSE)</f>
        <v>Are you generally able to accomodate storing each institution's data within their geographic region?</v>
      </c>
      <c r="C72" s="113" t="s">
        <v>399</v>
      </c>
      <c r="D72" s="114"/>
      <c r="E72" s="113" t="s">
        <v>603</v>
      </c>
      <c r="F72" s="113" t="s">
        <v>539</v>
      </c>
      <c r="G72" s="112"/>
      <c r="H72" s="111"/>
      <c r="I72" s="15" t="s">
        <v>754</v>
      </c>
      <c r="J72" s="7"/>
      <c r="K72" s="7"/>
      <c r="L72" s="7"/>
      <c r="M72" s="7"/>
      <c r="N72" s="7"/>
      <c r="O72" s="7"/>
      <c r="P72" s="7"/>
      <c r="Q72" s="7"/>
      <c r="R72" s="7"/>
      <c r="S72" s="7"/>
      <c r="T72" s="7"/>
      <c r="U72" s="7"/>
      <c r="V72" s="7"/>
      <c r="W72" s="7"/>
      <c r="X72" s="7"/>
      <c r="Y72" s="7"/>
      <c r="Z72" s="7"/>
    </row>
    <row r="73" spans="1:26" ht="46.5" customHeight="1" x14ac:dyDescent="0.15">
      <c r="A73" s="17" t="s">
        <v>135</v>
      </c>
      <c r="B73" s="17" t="str">
        <f>VLOOKUP(A73,'HECVAT - Lite'!A$32:B$111,2,FALSE)</f>
        <v>Does the hosting provider have a SOC 2 Type 2 report available?</v>
      </c>
      <c r="C73" s="113" t="s">
        <v>547</v>
      </c>
      <c r="D73" s="114"/>
      <c r="E73" s="113" t="s">
        <v>603</v>
      </c>
      <c r="F73" s="111"/>
      <c r="G73" s="112"/>
      <c r="H73" s="111"/>
      <c r="I73" s="15" t="s">
        <v>752</v>
      </c>
      <c r="J73" s="7"/>
      <c r="K73" s="7"/>
      <c r="L73" s="7"/>
      <c r="M73" s="7"/>
      <c r="N73" s="7"/>
      <c r="O73" s="7"/>
      <c r="P73" s="7"/>
      <c r="Q73" s="7"/>
      <c r="R73" s="7"/>
      <c r="S73" s="7"/>
      <c r="T73" s="7"/>
      <c r="U73" s="7"/>
      <c r="V73" s="7"/>
      <c r="W73" s="7"/>
      <c r="X73" s="7"/>
      <c r="Y73" s="7"/>
      <c r="Z73" s="7"/>
    </row>
    <row r="74" spans="1:26" ht="48" customHeight="1" x14ac:dyDescent="0.15">
      <c r="A74" s="17" t="s">
        <v>136</v>
      </c>
      <c r="B74" s="17" t="str">
        <f>VLOOKUP(A74,'HECVAT - Lite'!A$32:B$111,2,FALSE)</f>
        <v>Does your organization have physical security controls and policies in place?</v>
      </c>
      <c r="C74" s="113" t="s">
        <v>399</v>
      </c>
      <c r="D74" s="114"/>
      <c r="E74" s="113" t="s">
        <v>615</v>
      </c>
      <c r="F74" s="113" t="s">
        <v>616</v>
      </c>
      <c r="G74" s="59" t="s">
        <v>617</v>
      </c>
      <c r="H74" s="111"/>
      <c r="I74" s="15" t="s">
        <v>755</v>
      </c>
      <c r="J74" s="7"/>
      <c r="K74" s="7"/>
      <c r="L74" s="7"/>
      <c r="M74" s="7"/>
      <c r="N74" s="7"/>
      <c r="O74" s="7"/>
      <c r="P74" s="7"/>
      <c r="Q74" s="7"/>
      <c r="R74" s="7"/>
      <c r="S74" s="7"/>
      <c r="T74" s="7"/>
      <c r="U74" s="7"/>
      <c r="V74" s="7"/>
      <c r="W74" s="7"/>
      <c r="X74" s="7"/>
      <c r="Y74" s="7"/>
      <c r="Z74" s="7"/>
    </row>
    <row r="75" spans="1:26" ht="48" customHeight="1" x14ac:dyDescent="0.15">
      <c r="A75" s="232" t="s">
        <v>885</v>
      </c>
      <c r="B75" s="220"/>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886</v>
      </c>
      <c r="B76" s="17" t="e">
        <f>VLOOKUP(A76,'HECVAT - Lite'!A$32:B$111,2,FALSE)</f>
        <v>#N/A</v>
      </c>
      <c r="C76" s="113" t="s">
        <v>852</v>
      </c>
      <c r="D76" s="114"/>
      <c r="E76" s="113" t="s">
        <v>853</v>
      </c>
      <c r="F76" s="113" t="s">
        <v>854</v>
      </c>
      <c r="G76" s="59" t="s">
        <v>855</v>
      </c>
      <c r="H76" s="113" t="s">
        <v>887</v>
      </c>
      <c r="I76" s="15" t="s">
        <v>888</v>
      </c>
      <c r="J76" s="7"/>
      <c r="K76" s="7"/>
      <c r="L76" s="7"/>
      <c r="M76" s="7"/>
      <c r="N76" s="7"/>
      <c r="O76" s="7"/>
      <c r="P76" s="7"/>
      <c r="Q76" s="7"/>
      <c r="R76" s="7"/>
      <c r="S76" s="7"/>
      <c r="T76" s="7"/>
      <c r="U76" s="7"/>
      <c r="V76" s="7"/>
      <c r="W76" s="7"/>
      <c r="X76" s="7"/>
      <c r="Y76" s="7"/>
      <c r="Z76" s="7"/>
    </row>
    <row r="77" spans="1:26" ht="36" customHeight="1" x14ac:dyDescent="0.15">
      <c r="A77" s="17" t="s">
        <v>889</v>
      </c>
      <c r="B77" s="17" t="e">
        <f>VLOOKUP(A77,'HECVAT - Lite'!A$32:B$111,2,FALSE)</f>
        <v>#N/A</v>
      </c>
      <c r="C77" s="113" t="s">
        <v>890</v>
      </c>
      <c r="D77" s="114"/>
      <c r="E77" s="113" t="s">
        <v>853</v>
      </c>
      <c r="F77" s="113" t="s">
        <v>854</v>
      </c>
      <c r="G77" s="112"/>
      <c r="H77" s="113" t="s">
        <v>887</v>
      </c>
      <c r="I77" s="15" t="s">
        <v>758</v>
      </c>
      <c r="J77" s="7"/>
      <c r="K77" s="7"/>
      <c r="L77" s="7"/>
      <c r="M77" s="7"/>
      <c r="N77" s="7"/>
      <c r="O77" s="7"/>
      <c r="P77" s="7"/>
      <c r="Q77" s="7"/>
      <c r="R77" s="7"/>
      <c r="S77" s="7"/>
      <c r="T77" s="7"/>
      <c r="U77" s="7"/>
      <c r="V77" s="7"/>
      <c r="W77" s="7"/>
      <c r="X77" s="7"/>
      <c r="Y77" s="7"/>
      <c r="Z77" s="7"/>
    </row>
    <row r="78" spans="1:26" ht="48" customHeight="1" x14ac:dyDescent="0.15">
      <c r="A78" s="17" t="s">
        <v>891</v>
      </c>
      <c r="B78" s="17" t="e">
        <f>VLOOKUP(A78,'HECVAT - Lite'!A$32:B$111,2,FALSE)</f>
        <v>#N/A</v>
      </c>
      <c r="C78" s="113" t="s">
        <v>852</v>
      </c>
      <c r="D78" s="114"/>
      <c r="E78" s="113" t="s">
        <v>853</v>
      </c>
      <c r="F78" s="113" t="s">
        <v>854</v>
      </c>
      <c r="G78" s="59" t="s">
        <v>855</v>
      </c>
      <c r="H78" s="113" t="s">
        <v>887</v>
      </c>
      <c r="I78" s="15" t="s">
        <v>756</v>
      </c>
      <c r="J78" s="7"/>
      <c r="K78" s="7"/>
      <c r="L78" s="7"/>
      <c r="M78" s="7"/>
      <c r="N78" s="7"/>
      <c r="O78" s="7"/>
      <c r="P78" s="7"/>
      <c r="Q78" s="7"/>
      <c r="R78" s="7"/>
      <c r="S78" s="7"/>
      <c r="T78" s="7"/>
      <c r="U78" s="7"/>
      <c r="V78" s="7"/>
      <c r="W78" s="7"/>
      <c r="X78" s="7"/>
      <c r="Y78" s="7"/>
      <c r="Z78" s="7"/>
    </row>
    <row r="79" spans="1:26" ht="48" customHeight="1" x14ac:dyDescent="0.15">
      <c r="A79" s="232" t="s">
        <v>892</v>
      </c>
      <c r="B79" s="220"/>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893</v>
      </c>
      <c r="B80" s="17" t="e">
        <f>VLOOKUP(A80,'HECVAT - Lite'!A$32:B$111,2,FALSE)</f>
        <v>#N/A</v>
      </c>
      <c r="C80" s="113" t="s">
        <v>894</v>
      </c>
      <c r="D80" s="114"/>
      <c r="E80" s="113" t="s">
        <v>895</v>
      </c>
      <c r="F80" s="113" t="s">
        <v>896</v>
      </c>
      <c r="G80" s="112"/>
      <c r="H80" s="111"/>
      <c r="I80" s="15" t="s">
        <v>760</v>
      </c>
      <c r="J80" s="7"/>
      <c r="K80" s="7"/>
      <c r="L80" s="7"/>
      <c r="M80" s="7"/>
      <c r="N80" s="7"/>
      <c r="O80" s="7"/>
      <c r="P80" s="7"/>
      <c r="Q80" s="7"/>
      <c r="R80" s="7"/>
      <c r="S80" s="7"/>
      <c r="T80" s="7"/>
      <c r="U80" s="7"/>
      <c r="V80" s="7"/>
      <c r="W80" s="7"/>
      <c r="X80" s="7"/>
      <c r="Y80" s="7"/>
      <c r="Z80" s="7"/>
    </row>
    <row r="81" spans="1:26" ht="46.5" customHeight="1" x14ac:dyDescent="0.15">
      <c r="A81" s="17" t="s">
        <v>897</v>
      </c>
      <c r="B81" s="17" t="e">
        <f>VLOOKUP(A81,'HECVAT - Lite'!A$32:B$111,2,FALSE)</f>
        <v>#N/A</v>
      </c>
      <c r="C81" s="113" t="s">
        <v>894</v>
      </c>
      <c r="D81" s="114"/>
      <c r="E81" s="113" t="s">
        <v>865</v>
      </c>
      <c r="F81" s="113" t="s">
        <v>898</v>
      </c>
      <c r="G81" s="112"/>
      <c r="H81" s="111"/>
      <c r="I81" s="15" t="s">
        <v>761</v>
      </c>
      <c r="J81" s="7"/>
      <c r="K81" s="7"/>
      <c r="L81" s="7"/>
      <c r="M81" s="7"/>
      <c r="N81" s="7"/>
      <c r="O81" s="7"/>
      <c r="P81" s="7"/>
      <c r="Q81" s="7"/>
      <c r="R81" s="7"/>
      <c r="S81" s="7"/>
      <c r="T81" s="7"/>
      <c r="U81" s="7"/>
      <c r="V81" s="7"/>
      <c r="W81" s="7"/>
      <c r="X81" s="7"/>
      <c r="Y81" s="7"/>
      <c r="Z81" s="7"/>
    </row>
    <row r="82" spans="1:26" ht="46.5" customHeight="1" x14ac:dyDescent="0.15">
      <c r="A82" s="17" t="s">
        <v>899</v>
      </c>
      <c r="B82" s="17" t="e">
        <f>VLOOKUP(A82,'HECVAT - Lite'!A$32:B$111,2,FALSE)</f>
        <v>#N/A</v>
      </c>
      <c r="C82" s="113" t="s">
        <v>900</v>
      </c>
      <c r="D82" s="114"/>
      <c r="E82" s="113" t="s">
        <v>901</v>
      </c>
      <c r="F82" s="111"/>
      <c r="G82" s="59" t="s">
        <v>902</v>
      </c>
      <c r="H82" s="113" t="s">
        <v>903</v>
      </c>
      <c r="I82" s="15" t="s">
        <v>762</v>
      </c>
      <c r="J82" s="7"/>
      <c r="K82" s="7"/>
      <c r="L82" s="7"/>
      <c r="M82" s="7"/>
      <c r="N82" s="7"/>
      <c r="O82" s="7"/>
      <c r="P82" s="7"/>
      <c r="Q82" s="7"/>
      <c r="R82" s="7"/>
      <c r="S82" s="7"/>
      <c r="T82" s="7"/>
      <c r="U82" s="7"/>
      <c r="V82" s="7"/>
      <c r="W82" s="7"/>
      <c r="X82" s="7"/>
      <c r="Y82" s="7"/>
      <c r="Z82" s="7"/>
    </row>
    <row r="83" spans="1:26" ht="48" customHeight="1" x14ac:dyDescent="0.15">
      <c r="A83" s="17" t="s">
        <v>904</v>
      </c>
      <c r="B83" s="17" t="e">
        <f>VLOOKUP(A83,'HECVAT - Lite'!A$32:B$111,2,FALSE)</f>
        <v>#N/A</v>
      </c>
      <c r="C83" s="113" t="s">
        <v>900</v>
      </c>
      <c r="D83" s="114"/>
      <c r="E83" s="113" t="s">
        <v>901</v>
      </c>
      <c r="F83" s="113" t="s">
        <v>905</v>
      </c>
      <c r="G83" s="59" t="s">
        <v>902</v>
      </c>
      <c r="H83" s="113" t="s">
        <v>906</v>
      </c>
      <c r="I83" s="15" t="s">
        <v>763</v>
      </c>
      <c r="J83" s="7"/>
      <c r="K83" s="7"/>
      <c r="L83" s="7"/>
      <c r="M83" s="7"/>
      <c r="N83" s="7"/>
      <c r="O83" s="7"/>
      <c r="P83" s="7"/>
      <c r="Q83" s="7"/>
      <c r="R83" s="7"/>
      <c r="S83" s="7"/>
      <c r="T83" s="7"/>
      <c r="U83" s="7"/>
      <c r="V83" s="7"/>
      <c r="W83" s="7"/>
      <c r="X83" s="7"/>
      <c r="Y83" s="7"/>
      <c r="Z83" s="7"/>
    </row>
    <row r="84" spans="1:26" ht="48" customHeight="1" x14ac:dyDescent="0.15">
      <c r="A84" s="232" t="s">
        <v>907</v>
      </c>
      <c r="B84" s="220"/>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908</v>
      </c>
      <c r="B85" s="17" t="e">
        <f>VLOOKUP(A85,'HECVAT - Lite'!A$32:B$111,2,FALSE)</f>
        <v>#N/A</v>
      </c>
      <c r="C85" s="113" t="s">
        <v>909</v>
      </c>
      <c r="D85" s="122"/>
      <c r="E85" s="113" t="s">
        <v>603</v>
      </c>
      <c r="F85" s="113" t="s">
        <v>910</v>
      </c>
      <c r="G85" s="59" t="s">
        <v>911</v>
      </c>
      <c r="H85" s="113" t="s">
        <v>912</v>
      </c>
      <c r="I85" s="15" t="s">
        <v>913</v>
      </c>
      <c r="J85" s="7"/>
      <c r="K85" s="7"/>
      <c r="L85" s="7"/>
      <c r="M85" s="7"/>
      <c r="N85" s="7"/>
      <c r="O85" s="7"/>
      <c r="P85" s="7"/>
      <c r="Q85" s="7"/>
      <c r="R85" s="7"/>
      <c r="S85" s="7"/>
      <c r="T85" s="7"/>
      <c r="U85" s="7"/>
      <c r="V85" s="7"/>
      <c r="W85" s="7"/>
      <c r="X85" s="7"/>
      <c r="Y85" s="7"/>
      <c r="Z85" s="7"/>
    </row>
    <row r="86" spans="1:26" ht="46.5" customHeight="1" x14ac:dyDescent="0.15">
      <c r="A86" s="17" t="s">
        <v>914</v>
      </c>
      <c r="B86" s="17" t="e">
        <f>VLOOKUP(A86,'HECVAT - Lite'!A$32:B$111,2,FALSE)</f>
        <v>#N/A</v>
      </c>
      <c r="C86" s="113" t="s">
        <v>547</v>
      </c>
      <c r="D86" s="122"/>
      <c r="E86" s="113" t="s">
        <v>915</v>
      </c>
      <c r="F86" s="113" t="s">
        <v>916</v>
      </c>
      <c r="G86" s="59" t="s">
        <v>917</v>
      </c>
      <c r="H86" s="113" t="s">
        <v>918</v>
      </c>
      <c r="I86" s="15" t="s">
        <v>919</v>
      </c>
      <c r="J86" s="7"/>
      <c r="K86" s="7"/>
      <c r="L86" s="7"/>
      <c r="M86" s="7"/>
      <c r="N86" s="7"/>
      <c r="O86" s="7"/>
      <c r="P86" s="7"/>
      <c r="Q86" s="7"/>
      <c r="R86" s="7"/>
      <c r="S86" s="7"/>
      <c r="T86" s="7"/>
      <c r="U86" s="7"/>
      <c r="V86" s="7"/>
      <c r="W86" s="7"/>
      <c r="X86" s="7"/>
      <c r="Y86" s="7"/>
      <c r="Z86" s="7"/>
    </row>
    <row r="87" spans="1:26" ht="48" customHeight="1" x14ac:dyDescent="0.15">
      <c r="A87" s="232" t="s">
        <v>151</v>
      </c>
      <c r="B87" s="220"/>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152</v>
      </c>
      <c r="B88" s="17" t="str">
        <f>VLOOKUP(A88,'HECVAT - Lite'!A$32:B$111,2,FALSE)</f>
        <v>Can you share the organization chart, mission statement, and policies for your information security unit?</v>
      </c>
      <c r="C88" s="111"/>
      <c r="D88" s="111"/>
      <c r="E88" s="113" t="s">
        <v>920</v>
      </c>
      <c r="F88" s="113" t="s">
        <v>921</v>
      </c>
      <c r="G88" s="59" t="s">
        <v>922</v>
      </c>
      <c r="H88" s="113" t="s">
        <v>923</v>
      </c>
      <c r="I88" s="15" t="s">
        <v>924</v>
      </c>
      <c r="J88" s="7"/>
      <c r="K88" s="7"/>
      <c r="L88" s="7"/>
      <c r="M88" s="7"/>
      <c r="N88" s="7"/>
      <c r="O88" s="7"/>
      <c r="P88" s="7"/>
      <c r="Q88" s="7"/>
      <c r="R88" s="7"/>
      <c r="S88" s="7"/>
      <c r="T88" s="7"/>
      <c r="U88" s="7"/>
      <c r="V88" s="7"/>
      <c r="W88" s="7"/>
      <c r="X88" s="7"/>
      <c r="Y88" s="7"/>
      <c r="Z88" s="7"/>
    </row>
    <row r="89" spans="1:26" ht="46.5" customHeight="1" x14ac:dyDescent="0.15">
      <c r="A89" s="17" t="s">
        <v>153</v>
      </c>
      <c r="B89" s="17" t="str">
        <f>VLOOKUP(A89,'HECVAT - Lite'!A$32:B$111,2,FALSE)</f>
        <v>Are information security principles designed into the product lifecycle?</v>
      </c>
      <c r="C89" s="113" t="s">
        <v>925</v>
      </c>
      <c r="D89" s="111"/>
      <c r="E89" s="113" t="s">
        <v>267</v>
      </c>
      <c r="F89" s="113" t="s">
        <v>926</v>
      </c>
      <c r="G89" s="59" t="s">
        <v>927</v>
      </c>
      <c r="H89" s="113" t="s">
        <v>928</v>
      </c>
      <c r="I89" s="15" t="s">
        <v>766</v>
      </c>
      <c r="J89" s="7"/>
      <c r="K89" s="7"/>
      <c r="L89" s="7"/>
      <c r="M89" s="7"/>
      <c r="N89" s="7"/>
      <c r="O89" s="7"/>
      <c r="P89" s="7"/>
      <c r="Q89" s="7"/>
      <c r="R89" s="7"/>
      <c r="S89" s="7"/>
      <c r="T89" s="7"/>
      <c r="U89" s="7"/>
      <c r="V89" s="7"/>
      <c r="W89" s="7"/>
      <c r="X89" s="7"/>
      <c r="Y89" s="7"/>
      <c r="Z89" s="7"/>
    </row>
    <row r="90" spans="1:26" ht="46.5" customHeight="1" x14ac:dyDescent="0.15">
      <c r="A90" s="17" t="s">
        <v>154</v>
      </c>
      <c r="B90" s="17" t="str">
        <f>VLOOKUP(A90,'HECVAT - Lite'!A$32:B$111,2,FALSE)</f>
        <v>Do you have a documented information security policy?</v>
      </c>
      <c r="C90" s="113" t="s">
        <v>900</v>
      </c>
      <c r="D90" s="111"/>
      <c r="E90" s="113" t="s">
        <v>929</v>
      </c>
      <c r="F90" s="113" t="s">
        <v>854</v>
      </c>
      <c r="G90" s="59" t="s">
        <v>930</v>
      </c>
      <c r="H90" s="113" t="s">
        <v>931</v>
      </c>
      <c r="I90" s="15" t="s">
        <v>764</v>
      </c>
      <c r="J90" s="7"/>
      <c r="K90" s="7"/>
      <c r="L90" s="7"/>
      <c r="M90" s="7"/>
      <c r="N90" s="7"/>
      <c r="O90" s="7"/>
      <c r="P90" s="7"/>
      <c r="Q90" s="7"/>
      <c r="R90" s="7"/>
      <c r="S90" s="7"/>
      <c r="T90" s="7"/>
      <c r="U90" s="7"/>
      <c r="V90" s="7"/>
      <c r="W90" s="7"/>
      <c r="X90" s="7"/>
      <c r="Y90" s="7"/>
      <c r="Z90" s="7"/>
    </row>
    <row r="91" spans="1:26" ht="46.5" customHeight="1" x14ac:dyDescent="0.15">
      <c r="A91" s="17" t="s">
        <v>932</v>
      </c>
      <c r="B91" s="17" t="e">
        <f>VLOOKUP(A91,'HECVAT - Lite'!A$32:B$111,2,FALSE)</f>
        <v>#N/A</v>
      </c>
      <c r="C91" s="113" t="s">
        <v>933</v>
      </c>
      <c r="D91" s="113" t="s">
        <v>310</v>
      </c>
      <c r="E91" s="113" t="s">
        <v>920</v>
      </c>
      <c r="F91" s="113" t="s">
        <v>312</v>
      </c>
      <c r="G91" s="112"/>
      <c r="H91" s="113" t="s">
        <v>934</v>
      </c>
      <c r="I91" s="15" t="s">
        <v>765</v>
      </c>
      <c r="J91" s="7"/>
      <c r="K91" s="7"/>
      <c r="L91" s="7"/>
      <c r="M91" s="7"/>
      <c r="N91" s="7"/>
      <c r="O91" s="7"/>
      <c r="P91" s="7"/>
      <c r="Q91" s="7"/>
      <c r="R91" s="7"/>
      <c r="S91" s="7"/>
      <c r="T91" s="7"/>
      <c r="U91" s="7"/>
      <c r="V91" s="7"/>
      <c r="W91" s="7"/>
      <c r="X91" s="7"/>
      <c r="Y91" s="7"/>
      <c r="Z91" s="7"/>
    </row>
    <row r="92" spans="1:26" ht="48" customHeight="1" x14ac:dyDescent="0.15">
      <c r="A92" s="232" t="s">
        <v>935</v>
      </c>
      <c r="B92" s="220"/>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119</v>
      </c>
      <c r="B93" s="17" t="str">
        <f>VLOOKUP(A93,'HECVAT - Lite'!A$32:B$111,2,FALSE)</f>
        <v>Do you have a systems management and configuration strategy that encompasses servers, appliances, cloud services, applications, and mobile devices (company and employee owned)?</v>
      </c>
      <c r="C93" s="113" t="s">
        <v>420</v>
      </c>
      <c r="D93" s="111"/>
      <c r="E93" s="113" t="s">
        <v>895</v>
      </c>
      <c r="F93" s="113" t="s">
        <v>936</v>
      </c>
      <c r="G93" s="59" t="s">
        <v>635</v>
      </c>
      <c r="H93" s="113" t="s">
        <v>937</v>
      </c>
      <c r="I93" s="15" t="s">
        <v>768</v>
      </c>
      <c r="J93" s="7"/>
      <c r="K93" s="7"/>
      <c r="L93" s="7"/>
      <c r="M93" s="7"/>
      <c r="N93" s="7"/>
      <c r="O93" s="7"/>
      <c r="P93" s="7"/>
      <c r="Q93" s="7"/>
      <c r="R93" s="7"/>
      <c r="S93" s="7"/>
      <c r="T93" s="7"/>
      <c r="U93" s="7"/>
      <c r="V93" s="7"/>
      <c r="W93" s="7"/>
      <c r="X93" s="7"/>
      <c r="Y93" s="7"/>
      <c r="Z93" s="7"/>
    </row>
    <row r="94" spans="1:26" ht="63.75" customHeight="1" x14ac:dyDescent="0.15">
      <c r="A94" s="17" t="s">
        <v>120</v>
      </c>
      <c r="B94" s="17" t="str">
        <f>VLOOKUP(A94,'HECVAT - Lite'!A$32:B$111,2,FALSE)</f>
        <v>Will the institution be notified of major changes to your environment that could impact the institution's security posture?</v>
      </c>
      <c r="C94" s="113" t="s">
        <v>909</v>
      </c>
      <c r="D94" s="111"/>
      <c r="E94" s="113" t="s">
        <v>431</v>
      </c>
      <c r="F94" s="113" t="s">
        <v>938</v>
      </c>
      <c r="G94" s="59" t="s">
        <v>939</v>
      </c>
      <c r="H94" s="113" t="s">
        <v>940</v>
      </c>
      <c r="I94" s="15" t="s">
        <v>941</v>
      </c>
      <c r="J94" s="7"/>
      <c r="K94" s="7"/>
      <c r="L94" s="7"/>
      <c r="M94" s="7"/>
      <c r="N94" s="7"/>
      <c r="O94" s="7"/>
      <c r="P94" s="7"/>
      <c r="Q94" s="7"/>
      <c r="R94" s="7"/>
      <c r="S94" s="7"/>
      <c r="T94" s="7"/>
      <c r="U94" s="7"/>
      <c r="V94" s="7"/>
      <c r="W94" s="7"/>
      <c r="X94" s="7"/>
      <c r="Y94" s="7"/>
      <c r="Z94" s="7"/>
    </row>
    <row r="95" spans="1:26" ht="48" customHeight="1" x14ac:dyDescent="0.15">
      <c r="A95" s="232" t="s">
        <v>942</v>
      </c>
      <c r="B95" s="220"/>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943</v>
      </c>
      <c r="B96" s="17" t="e">
        <f>VLOOKUP(A96,'HECVAT - Lite'!A$32:B$111,2,FALSE)</f>
        <v>#N/A</v>
      </c>
      <c r="C96" s="113" t="s">
        <v>925</v>
      </c>
      <c r="D96" s="114"/>
      <c r="E96" s="113" t="s">
        <v>872</v>
      </c>
      <c r="F96" s="113" t="s">
        <v>944</v>
      </c>
      <c r="G96" s="59" t="s">
        <v>945</v>
      </c>
      <c r="H96" s="113" t="s">
        <v>946</v>
      </c>
      <c r="I96" s="15" t="s">
        <v>947</v>
      </c>
      <c r="J96" s="7"/>
      <c r="K96" s="7"/>
      <c r="L96" s="7"/>
      <c r="M96" s="7"/>
      <c r="N96" s="7"/>
      <c r="O96" s="7"/>
      <c r="P96" s="7"/>
      <c r="Q96" s="7"/>
      <c r="R96" s="7"/>
      <c r="S96" s="7"/>
      <c r="T96" s="7"/>
      <c r="U96" s="7"/>
      <c r="V96" s="7"/>
      <c r="W96" s="7"/>
      <c r="X96" s="7"/>
      <c r="Y96" s="7"/>
      <c r="Z96" s="7"/>
    </row>
    <row r="97" spans="1:26" ht="63.75" customHeight="1" x14ac:dyDescent="0.15">
      <c r="A97" s="17" t="s">
        <v>948</v>
      </c>
      <c r="B97" s="17" t="e">
        <f>VLOOKUP(A97,'HECVAT - Lite'!A$32:B$111,2,FALSE)</f>
        <v>#N/A</v>
      </c>
      <c r="C97" s="113" t="s">
        <v>925</v>
      </c>
      <c r="D97" s="114"/>
      <c r="E97" s="111"/>
      <c r="F97" s="113" t="s">
        <v>944</v>
      </c>
      <c r="G97" s="59" t="s">
        <v>945</v>
      </c>
      <c r="H97" s="113" t="s">
        <v>946</v>
      </c>
      <c r="I97" s="15" t="s">
        <v>769</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838</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209</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839</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211</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840</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213</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2023-09-11T00:59:55Z</dcterms:modified>
  <cp:category/>
</cp:coreProperties>
</file>