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kahn\Desktop\"/>
    </mc:Choice>
  </mc:AlternateContent>
  <bookViews>
    <workbookView xWindow="0" yWindow="0" windowWidth="14376" windowHeight="9348"/>
  </bookViews>
  <sheets>
    <sheet name="Coffee-Rust" sheetId="2" r:id="rId1"/>
    <sheet name="variables" sheetId="6" r:id="rId2"/>
    <sheet name="Latitude-Data" sheetId="5" r:id="rId3"/>
    <sheet name="Brown-Raw" sheetId="3" r:id="rId4"/>
    <sheet name="Corrales-raw" sheetId="4" r:id="rId5"/>
    <sheet name="ICAFE-Data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0" i="2" l="1"/>
  <c r="F327" i="2"/>
  <c r="F318" i="2"/>
  <c r="F278" i="2"/>
  <c r="F305" i="2"/>
  <c r="F296" i="2"/>
  <c r="F287" i="2"/>
  <c r="F337" i="2"/>
  <c r="F338" i="2"/>
  <c r="F339" i="2"/>
  <c r="F333" i="2"/>
  <c r="F334" i="2"/>
  <c r="F335" i="2"/>
  <c r="F329" i="2"/>
  <c r="F330" i="2"/>
  <c r="F331" i="2"/>
  <c r="F324" i="2"/>
  <c r="F325" i="2"/>
  <c r="F326" i="2"/>
  <c r="F320" i="2"/>
  <c r="F321" i="2"/>
  <c r="F322" i="2"/>
  <c r="F315" i="2"/>
  <c r="F316" i="2"/>
  <c r="F317" i="2"/>
  <c r="F311" i="2"/>
  <c r="F312" i="2"/>
  <c r="F313" i="2"/>
  <c r="F307" i="2"/>
  <c r="F308" i="2"/>
  <c r="F309" i="2"/>
  <c r="F302" i="2"/>
  <c r="F303" i="2"/>
  <c r="F304" i="2"/>
  <c r="F298" i="2"/>
  <c r="F299" i="2"/>
  <c r="F300" i="2"/>
  <c r="F293" i="2"/>
  <c r="F294" i="2"/>
  <c r="F295" i="2"/>
  <c r="F289" i="2"/>
  <c r="F290" i="2"/>
  <c r="F291" i="2"/>
  <c r="F285" i="2"/>
  <c r="F286" i="2"/>
  <c r="F281" i="2"/>
  <c r="F282" i="2"/>
  <c r="F283" i="2"/>
  <c r="F276" i="2"/>
  <c r="F277" i="2"/>
  <c r="F279" i="2"/>
  <c r="F272" i="2"/>
  <c r="F273" i="2"/>
  <c r="F274" i="2"/>
  <c r="F267" i="2"/>
  <c r="F268" i="2"/>
  <c r="F269" i="2"/>
  <c r="F270" i="2"/>
  <c r="F336" i="2"/>
  <c r="F263" i="2"/>
  <c r="F264" i="2"/>
  <c r="F265" i="2"/>
  <c r="F259" i="2"/>
  <c r="F260" i="2"/>
  <c r="F261" i="2"/>
  <c r="F254" i="2"/>
  <c r="F255" i="2"/>
  <c r="F256" i="2"/>
  <c r="F257" i="2"/>
  <c r="F250" i="2"/>
  <c r="F251" i="2"/>
  <c r="F252" i="2"/>
  <c r="F246" i="2"/>
  <c r="F247" i="2"/>
  <c r="F248" i="2"/>
  <c r="F244" i="2"/>
  <c r="F241" i="2"/>
  <c r="F242" i="2"/>
  <c r="F243" i="2"/>
  <c r="F237" i="2"/>
  <c r="F238" i="2"/>
  <c r="F239" i="2"/>
  <c r="F232" i="2"/>
  <c r="F233" i="2"/>
  <c r="F234" i="2"/>
  <c r="F235" i="2"/>
  <c r="F228" i="2"/>
  <c r="F229" i="2"/>
  <c r="F230" i="2"/>
  <c r="F224" i="2"/>
  <c r="F225" i="2"/>
  <c r="F226" i="2"/>
  <c r="F219" i="2"/>
  <c r="F220" i="2"/>
  <c r="F221" i="2"/>
  <c r="F222" i="2"/>
  <c r="F223" i="2"/>
  <c r="F215" i="2"/>
  <c r="F216" i="2"/>
  <c r="F217" i="2"/>
  <c r="F211" i="2"/>
  <c r="F212" i="2"/>
  <c r="F213" i="2"/>
  <c r="F207" i="2"/>
  <c r="F208" i="2"/>
  <c r="F209" i="2"/>
  <c r="F202" i="2"/>
  <c r="F203" i="2"/>
  <c r="F204" i="2"/>
  <c r="F205" i="2"/>
  <c r="F200" i="2"/>
  <c r="E198" i="2"/>
  <c r="F198" i="2"/>
  <c r="E196" i="2"/>
  <c r="F196" i="2"/>
  <c r="E194" i="2"/>
  <c r="F194" i="2"/>
  <c r="E192" i="2"/>
  <c r="F192" i="2"/>
  <c r="E190" i="2"/>
  <c r="F190" i="2"/>
  <c r="E188" i="2"/>
  <c r="F188" i="2"/>
  <c r="E186" i="2"/>
  <c r="F186" i="2"/>
  <c r="E184" i="2"/>
  <c r="F184" i="2"/>
  <c r="E182" i="2"/>
  <c r="F182" i="2"/>
  <c r="E180" i="2"/>
  <c r="F180" i="2"/>
  <c r="E178" i="2"/>
  <c r="F178" i="2"/>
  <c r="E176" i="2"/>
  <c r="F176" i="2"/>
  <c r="E174" i="2"/>
  <c r="F174" i="2"/>
  <c r="E171" i="2"/>
  <c r="F171" i="2"/>
  <c r="E169" i="2"/>
  <c r="F169" i="2"/>
  <c r="E167" i="2"/>
  <c r="F167" i="2"/>
  <c r="E165" i="2"/>
  <c r="F165" i="2"/>
  <c r="E163" i="2"/>
  <c r="F163" i="2"/>
  <c r="E161" i="2"/>
  <c r="F161" i="2"/>
  <c r="E159" i="2"/>
  <c r="F159" i="2"/>
  <c r="E157" i="2"/>
  <c r="F157" i="2"/>
  <c r="E155" i="2"/>
  <c r="F155" i="2"/>
  <c r="E153" i="2"/>
  <c r="F153" i="2"/>
  <c r="E151" i="2"/>
  <c r="F151" i="2"/>
  <c r="E149" i="2"/>
  <c r="F149" i="2"/>
  <c r="E147" i="2"/>
  <c r="F147" i="2"/>
  <c r="E145" i="2"/>
  <c r="F145" i="2"/>
  <c r="E143" i="2"/>
  <c r="F143" i="2"/>
  <c r="E141" i="2"/>
  <c r="F141" i="2"/>
  <c r="E139" i="2"/>
  <c r="F139" i="2"/>
  <c r="E137" i="2"/>
  <c r="F137" i="2"/>
  <c r="F132" i="2"/>
  <c r="F133" i="2"/>
  <c r="F134" i="2"/>
  <c r="F135" i="2"/>
  <c r="F128" i="2"/>
  <c r="F129" i="2"/>
  <c r="F130" i="2"/>
  <c r="F124" i="2"/>
  <c r="F125" i="2"/>
  <c r="F126" i="2"/>
  <c r="F127" i="2"/>
  <c r="F122" i="2"/>
  <c r="F119" i="2"/>
  <c r="F120" i="2"/>
  <c r="F121" i="2"/>
  <c r="F115" i="2"/>
  <c r="F116" i="2"/>
  <c r="F117" i="2"/>
  <c r="F111" i="2"/>
  <c r="F112" i="2"/>
  <c r="F113" i="2"/>
  <c r="F106" i="2"/>
  <c r="F107" i="2"/>
  <c r="F108" i="2"/>
  <c r="F109" i="2"/>
  <c r="F102" i="2"/>
  <c r="F103" i="2"/>
  <c r="F104" i="2"/>
  <c r="F98" i="2"/>
  <c r="F99" i="2"/>
  <c r="F100" i="2"/>
  <c r="F93" i="2"/>
  <c r="F94" i="2"/>
  <c r="F95" i="2"/>
  <c r="F96" i="2"/>
  <c r="F89" i="2"/>
  <c r="F90" i="2"/>
  <c r="F91" i="2"/>
  <c r="F85" i="2"/>
  <c r="F86" i="2"/>
  <c r="F87" i="2"/>
  <c r="F82" i="2"/>
  <c r="F70" i="2"/>
  <c r="F61" i="2"/>
  <c r="E52" i="2"/>
  <c r="F52" i="2"/>
  <c r="E39" i="2"/>
  <c r="F39" i="2"/>
  <c r="F80" i="2"/>
  <c r="F81" i="2"/>
  <c r="F83" i="2"/>
  <c r="F76" i="2"/>
  <c r="F77" i="2"/>
  <c r="F78" i="2"/>
  <c r="F72" i="2"/>
  <c r="F73" i="2"/>
  <c r="F74" i="2"/>
  <c r="F67" i="2"/>
  <c r="F68" i="2"/>
  <c r="F69" i="2"/>
  <c r="F63" i="2"/>
  <c r="F64" i="2"/>
  <c r="F65" i="2"/>
  <c r="F58" i="2"/>
  <c r="F59" i="2"/>
  <c r="F60" i="2"/>
  <c r="F54" i="2"/>
  <c r="F55" i="2"/>
  <c r="F56" i="2"/>
  <c r="E49" i="2"/>
  <c r="F49" i="2"/>
  <c r="E50" i="2"/>
  <c r="F50" i="2"/>
  <c r="E51" i="2"/>
  <c r="F51" i="2"/>
  <c r="E45" i="2"/>
  <c r="F45" i="2"/>
  <c r="E46" i="2"/>
  <c r="F46" i="2"/>
  <c r="E47" i="2"/>
  <c r="F47" i="2"/>
  <c r="E41" i="2"/>
  <c r="F41" i="2"/>
  <c r="E42" i="2"/>
  <c r="F42" i="2"/>
  <c r="E43" i="2"/>
  <c r="F43" i="2"/>
  <c r="E36" i="2"/>
  <c r="F36" i="2"/>
  <c r="E37" i="2"/>
  <c r="F37" i="2"/>
  <c r="E38" i="2"/>
  <c r="F38" i="2"/>
  <c r="E32" i="2"/>
  <c r="F32" i="2"/>
  <c r="E33" i="2"/>
  <c r="F33" i="2"/>
  <c r="E34" i="2"/>
  <c r="F34" i="2"/>
  <c r="E28" i="2"/>
  <c r="F28" i="2"/>
  <c r="E29" i="2"/>
  <c r="F29" i="2"/>
  <c r="E30" i="2"/>
  <c r="F30" i="2"/>
  <c r="E24" i="2"/>
  <c r="F24" i="2"/>
  <c r="E25" i="2"/>
  <c r="F25" i="2"/>
  <c r="E26" i="2"/>
  <c r="F26" i="2"/>
  <c r="E22" i="2"/>
  <c r="F22" i="2"/>
  <c r="E19" i="2"/>
  <c r="F19" i="2"/>
  <c r="E20" i="2"/>
  <c r="F20" i="2"/>
  <c r="E21" i="2"/>
  <c r="F21" i="2"/>
  <c r="E15" i="2"/>
  <c r="F15" i="2"/>
  <c r="E16" i="2"/>
  <c r="F16" i="2"/>
  <c r="E17" i="2"/>
  <c r="F17" i="2"/>
  <c r="E8" i="2"/>
  <c r="F8" i="2"/>
  <c r="E9" i="2"/>
  <c r="F9" i="2"/>
  <c r="E7" i="2"/>
  <c r="F7" i="2"/>
  <c r="E11" i="2"/>
  <c r="F11" i="2"/>
  <c r="E12" i="2"/>
  <c r="F12" i="2"/>
  <c r="E13" i="2"/>
  <c r="F13" i="2"/>
  <c r="E14" i="2"/>
  <c r="F14" i="2"/>
  <c r="E3" i="2"/>
  <c r="F3" i="2"/>
  <c r="E4" i="2"/>
  <c r="F4" i="2"/>
  <c r="E5" i="2"/>
  <c r="F5" i="2"/>
  <c r="F332" i="2" l="1"/>
  <c r="F328" i="2"/>
  <c r="F258" i="2"/>
  <c r="F262" i="2"/>
  <c r="F266" i="2"/>
  <c r="F271" i="2"/>
  <c r="F275" i="2"/>
  <c r="F280" i="2"/>
  <c r="F284" i="2"/>
  <c r="F288" i="2"/>
  <c r="F292" i="2"/>
  <c r="F297" i="2"/>
  <c r="F301" i="2"/>
  <c r="F306" i="2"/>
  <c r="F310" i="2"/>
  <c r="F314" i="2"/>
  <c r="F319" i="2"/>
  <c r="F323" i="2"/>
  <c r="F253" i="2"/>
  <c r="F6" i="2"/>
  <c r="F10" i="2"/>
  <c r="F18" i="2"/>
  <c r="F23" i="2"/>
  <c r="F27" i="2"/>
  <c r="F31" i="2"/>
  <c r="F35" i="2"/>
  <c r="F40" i="2"/>
  <c r="F44" i="2"/>
  <c r="F48" i="2"/>
  <c r="F2" i="2"/>
  <c r="T21" i="4"/>
  <c r="T20" i="4"/>
  <c r="T16" i="4"/>
  <c r="T14" i="4"/>
  <c r="T8" i="4"/>
  <c r="T7" i="4" l="1"/>
  <c r="T6" i="4"/>
  <c r="T4" i="4"/>
  <c r="T3" i="4"/>
  <c r="T2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" i="3"/>
  <c r="E166" i="2" l="1"/>
  <c r="E197" i="2"/>
  <c r="E195" i="2"/>
  <c r="E193" i="2"/>
  <c r="E191" i="2"/>
  <c r="E189" i="2"/>
  <c r="E187" i="2"/>
  <c r="E185" i="2"/>
  <c r="E183" i="2"/>
  <c r="E181" i="2"/>
  <c r="E179" i="2"/>
  <c r="E177" i="2"/>
  <c r="E175" i="2"/>
  <c r="E173" i="2"/>
  <c r="E172" i="2"/>
  <c r="E170" i="2"/>
  <c r="E168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48" i="2"/>
  <c r="E44" i="2"/>
  <c r="E40" i="2"/>
  <c r="E35" i="2"/>
  <c r="E31" i="2"/>
  <c r="E27" i="2"/>
  <c r="E23" i="2"/>
  <c r="E18" i="2"/>
  <c r="E10" i="2"/>
  <c r="E6" i="2"/>
  <c r="E2" i="2"/>
  <c r="F206" i="2"/>
  <c r="F210" i="2"/>
  <c r="F214" i="2"/>
  <c r="F218" i="2"/>
  <c r="F227" i="2"/>
  <c r="F231" i="2"/>
  <c r="F236" i="2"/>
  <c r="F240" i="2"/>
  <c r="F245" i="2"/>
  <c r="F249" i="2"/>
  <c r="F201" i="2"/>
  <c r="F181" i="2" l="1"/>
  <c r="F183" i="2"/>
  <c r="F185" i="2"/>
  <c r="F187" i="2"/>
  <c r="F189" i="2"/>
  <c r="F191" i="2"/>
  <c r="F193" i="2"/>
  <c r="F195" i="2"/>
  <c r="F197" i="2"/>
  <c r="F199" i="2"/>
  <c r="F179" i="2"/>
  <c r="F158" i="2"/>
  <c r="F160" i="2"/>
  <c r="F162" i="2"/>
  <c r="F164" i="2"/>
  <c r="F166" i="2"/>
  <c r="F168" i="2"/>
  <c r="F170" i="2"/>
  <c r="F172" i="2"/>
  <c r="F173" i="2"/>
  <c r="F175" i="2"/>
  <c r="F177" i="2"/>
  <c r="F138" i="2"/>
  <c r="F140" i="2"/>
  <c r="F142" i="2"/>
  <c r="F144" i="2"/>
  <c r="F146" i="2"/>
  <c r="F148" i="2"/>
  <c r="F150" i="2"/>
  <c r="F152" i="2"/>
  <c r="F154" i="2"/>
  <c r="F156" i="2"/>
  <c r="F136" i="2"/>
  <c r="F88" i="2"/>
  <c r="F92" i="2"/>
  <c r="F97" i="2"/>
  <c r="F101" i="2"/>
  <c r="F105" i="2"/>
  <c r="F110" i="2"/>
  <c r="F114" i="2"/>
  <c r="F118" i="2"/>
  <c r="F123" i="2"/>
  <c r="F131" i="2"/>
  <c r="F84" i="2"/>
  <c r="F57" i="2"/>
  <c r="F62" i="2"/>
  <c r="F66" i="2"/>
  <c r="F71" i="2"/>
  <c r="F75" i="2"/>
  <c r="F79" i="2"/>
  <c r="F53" i="2"/>
</calcChain>
</file>

<file path=xl/sharedStrings.xml><?xml version="1.0" encoding="utf-8"?>
<sst xmlns="http://schemas.openxmlformats.org/spreadsheetml/2006/main" count="963" uniqueCount="71">
  <si>
    <t>Year</t>
  </si>
  <si>
    <t>Country</t>
  </si>
  <si>
    <t>Futures($)</t>
  </si>
  <si>
    <t>Rust%</t>
  </si>
  <si>
    <t>Colombia</t>
  </si>
  <si>
    <t>Vietnam</t>
  </si>
  <si>
    <t>Production*</t>
  </si>
  <si>
    <t>Brasil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</si>
  <si>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</si>
  <si>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</si>
  <si>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</si>
  <si>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</si>
  <si>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</si>
  <si>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</si>
  <si>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</si>
  <si>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</si>
  <si>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</si>
  <si>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</si>
  <si>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</si>
  <si>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</si>
  <si>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</si>
  <si>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</si>
  <si>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</si>
  <si>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</si>
  <si>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</si>
  <si>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Brasil+</t>
  </si>
  <si>
    <t>www.icafe.cr/sector-cafetalero/informacion-de-mercado/estadisticas-y-precios/ (Production in 1000s of 60kg bags)</t>
  </si>
  <si>
    <t>Columbia</t>
  </si>
  <si>
    <t>1998-1999</t>
  </si>
  <si>
    <t>1996-1997</t>
  </si>
  <si>
    <t>1997-1998</t>
  </si>
  <si>
    <t>Costa Rica</t>
  </si>
  <si>
    <t>Avg Rain</t>
  </si>
  <si>
    <t>DeltaMax-MinTemp(celcius)</t>
  </si>
  <si>
    <t>Papa New Guinea</t>
  </si>
  <si>
    <t xml:space="preserve">Papa New Guinea: https://www.indexmundi.com/agriculture/?country=pg&amp;commodity=green-coffee&amp;graph=production </t>
  </si>
  <si>
    <t>no data</t>
  </si>
  <si>
    <t>Date</t>
  </si>
  <si>
    <t>Onaningka</t>
  </si>
  <si>
    <t>Kayokite</t>
  </si>
  <si>
    <t>Bena</t>
  </si>
  <si>
    <t>CalculatedAvg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</si>
  <si>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</si>
  <si>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</si>
  <si>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</si>
  <si>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</si>
  <si>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</si>
  <si>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</si>
  <si>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</si>
  <si>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</si>
  <si>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</si>
  <si>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</si>
  <si>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</si>
  <si>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</si>
  <si>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</si>
  <si>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</si>
  <si>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</si>
  <si>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</si>
  <si>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Avg</t>
  </si>
  <si>
    <t xml:space="preserve">Latitude </t>
  </si>
  <si>
    <t>Longitude</t>
  </si>
  <si>
    <t>Rain</t>
  </si>
  <si>
    <t>Temp</t>
  </si>
  <si>
    <t>Rust</t>
  </si>
  <si>
    <t>Average Monthly temp in mm</t>
  </si>
  <si>
    <t>Average monthly rainfall in mm</t>
  </si>
  <si>
    <t>%</t>
  </si>
  <si>
    <t>Production</t>
  </si>
  <si>
    <t>Calculated in 1000-60 kg bags</t>
  </si>
  <si>
    <t>Futures</t>
  </si>
  <si>
    <t>Futures ICE Price in 1000 US$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</si>
</sst>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\ _€_-;\-* #,##0\ _€_-;_-* &quot;-&quot;??\ _€_-;_-@_-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3" fillId="0" borderId="3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0" fontId="4" fillId="0" borderId="0" xfId="3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right"/>
    </xf>
    <xf numFmtId="164" fontId="3" fillId="0" borderId="5" xfId="1" applyNumberFormat="1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right" vertical="center"/>
    </xf>
    <xf numFmtId="164" fontId="3" fillId="0" borderId="5" xfId="1" applyNumberFormat="1" applyFont="1" applyBorder="1" applyAlignment="1">
      <alignment horizontal="right" vertical="center"/>
    </xf>
    <xf numFmtId="2" fontId="0" fillId="0" borderId="0" xfId="0" applyNumberFormat="1"/>
    <xf numFmtId="164" fontId="3" fillId="0" borderId="3" xfId="1" applyNumberFormat="1" applyFont="1" applyFill="1" applyBorder="1" applyAlignment="1">
      <alignment horizontal="right" vertical="center"/>
    </xf>
    <xf numFmtId="1" fontId="2" fillId="0" borderId="0" xfId="0" applyNumberFormat="1" applyFont="1"/>
    <xf numFmtId="1" fontId="0" fillId="0" borderId="0" xfId="0" applyNumberFormat="1"/>
    <xf numFmtId="0" fontId="0" fillId="0" borderId="0" xfId="0" applyFont="1"/>
    <xf numFmtId="2" fontId="2" fillId="0" borderId="0" xfId="0" applyNumberFormat="1" applyFont="1"/>
    <xf numFmtId="2" fontId="0" fillId="0" borderId="0" xfId="0" applyNumberFormat="1" applyFont="1"/>
    <xf numFmtId="14" fontId="0" fillId="0" borderId="0" xfId="0" applyNumberFormat="1" applyFont="1"/>
    <xf numFmtId="14" fontId="0" fillId="0" borderId="0" xfId="0" applyNumberFormat="1"/>
    <xf numFmtId="165" fontId="0" fillId="0" borderId="0" xfId="0" applyNumberFormat="1" applyFont="1"/>
    <xf numFmtId="165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cafe.cr/sector-cafetalero/informacion-de-mercado/estadisticas-y-precios/%20(Production%20in%201000s%20of%2060kg%20bags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abSelected="1" workbookViewId="0">
      <selection activeCell="L14" sqref="L14"/>
    </sheetView>
  </sheetViews>
  <sheetFormatPr defaultRowHeight="14.4" x14ac:dyDescent="0.3"/>
  <cols>
    <col min="1" max="1" width="10.5546875" bestFit="1" customWidth="1"/>
    <col min="2" max="2" width="15.44140625" bestFit="1" customWidth="1"/>
    <col min="3" max="4" width="8" bestFit="1" customWidth="1"/>
    <col min="5" max="5" width="7.21875" style="19" bestFit="1" customWidth="1"/>
    <col min="6" max="6" width="10.33203125" bestFit="1" customWidth="1"/>
    <col min="7" max="7" width="7.5546875" style="22" bestFit="1" customWidth="1"/>
  </cols>
  <sheetData>
    <row r="1" spans="1:7" x14ac:dyDescent="0.3">
      <c r="A1" s="2" t="s">
        <v>37</v>
      </c>
      <c r="B1" s="2" t="s">
        <v>1</v>
      </c>
      <c r="C1" s="2" t="s">
        <v>61</v>
      </c>
      <c r="D1" s="2" t="s">
        <v>62</v>
      </c>
      <c r="E1" s="24" t="s">
        <v>63</v>
      </c>
      <c r="F1" s="2" t="s">
        <v>67</v>
      </c>
      <c r="G1" s="21" t="s">
        <v>69</v>
      </c>
    </row>
    <row r="2" spans="1:7" x14ac:dyDescent="0.3">
      <c r="A2" s="26">
        <v>38601</v>
      </c>
      <c r="B2" s="23" t="s">
        <v>7</v>
      </c>
      <c r="C2">
        <v>71.4529</v>
      </c>
      <c r="D2">
        <v>25.284600000000001</v>
      </c>
      <c r="E2" s="25">
        <f>(5+12)/2</f>
        <v>8.5</v>
      </c>
      <c r="F2" s="25">
        <f>33400/12</f>
        <v>2783.3333333333335</v>
      </c>
      <c r="G2" s="28">
        <v>84.492999999999995</v>
      </c>
    </row>
    <row r="3" spans="1:7" x14ac:dyDescent="0.3">
      <c r="A3" s="26">
        <v>38608</v>
      </c>
      <c r="B3" s="23" t="s">
        <v>7</v>
      </c>
      <c r="C3">
        <v>71.4529</v>
      </c>
      <c r="D3">
        <v>25.284600000000001</v>
      </c>
      <c r="E3" s="25">
        <f t="shared" ref="E3:E5" si="0">(5+12)/2</f>
        <v>8.5</v>
      </c>
      <c r="F3" s="25">
        <f t="shared" ref="F3:F5" si="1">33400/12</f>
        <v>2783.3333333333335</v>
      </c>
      <c r="G3" s="28">
        <v>84.539000000000001</v>
      </c>
    </row>
    <row r="4" spans="1:7" x14ac:dyDescent="0.3">
      <c r="A4" s="26">
        <v>38615</v>
      </c>
      <c r="B4" s="23" t="s">
        <v>7</v>
      </c>
      <c r="C4">
        <v>71.4529</v>
      </c>
      <c r="D4">
        <v>25.284600000000001</v>
      </c>
      <c r="E4" s="25">
        <f t="shared" si="0"/>
        <v>8.5</v>
      </c>
      <c r="F4" s="25">
        <f t="shared" si="1"/>
        <v>2783.3333333333335</v>
      </c>
      <c r="G4" s="28">
        <v>85.022999999999996</v>
      </c>
    </row>
    <row r="5" spans="1:7" x14ac:dyDescent="0.3">
      <c r="A5" s="26">
        <v>38622</v>
      </c>
      <c r="B5" s="23" t="s">
        <v>7</v>
      </c>
      <c r="C5">
        <v>71.4529</v>
      </c>
      <c r="D5">
        <v>25.284600000000001</v>
      </c>
      <c r="E5" s="25">
        <f t="shared" si="0"/>
        <v>8.5</v>
      </c>
      <c r="F5" s="25">
        <f t="shared" si="1"/>
        <v>2783.3333333333335</v>
      </c>
      <c r="G5" s="28">
        <v>86.506</v>
      </c>
    </row>
    <row r="6" spans="1:7" x14ac:dyDescent="0.3">
      <c r="A6" s="26">
        <v>38629</v>
      </c>
      <c r="B6" s="23" t="s">
        <v>7</v>
      </c>
      <c r="C6">
        <v>117.666</v>
      </c>
      <c r="D6">
        <v>26.820499999999999</v>
      </c>
      <c r="E6" s="25">
        <f>(1+0)/2</f>
        <v>0.5</v>
      </c>
      <c r="F6" s="25">
        <f t="shared" ref="F6:F52" si="2">33400/12</f>
        <v>2783.3333333333335</v>
      </c>
      <c r="G6" s="28">
        <v>87.37</v>
      </c>
    </row>
    <row r="7" spans="1:7" x14ac:dyDescent="0.3">
      <c r="A7" s="26">
        <v>38636</v>
      </c>
      <c r="B7" s="23" t="s">
        <v>7</v>
      </c>
      <c r="C7">
        <v>117.666</v>
      </c>
      <c r="D7">
        <v>26.820499999999999</v>
      </c>
      <c r="E7" s="25">
        <f>(1+0)/2</f>
        <v>0.5</v>
      </c>
      <c r="F7" s="25">
        <f t="shared" si="2"/>
        <v>2783.3333333333335</v>
      </c>
      <c r="G7" s="28">
        <v>87.861999999999995</v>
      </c>
    </row>
    <row r="8" spans="1:7" x14ac:dyDescent="0.3">
      <c r="A8" s="26">
        <v>38643</v>
      </c>
      <c r="B8" s="23" t="s">
        <v>7</v>
      </c>
      <c r="C8">
        <v>117.666</v>
      </c>
      <c r="D8">
        <v>26.820499999999999</v>
      </c>
      <c r="E8" s="25">
        <f>(1+0)/2</f>
        <v>0.5</v>
      </c>
      <c r="F8" s="25">
        <f t="shared" si="2"/>
        <v>2783.3333333333335</v>
      </c>
      <c r="G8" s="28">
        <v>85.867999999999995</v>
      </c>
    </row>
    <row r="9" spans="1:7" x14ac:dyDescent="0.3">
      <c r="A9" s="26">
        <v>38650</v>
      </c>
      <c r="B9" s="23" t="s">
        <v>7</v>
      </c>
      <c r="C9">
        <v>117.666</v>
      </c>
      <c r="D9">
        <v>26.820499999999999</v>
      </c>
      <c r="E9" s="25">
        <f>(1+0)/2</f>
        <v>0.5</v>
      </c>
      <c r="F9" s="25">
        <f t="shared" si="2"/>
        <v>2783.3333333333335</v>
      </c>
      <c r="G9" s="28">
        <v>84.811999999999998</v>
      </c>
    </row>
    <row r="10" spans="1:7" x14ac:dyDescent="0.3">
      <c r="A10" s="26">
        <v>38657</v>
      </c>
      <c r="B10" s="23" t="s">
        <v>7</v>
      </c>
      <c r="C10">
        <v>141.09700000000001</v>
      </c>
      <c r="D10">
        <v>26.767499999999998</v>
      </c>
      <c r="E10" s="25">
        <f>(1+0)/2</f>
        <v>0.5</v>
      </c>
      <c r="F10" s="25">
        <f t="shared" si="2"/>
        <v>2783.3333333333335</v>
      </c>
      <c r="G10" s="28">
        <v>83.96</v>
      </c>
    </row>
    <row r="11" spans="1:7" x14ac:dyDescent="0.3">
      <c r="A11" s="26">
        <v>38664</v>
      </c>
      <c r="B11" s="23" t="s">
        <v>7</v>
      </c>
      <c r="C11">
        <v>141.09700000000001</v>
      </c>
      <c r="D11">
        <v>26.767499999999998</v>
      </c>
      <c r="E11" s="25">
        <f t="shared" ref="E11:E13" si="3">(1+0)/2</f>
        <v>0.5</v>
      </c>
      <c r="F11" s="25">
        <f t="shared" si="2"/>
        <v>2783.3333333333335</v>
      </c>
      <c r="G11" s="28">
        <v>87.206000000000003</v>
      </c>
    </row>
    <row r="12" spans="1:7" x14ac:dyDescent="0.3">
      <c r="A12" s="26">
        <v>38671</v>
      </c>
      <c r="B12" s="23" t="s">
        <v>7</v>
      </c>
      <c r="C12">
        <v>141.09700000000001</v>
      </c>
      <c r="D12">
        <v>26.767499999999998</v>
      </c>
      <c r="E12" s="25">
        <f t="shared" si="3"/>
        <v>0.5</v>
      </c>
      <c r="F12" s="25">
        <f t="shared" si="2"/>
        <v>2783.3333333333335</v>
      </c>
      <c r="G12" s="28">
        <v>83.924999999999997</v>
      </c>
    </row>
    <row r="13" spans="1:7" x14ac:dyDescent="0.3">
      <c r="A13" s="26">
        <v>38678</v>
      </c>
      <c r="B13" s="23" t="s">
        <v>7</v>
      </c>
      <c r="C13">
        <v>141.09700000000001</v>
      </c>
      <c r="D13">
        <v>26.767499999999998</v>
      </c>
      <c r="E13" s="25">
        <f t="shared" si="3"/>
        <v>0.5</v>
      </c>
      <c r="F13" s="25">
        <f t="shared" si="2"/>
        <v>2783.3333333333335</v>
      </c>
      <c r="G13" s="28">
        <v>74.016000000000005</v>
      </c>
    </row>
    <row r="14" spans="1:7" x14ac:dyDescent="0.3">
      <c r="A14" s="26">
        <v>38692</v>
      </c>
      <c r="B14" s="23" t="s">
        <v>7</v>
      </c>
      <c r="C14">
        <v>245.874</v>
      </c>
      <c r="D14">
        <v>25.945799999999998</v>
      </c>
      <c r="E14" s="25">
        <f>(5+5)/2</f>
        <v>5</v>
      </c>
      <c r="F14" s="25">
        <f t="shared" si="2"/>
        <v>2783.3333333333335</v>
      </c>
      <c r="G14" s="28">
        <v>79.956999999999994</v>
      </c>
    </row>
    <row r="15" spans="1:7" x14ac:dyDescent="0.3">
      <c r="A15" s="26">
        <v>38699</v>
      </c>
      <c r="B15" s="23" t="s">
        <v>7</v>
      </c>
      <c r="C15">
        <v>245.874</v>
      </c>
      <c r="D15">
        <v>25.945799999999998</v>
      </c>
      <c r="E15" s="25">
        <f t="shared" ref="E15:E17" si="4">(5+5)/2</f>
        <v>5</v>
      </c>
      <c r="F15" s="25">
        <f t="shared" si="2"/>
        <v>2783.3333333333335</v>
      </c>
      <c r="G15" s="28">
        <v>82.492999999999995</v>
      </c>
    </row>
    <row r="16" spans="1:7" x14ac:dyDescent="0.3">
      <c r="A16" s="26">
        <v>38706</v>
      </c>
      <c r="B16" s="23" t="s">
        <v>7</v>
      </c>
      <c r="C16">
        <v>245.874</v>
      </c>
      <c r="D16">
        <v>25.945799999999998</v>
      </c>
      <c r="E16" s="25">
        <f t="shared" si="4"/>
        <v>5</v>
      </c>
      <c r="F16" s="25">
        <f t="shared" si="2"/>
        <v>2783.3333333333335</v>
      </c>
      <c r="G16" s="28">
        <v>81.396000000000001</v>
      </c>
    </row>
    <row r="17" spans="1:7" x14ac:dyDescent="0.3">
      <c r="A17" s="26">
        <v>38713</v>
      </c>
      <c r="B17" s="23" t="s">
        <v>7</v>
      </c>
      <c r="C17">
        <v>245.874</v>
      </c>
      <c r="D17">
        <v>25.945799999999998</v>
      </c>
      <c r="E17" s="25">
        <f t="shared" si="4"/>
        <v>5</v>
      </c>
      <c r="F17" s="25">
        <f t="shared" si="2"/>
        <v>2783.3333333333335</v>
      </c>
      <c r="G17" s="28">
        <v>82.701999999999998</v>
      </c>
    </row>
    <row r="18" spans="1:7" x14ac:dyDescent="0.3">
      <c r="A18" s="26">
        <v>38720</v>
      </c>
      <c r="B18" s="23" t="s">
        <v>7</v>
      </c>
      <c r="C18">
        <v>212.477</v>
      </c>
      <c r="D18">
        <v>26.5366</v>
      </c>
      <c r="E18" s="25">
        <f>(15+8)/2</f>
        <v>11.5</v>
      </c>
      <c r="F18" s="25">
        <f t="shared" si="2"/>
        <v>2783.3333333333335</v>
      </c>
      <c r="G18" s="28">
        <v>82.671000000000006</v>
      </c>
    </row>
    <row r="19" spans="1:7" x14ac:dyDescent="0.3">
      <c r="A19" s="26">
        <v>38727</v>
      </c>
      <c r="B19" s="23" t="s">
        <v>7</v>
      </c>
      <c r="C19">
        <v>212.477</v>
      </c>
      <c r="D19">
        <v>26.5366</v>
      </c>
      <c r="E19" s="25">
        <f t="shared" ref="E19:E22" si="5">(15+8)/2</f>
        <v>11.5</v>
      </c>
      <c r="F19" s="25">
        <f t="shared" si="2"/>
        <v>2783.3333333333335</v>
      </c>
      <c r="G19" s="28">
        <v>94.197999999999993</v>
      </c>
    </row>
    <row r="20" spans="1:7" x14ac:dyDescent="0.3">
      <c r="A20" s="26">
        <v>38734</v>
      </c>
      <c r="B20" s="23" t="s">
        <v>7</v>
      </c>
      <c r="C20">
        <v>212.477</v>
      </c>
      <c r="D20">
        <v>26.5366</v>
      </c>
      <c r="E20" s="25">
        <f t="shared" si="5"/>
        <v>11.5</v>
      </c>
      <c r="F20" s="25">
        <f t="shared" si="2"/>
        <v>2783.3333333333335</v>
      </c>
      <c r="G20" s="28">
        <v>102.72</v>
      </c>
    </row>
    <row r="21" spans="1:7" x14ac:dyDescent="0.3">
      <c r="A21" s="26">
        <v>38741</v>
      </c>
      <c r="B21" s="23" t="s">
        <v>7</v>
      </c>
      <c r="C21">
        <v>212.477</v>
      </c>
      <c r="D21">
        <v>26.5366</v>
      </c>
      <c r="E21" s="25">
        <f t="shared" si="5"/>
        <v>11.5</v>
      </c>
      <c r="F21" s="25">
        <f t="shared" si="2"/>
        <v>2783.3333333333335</v>
      </c>
      <c r="G21" s="28">
        <v>110.657</v>
      </c>
    </row>
    <row r="22" spans="1:7" x14ac:dyDescent="0.3">
      <c r="A22" s="26">
        <v>38748</v>
      </c>
      <c r="B22" s="23" t="s">
        <v>7</v>
      </c>
      <c r="C22">
        <v>212.477</v>
      </c>
      <c r="D22">
        <v>26.5366</v>
      </c>
      <c r="E22" s="25">
        <f t="shared" si="5"/>
        <v>11.5</v>
      </c>
      <c r="F22" s="25">
        <f t="shared" si="2"/>
        <v>2783.3333333333335</v>
      </c>
      <c r="G22" s="28">
        <v>114.017</v>
      </c>
    </row>
    <row r="23" spans="1:7" x14ac:dyDescent="0.3">
      <c r="A23" s="26">
        <v>38755</v>
      </c>
      <c r="B23" s="23" t="s">
        <v>7</v>
      </c>
      <c r="C23">
        <v>226.571</v>
      </c>
      <c r="D23">
        <v>26.274999999999999</v>
      </c>
      <c r="E23" s="25">
        <f>(20+11)/2</f>
        <v>15.5</v>
      </c>
      <c r="F23" s="25">
        <f t="shared" si="2"/>
        <v>2783.3333333333335</v>
      </c>
      <c r="G23" s="28">
        <v>108.355</v>
      </c>
    </row>
    <row r="24" spans="1:7" x14ac:dyDescent="0.3">
      <c r="A24" s="26">
        <v>38762</v>
      </c>
      <c r="B24" s="23" t="s">
        <v>7</v>
      </c>
      <c r="C24">
        <v>226.571</v>
      </c>
      <c r="D24">
        <v>26.274999999999999</v>
      </c>
      <c r="E24" s="25">
        <f t="shared" ref="E24:E26" si="6">(20+11)/2</f>
        <v>15.5</v>
      </c>
      <c r="F24" s="25">
        <f t="shared" si="2"/>
        <v>2783.3333333333335</v>
      </c>
      <c r="G24" s="28">
        <v>101.78400000000001</v>
      </c>
    </row>
    <row r="25" spans="1:7" x14ac:dyDescent="0.3">
      <c r="A25" s="26">
        <v>38769</v>
      </c>
      <c r="B25" s="23" t="s">
        <v>7</v>
      </c>
      <c r="C25">
        <v>226.571</v>
      </c>
      <c r="D25">
        <v>26.274999999999999</v>
      </c>
      <c r="E25" s="25">
        <f t="shared" si="6"/>
        <v>15.5</v>
      </c>
      <c r="F25" s="25">
        <f t="shared" si="2"/>
        <v>2783.3333333333335</v>
      </c>
      <c r="G25" s="28">
        <v>96.019000000000005</v>
      </c>
    </row>
    <row r="26" spans="1:7" x14ac:dyDescent="0.3">
      <c r="A26" s="26">
        <v>38776</v>
      </c>
      <c r="B26" s="23" t="s">
        <v>7</v>
      </c>
      <c r="C26">
        <v>226.571</v>
      </c>
      <c r="D26">
        <v>26.274999999999999</v>
      </c>
      <c r="E26" s="25">
        <f t="shared" si="6"/>
        <v>15.5</v>
      </c>
      <c r="F26" s="25">
        <f t="shared" si="2"/>
        <v>2783.3333333333335</v>
      </c>
      <c r="G26" s="28">
        <v>94.778000000000006</v>
      </c>
    </row>
    <row r="27" spans="1:7" x14ac:dyDescent="0.3">
      <c r="A27" s="26">
        <v>38783</v>
      </c>
      <c r="B27" s="23" t="s">
        <v>7</v>
      </c>
      <c r="C27">
        <v>256.83199999999999</v>
      </c>
      <c r="D27">
        <v>26.104399999999998</v>
      </c>
      <c r="E27" s="25">
        <f>(30+17)/2</f>
        <v>23.5</v>
      </c>
      <c r="F27" s="25">
        <f t="shared" si="2"/>
        <v>2783.3333333333335</v>
      </c>
      <c r="G27" s="28">
        <v>97.498999999999995</v>
      </c>
    </row>
    <row r="28" spans="1:7" x14ac:dyDescent="0.3">
      <c r="A28" s="26">
        <v>38790</v>
      </c>
      <c r="B28" s="23" t="s">
        <v>7</v>
      </c>
      <c r="C28">
        <v>256.83199999999999</v>
      </c>
      <c r="D28">
        <v>26.104399999999998</v>
      </c>
      <c r="E28" s="25">
        <f t="shared" ref="E28:E30" si="7">(30+17)/2</f>
        <v>23.5</v>
      </c>
      <c r="F28" s="25">
        <f t="shared" si="2"/>
        <v>2783.3333333333335</v>
      </c>
      <c r="G28" s="28">
        <v>97.433000000000007</v>
      </c>
    </row>
    <row r="29" spans="1:7" x14ac:dyDescent="0.3">
      <c r="A29" s="26">
        <v>38797</v>
      </c>
      <c r="B29" s="23" t="s">
        <v>7</v>
      </c>
      <c r="C29">
        <v>256.83199999999999</v>
      </c>
      <c r="D29">
        <v>26.104399999999998</v>
      </c>
      <c r="E29" s="25">
        <f t="shared" si="7"/>
        <v>23.5</v>
      </c>
      <c r="F29" s="25">
        <f t="shared" si="2"/>
        <v>2783.3333333333335</v>
      </c>
      <c r="G29" s="28">
        <v>99.730999999999995</v>
      </c>
    </row>
    <row r="30" spans="1:7" x14ac:dyDescent="0.3">
      <c r="A30" s="26">
        <v>38804</v>
      </c>
      <c r="B30" s="23" t="s">
        <v>7</v>
      </c>
      <c r="C30">
        <v>256.83199999999999</v>
      </c>
      <c r="D30">
        <v>26.104399999999998</v>
      </c>
      <c r="E30" s="25">
        <f t="shared" si="7"/>
        <v>23.5</v>
      </c>
      <c r="F30" s="25">
        <f t="shared" si="2"/>
        <v>2783.3333333333335</v>
      </c>
      <c r="G30" s="28">
        <v>104.816</v>
      </c>
    </row>
    <row r="31" spans="1:7" x14ac:dyDescent="0.3">
      <c r="A31" s="26">
        <v>38811</v>
      </c>
      <c r="B31" s="23" t="s">
        <v>7</v>
      </c>
      <c r="C31">
        <v>216.11500000000001</v>
      </c>
      <c r="D31">
        <v>25.395499999999998</v>
      </c>
      <c r="E31" s="25">
        <f>(44+21)/2</f>
        <v>32.5</v>
      </c>
      <c r="F31" s="25">
        <f t="shared" si="2"/>
        <v>2783.3333333333335</v>
      </c>
      <c r="G31" s="28">
        <v>106.17</v>
      </c>
    </row>
    <row r="32" spans="1:7" x14ac:dyDescent="0.3">
      <c r="A32" s="26">
        <v>38818</v>
      </c>
      <c r="B32" s="23" t="s">
        <v>7</v>
      </c>
      <c r="C32">
        <v>216.11500000000001</v>
      </c>
      <c r="D32">
        <v>25.395499999999998</v>
      </c>
      <c r="E32" s="25">
        <f t="shared" ref="E32:E34" si="8">(44+21)/2</f>
        <v>32.5</v>
      </c>
      <c r="F32" s="25">
        <f t="shared" si="2"/>
        <v>2783.3333333333335</v>
      </c>
      <c r="G32" s="28">
        <v>107.761</v>
      </c>
    </row>
    <row r="33" spans="1:7" x14ac:dyDescent="0.3">
      <c r="A33" s="26">
        <v>38825</v>
      </c>
      <c r="B33" s="23" t="s">
        <v>7</v>
      </c>
      <c r="C33">
        <v>216.11500000000001</v>
      </c>
      <c r="D33">
        <v>25.395499999999998</v>
      </c>
      <c r="E33" s="25">
        <f t="shared" si="8"/>
        <v>32.5</v>
      </c>
      <c r="F33" s="25">
        <f t="shared" si="2"/>
        <v>2783.3333333333335</v>
      </c>
      <c r="G33" s="28">
        <v>101.523</v>
      </c>
    </row>
    <row r="34" spans="1:7" x14ac:dyDescent="0.3">
      <c r="A34" s="26">
        <v>38832</v>
      </c>
      <c r="B34" s="23" t="s">
        <v>7</v>
      </c>
      <c r="C34">
        <v>216.11500000000001</v>
      </c>
      <c r="D34">
        <v>25.395499999999998</v>
      </c>
      <c r="E34" s="25">
        <f t="shared" si="8"/>
        <v>32.5</v>
      </c>
      <c r="F34" s="25">
        <f t="shared" si="2"/>
        <v>2783.3333333333335</v>
      </c>
      <c r="G34" s="28">
        <v>101.002</v>
      </c>
    </row>
    <row r="35" spans="1:7" x14ac:dyDescent="0.3">
      <c r="A35" s="26">
        <v>38839</v>
      </c>
      <c r="B35" s="23" t="s">
        <v>7</v>
      </c>
      <c r="C35">
        <v>158.62200000000001</v>
      </c>
      <c r="D35">
        <v>24.0456</v>
      </c>
      <c r="E35" s="25">
        <f>(59+25)/2</f>
        <v>42</v>
      </c>
      <c r="F35" s="25">
        <f t="shared" si="2"/>
        <v>2783.3333333333335</v>
      </c>
      <c r="G35" s="28">
        <v>100.244</v>
      </c>
    </row>
    <row r="36" spans="1:7" x14ac:dyDescent="0.3">
      <c r="A36" s="26">
        <v>38846</v>
      </c>
      <c r="B36" s="23" t="s">
        <v>7</v>
      </c>
      <c r="C36">
        <v>158.62200000000001</v>
      </c>
      <c r="D36">
        <v>24.0456</v>
      </c>
      <c r="E36" s="25">
        <f t="shared" ref="E36:E39" si="9">(59+25)/2</f>
        <v>42</v>
      </c>
      <c r="F36" s="25">
        <f t="shared" si="2"/>
        <v>2783.3333333333335</v>
      </c>
      <c r="G36" s="28">
        <v>99.975999999999999</v>
      </c>
    </row>
    <row r="37" spans="1:7" x14ac:dyDescent="0.3">
      <c r="A37" s="26">
        <v>38853</v>
      </c>
      <c r="B37" s="23" t="s">
        <v>7</v>
      </c>
      <c r="C37">
        <v>158.62200000000001</v>
      </c>
      <c r="D37">
        <v>24.0456</v>
      </c>
      <c r="E37" s="25">
        <f t="shared" si="9"/>
        <v>42</v>
      </c>
      <c r="F37" s="25">
        <f t="shared" si="2"/>
        <v>2783.3333333333335</v>
      </c>
      <c r="G37" s="28">
        <v>102.842</v>
      </c>
    </row>
    <row r="38" spans="1:7" x14ac:dyDescent="0.3">
      <c r="A38" s="26">
        <v>38860</v>
      </c>
      <c r="B38" s="23" t="s">
        <v>7</v>
      </c>
      <c r="C38">
        <v>158.62200000000001</v>
      </c>
      <c r="D38">
        <v>24.0456</v>
      </c>
      <c r="E38" s="25">
        <f t="shared" si="9"/>
        <v>42</v>
      </c>
      <c r="F38" s="25">
        <f t="shared" si="2"/>
        <v>2783.3333333333335</v>
      </c>
      <c r="G38" s="28">
        <v>106.517</v>
      </c>
    </row>
    <row r="39" spans="1:7" x14ac:dyDescent="0.3">
      <c r="A39" s="26">
        <v>38867</v>
      </c>
      <c r="B39" s="23" t="s">
        <v>7</v>
      </c>
      <c r="C39">
        <v>158.62200000000001</v>
      </c>
      <c r="D39">
        <v>24.0456</v>
      </c>
      <c r="E39" s="25">
        <f t="shared" si="9"/>
        <v>42</v>
      </c>
      <c r="F39" s="25">
        <f t="shared" si="2"/>
        <v>2783.3333333333335</v>
      </c>
      <c r="G39" s="28">
        <v>112.292</v>
      </c>
    </row>
    <row r="40" spans="1:7" x14ac:dyDescent="0.3">
      <c r="A40" s="26">
        <v>38874</v>
      </c>
      <c r="B40" s="23" t="s">
        <v>7</v>
      </c>
      <c r="C40">
        <v>80.4482</v>
      </c>
      <c r="D40">
        <v>23.835899999999999</v>
      </c>
      <c r="E40" s="25">
        <f>(65+35)/2</f>
        <v>50</v>
      </c>
      <c r="F40" s="25">
        <f t="shared" si="2"/>
        <v>2783.3333333333335</v>
      </c>
      <c r="G40" s="28">
        <v>120.532</v>
      </c>
    </row>
    <row r="41" spans="1:7" x14ac:dyDescent="0.3">
      <c r="A41" s="26">
        <v>38881</v>
      </c>
      <c r="B41" s="23" t="s">
        <v>7</v>
      </c>
      <c r="C41">
        <v>80.4482</v>
      </c>
      <c r="D41">
        <v>23.835899999999999</v>
      </c>
      <c r="E41" s="25">
        <f t="shared" ref="E41:E43" si="10">(65+35)/2</f>
        <v>50</v>
      </c>
      <c r="F41" s="25">
        <f t="shared" si="2"/>
        <v>2783.3333333333335</v>
      </c>
      <c r="G41" s="28">
        <v>126.941</v>
      </c>
    </row>
    <row r="42" spans="1:7" x14ac:dyDescent="0.3">
      <c r="A42" s="26">
        <v>38888</v>
      </c>
      <c r="B42" s="23" t="s">
        <v>7</v>
      </c>
      <c r="C42">
        <v>80.4482</v>
      </c>
      <c r="D42">
        <v>23.835899999999999</v>
      </c>
      <c r="E42" s="25">
        <f t="shared" si="10"/>
        <v>50</v>
      </c>
      <c r="F42" s="25">
        <f t="shared" si="2"/>
        <v>2783.3333333333335</v>
      </c>
      <c r="G42" s="28">
        <v>121.7</v>
      </c>
    </row>
    <row r="43" spans="1:7" x14ac:dyDescent="0.3">
      <c r="A43" s="26">
        <v>38895</v>
      </c>
      <c r="B43" s="23" t="s">
        <v>7</v>
      </c>
      <c r="C43">
        <v>80.4482</v>
      </c>
      <c r="D43">
        <v>23.835899999999999</v>
      </c>
      <c r="E43" s="25">
        <f t="shared" si="10"/>
        <v>50</v>
      </c>
      <c r="F43" s="25">
        <f t="shared" si="2"/>
        <v>2783.3333333333335</v>
      </c>
      <c r="G43" s="28">
        <v>117.76300000000001</v>
      </c>
    </row>
    <row r="44" spans="1:7" x14ac:dyDescent="0.3">
      <c r="A44" s="26">
        <v>38901</v>
      </c>
      <c r="B44" s="23" t="s">
        <v>7</v>
      </c>
      <c r="C44">
        <v>60.2834</v>
      </c>
      <c r="D44">
        <v>24.386700000000001</v>
      </c>
      <c r="E44" s="25">
        <f>(65+32)/2</f>
        <v>48.5</v>
      </c>
      <c r="F44" s="25">
        <f t="shared" si="2"/>
        <v>2783.3333333333335</v>
      </c>
      <c r="G44" s="28">
        <v>115.86199999999999</v>
      </c>
    </row>
    <row r="45" spans="1:7" x14ac:dyDescent="0.3">
      <c r="A45" s="26">
        <v>38909</v>
      </c>
      <c r="B45" s="23" t="s">
        <v>7</v>
      </c>
      <c r="C45">
        <v>60.2834</v>
      </c>
      <c r="D45">
        <v>24.386700000000001</v>
      </c>
      <c r="E45" s="25">
        <f t="shared" ref="E45:E47" si="11">(65+32)/2</f>
        <v>48.5</v>
      </c>
      <c r="F45" s="25">
        <f t="shared" si="2"/>
        <v>2783.3333333333335</v>
      </c>
      <c r="G45" s="28">
        <v>118.855</v>
      </c>
    </row>
    <row r="46" spans="1:7" x14ac:dyDescent="0.3">
      <c r="A46" s="26">
        <v>38916</v>
      </c>
      <c r="B46" s="23" t="s">
        <v>7</v>
      </c>
      <c r="C46">
        <v>60.2834</v>
      </c>
      <c r="D46">
        <v>24.386700000000001</v>
      </c>
      <c r="E46" s="25">
        <f t="shared" si="11"/>
        <v>48.5</v>
      </c>
      <c r="F46" s="25">
        <f t="shared" si="2"/>
        <v>2783.3333333333335</v>
      </c>
      <c r="G46" s="28">
        <v>120.361</v>
      </c>
    </row>
    <row r="47" spans="1:7" x14ac:dyDescent="0.3">
      <c r="A47" s="26">
        <v>38923</v>
      </c>
      <c r="B47" s="23" t="s">
        <v>7</v>
      </c>
      <c r="C47">
        <v>60.2834</v>
      </c>
      <c r="D47">
        <v>24.386700000000001</v>
      </c>
      <c r="E47" s="25">
        <f t="shared" si="11"/>
        <v>48.5</v>
      </c>
      <c r="F47" s="25">
        <f t="shared" si="2"/>
        <v>2783.3333333333335</v>
      </c>
      <c r="G47" s="28">
        <v>123.006</v>
      </c>
    </row>
    <row r="48" spans="1:7" x14ac:dyDescent="0.3">
      <c r="A48" s="26">
        <v>38930</v>
      </c>
      <c r="B48" s="23" t="s">
        <v>7</v>
      </c>
      <c r="C48">
        <v>45.3446</v>
      </c>
      <c r="D48">
        <v>25.238299999999999</v>
      </c>
      <c r="E48" s="25">
        <f>(52+29)/2</f>
        <v>40.5</v>
      </c>
      <c r="F48" s="25">
        <f t="shared" si="2"/>
        <v>2783.3333333333335</v>
      </c>
      <c r="G48" s="28">
        <v>120.726</v>
      </c>
    </row>
    <row r="49" spans="1:7" x14ac:dyDescent="0.3">
      <c r="A49" s="26">
        <v>38937</v>
      </c>
      <c r="B49" s="23" t="s">
        <v>7</v>
      </c>
      <c r="C49">
        <v>45.3446</v>
      </c>
      <c r="D49">
        <v>25.238299999999999</v>
      </c>
      <c r="E49" s="25">
        <f t="shared" ref="E49:E52" si="12">(52+29)/2</f>
        <v>40.5</v>
      </c>
      <c r="F49" s="25">
        <f t="shared" si="2"/>
        <v>2783.3333333333335</v>
      </c>
      <c r="G49" s="28">
        <v>112.92700000000001</v>
      </c>
    </row>
    <row r="50" spans="1:7" x14ac:dyDescent="0.3">
      <c r="A50" s="26">
        <v>38944</v>
      </c>
      <c r="B50" s="23" t="s">
        <v>7</v>
      </c>
      <c r="C50">
        <v>45.3446</v>
      </c>
      <c r="D50">
        <v>25.238299999999999</v>
      </c>
      <c r="E50" s="25">
        <f t="shared" si="12"/>
        <v>40.5</v>
      </c>
      <c r="F50" s="25">
        <f t="shared" si="2"/>
        <v>2783.3333333333335</v>
      </c>
      <c r="G50" s="28">
        <v>107.82899999999999</v>
      </c>
    </row>
    <row r="51" spans="1:7" x14ac:dyDescent="0.3">
      <c r="A51" s="26">
        <v>38951</v>
      </c>
      <c r="B51" s="23" t="s">
        <v>7</v>
      </c>
      <c r="C51">
        <v>45.3446</v>
      </c>
      <c r="D51">
        <v>25.238299999999999</v>
      </c>
      <c r="E51" s="25">
        <f t="shared" si="12"/>
        <v>40.5</v>
      </c>
      <c r="F51" s="25">
        <f t="shared" si="2"/>
        <v>2783.3333333333335</v>
      </c>
      <c r="G51" s="28">
        <v>101.96</v>
      </c>
    </row>
    <row r="52" spans="1:7" x14ac:dyDescent="0.3">
      <c r="A52" s="26">
        <v>38958</v>
      </c>
      <c r="B52" s="23" t="s">
        <v>7</v>
      </c>
      <c r="C52">
        <v>45.3446</v>
      </c>
      <c r="D52">
        <v>25.238299999999999</v>
      </c>
      <c r="E52" s="25">
        <f t="shared" si="12"/>
        <v>40.5</v>
      </c>
      <c r="F52" s="25">
        <f t="shared" si="2"/>
        <v>2783.3333333333335</v>
      </c>
      <c r="G52" s="28">
        <v>99.832999999999998</v>
      </c>
    </row>
    <row r="53" spans="1:7" x14ac:dyDescent="0.3">
      <c r="A53" s="27">
        <v>39602</v>
      </c>
      <c r="B53" t="s">
        <v>7</v>
      </c>
      <c r="C53">
        <v>35.6</v>
      </c>
      <c r="D53">
        <v>23.360900000000001</v>
      </c>
      <c r="E53" s="19">
        <v>15.9</v>
      </c>
      <c r="F53" s="19">
        <f>45992/12</f>
        <v>3832.6666666666665</v>
      </c>
      <c r="G53" s="29">
        <v>153.19399999999999</v>
      </c>
    </row>
    <row r="54" spans="1:7" x14ac:dyDescent="0.3">
      <c r="A54" s="27">
        <v>39609</v>
      </c>
      <c r="B54" t="s">
        <v>7</v>
      </c>
      <c r="C54">
        <v>35.6</v>
      </c>
      <c r="D54">
        <v>23.360900000000001</v>
      </c>
      <c r="E54" s="19">
        <v>15.9</v>
      </c>
      <c r="F54" s="19">
        <f t="shared" ref="F54:F56" si="13">45992/12</f>
        <v>3832.6666666666665</v>
      </c>
      <c r="G54" s="29">
        <v>148.74799999999999</v>
      </c>
    </row>
    <row r="55" spans="1:7" x14ac:dyDescent="0.3">
      <c r="A55" s="27">
        <v>39616</v>
      </c>
      <c r="B55" t="s">
        <v>7</v>
      </c>
      <c r="C55">
        <v>35.6</v>
      </c>
      <c r="D55">
        <v>23.360900000000001</v>
      </c>
      <c r="E55" s="19">
        <v>15.9</v>
      </c>
      <c r="F55" s="19">
        <f t="shared" si="13"/>
        <v>3832.6666666666665</v>
      </c>
      <c r="G55" s="29">
        <v>144.066</v>
      </c>
    </row>
    <row r="56" spans="1:7" x14ac:dyDescent="0.3">
      <c r="A56" s="27">
        <v>39623</v>
      </c>
      <c r="B56" t="s">
        <v>7</v>
      </c>
      <c r="C56">
        <v>35.6</v>
      </c>
      <c r="D56">
        <v>23.360900000000001</v>
      </c>
      <c r="E56" s="19">
        <v>15.9</v>
      </c>
      <c r="F56" s="19">
        <f t="shared" si="13"/>
        <v>3832.6666666666665</v>
      </c>
      <c r="G56" s="29">
        <v>140.857</v>
      </c>
    </row>
    <row r="57" spans="1:7" x14ac:dyDescent="0.3">
      <c r="A57" s="27">
        <v>39630</v>
      </c>
      <c r="B57" t="s">
        <v>7</v>
      </c>
      <c r="C57">
        <v>0.2</v>
      </c>
      <c r="D57">
        <v>24.2316</v>
      </c>
      <c r="E57" s="19">
        <v>15.9</v>
      </c>
      <c r="F57" s="19">
        <f t="shared" ref="F57:F83" si="14">45992/12</f>
        <v>3832.6666666666665</v>
      </c>
      <c r="G57" s="29">
        <v>148.77500000000001</v>
      </c>
    </row>
    <row r="58" spans="1:7" x14ac:dyDescent="0.3">
      <c r="A58" s="27">
        <v>39637</v>
      </c>
      <c r="B58" t="s">
        <v>7</v>
      </c>
      <c r="C58">
        <v>0.2</v>
      </c>
      <c r="D58">
        <v>24.2316</v>
      </c>
      <c r="E58" s="19">
        <v>15.9</v>
      </c>
      <c r="F58" s="19">
        <f t="shared" si="14"/>
        <v>3832.6666666666665</v>
      </c>
      <c r="G58" s="29">
        <v>148.715</v>
      </c>
    </row>
    <row r="59" spans="1:7" x14ac:dyDescent="0.3">
      <c r="A59" s="27">
        <v>39644</v>
      </c>
      <c r="B59" t="s">
        <v>7</v>
      </c>
      <c r="C59">
        <v>0.2</v>
      </c>
      <c r="D59">
        <v>24.2316</v>
      </c>
      <c r="E59" s="19">
        <v>15.9</v>
      </c>
      <c r="F59" s="19">
        <f t="shared" si="14"/>
        <v>3832.6666666666665</v>
      </c>
      <c r="G59" s="29">
        <v>145.87299999999999</v>
      </c>
    </row>
    <row r="60" spans="1:7" x14ac:dyDescent="0.3">
      <c r="A60" s="27">
        <v>39651</v>
      </c>
      <c r="B60" t="s">
        <v>7</v>
      </c>
      <c r="C60">
        <v>0.2</v>
      </c>
      <c r="D60">
        <v>24.2316</v>
      </c>
      <c r="E60" s="19">
        <v>15.9</v>
      </c>
      <c r="F60" s="19">
        <f t="shared" si="14"/>
        <v>3832.6666666666665</v>
      </c>
      <c r="G60" s="29">
        <v>146.5</v>
      </c>
    </row>
    <row r="61" spans="1:7" x14ac:dyDescent="0.3">
      <c r="A61" s="27">
        <v>39658</v>
      </c>
      <c r="B61" t="s">
        <v>7</v>
      </c>
      <c r="C61">
        <v>0.2</v>
      </c>
      <c r="D61">
        <v>24.2316</v>
      </c>
      <c r="E61" s="19">
        <v>15.9</v>
      </c>
      <c r="F61" s="19">
        <f t="shared" si="14"/>
        <v>3832.6666666666665</v>
      </c>
      <c r="G61" s="29">
        <v>146.66800000000001</v>
      </c>
    </row>
    <row r="62" spans="1:7" x14ac:dyDescent="0.3">
      <c r="A62" s="27">
        <v>39665</v>
      </c>
      <c r="B62" t="s">
        <v>7</v>
      </c>
      <c r="C62">
        <v>56</v>
      </c>
      <c r="D62">
        <v>25.2559</v>
      </c>
      <c r="E62" s="19">
        <v>15.9</v>
      </c>
      <c r="F62" s="19">
        <f t="shared" si="14"/>
        <v>3832.6666666666665</v>
      </c>
      <c r="G62" s="29">
        <v>145.05500000000001</v>
      </c>
    </row>
    <row r="63" spans="1:7" x14ac:dyDescent="0.3">
      <c r="A63" s="27">
        <v>39672</v>
      </c>
      <c r="B63" t="s">
        <v>7</v>
      </c>
      <c r="C63">
        <v>56</v>
      </c>
      <c r="D63">
        <v>25.2559</v>
      </c>
      <c r="E63" s="19">
        <v>15.9</v>
      </c>
      <c r="F63" s="19">
        <f t="shared" si="14"/>
        <v>3832.6666666666665</v>
      </c>
      <c r="G63" s="29">
        <v>132.76499999999999</v>
      </c>
    </row>
    <row r="64" spans="1:7" x14ac:dyDescent="0.3">
      <c r="A64" s="27">
        <v>39679</v>
      </c>
      <c r="B64" t="s">
        <v>7</v>
      </c>
      <c r="C64">
        <v>56</v>
      </c>
      <c r="D64">
        <v>25.2559</v>
      </c>
      <c r="E64" s="19">
        <v>15.9</v>
      </c>
      <c r="F64" s="19">
        <f t="shared" si="14"/>
        <v>3832.6666666666665</v>
      </c>
      <c r="G64" s="29">
        <v>128.667</v>
      </c>
    </row>
    <row r="65" spans="1:7" x14ac:dyDescent="0.3">
      <c r="A65" s="27">
        <v>39686</v>
      </c>
      <c r="B65" t="s">
        <v>7</v>
      </c>
      <c r="C65">
        <v>56</v>
      </c>
      <c r="D65">
        <v>25.2559</v>
      </c>
      <c r="E65" s="19">
        <v>15.9</v>
      </c>
      <c r="F65" s="19">
        <f t="shared" si="14"/>
        <v>3832.6666666666665</v>
      </c>
      <c r="G65" s="29">
        <v>126.49299999999999</v>
      </c>
    </row>
    <row r="66" spans="1:7" x14ac:dyDescent="0.3">
      <c r="A66" s="27">
        <v>39693</v>
      </c>
      <c r="B66" t="s">
        <v>7</v>
      </c>
      <c r="C66">
        <v>29.9</v>
      </c>
      <c r="D66">
        <v>25.5867</v>
      </c>
      <c r="E66" s="19">
        <v>15.9</v>
      </c>
      <c r="F66" s="19">
        <f t="shared" si="14"/>
        <v>3832.6666666666665</v>
      </c>
      <c r="G66" s="29">
        <v>127.113</v>
      </c>
    </row>
    <row r="67" spans="1:7" x14ac:dyDescent="0.3">
      <c r="A67" s="27">
        <v>39700</v>
      </c>
      <c r="B67" t="s">
        <v>7</v>
      </c>
      <c r="C67">
        <v>29.9</v>
      </c>
      <c r="D67">
        <v>25.5867</v>
      </c>
      <c r="E67" s="19">
        <v>15.9</v>
      </c>
      <c r="F67" s="19">
        <f t="shared" si="14"/>
        <v>3832.6666666666665</v>
      </c>
      <c r="G67" s="29">
        <v>123.15600000000001</v>
      </c>
    </row>
    <row r="68" spans="1:7" x14ac:dyDescent="0.3">
      <c r="A68" s="27">
        <v>39707</v>
      </c>
      <c r="B68" t="s">
        <v>7</v>
      </c>
      <c r="C68">
        <v>29.9</v>
      </c>
      <c r="D68">
        <v>25.5867</v>
      </c>
      <c r="E68" s="19">
        <v>15.9</v>
      </c>
      <c r="F68" s="19">
        <f t="shared" si="14"/>
        <v>3832.6666666666665</v>
      </c>
      <c r="G68" s="29">
        <v>126.229</v>
      </c>
    </row>
    <row r="69" spans="1:7" x14ac:dyDescent="0.3">
      <c r="A69" s="27">
        <v>39714</v>
      </c>
      <c r="B69" t="s">
        <v>7</v>
      </c>
      <c r="C69">
        <v>29.9</v>
      </c>
      <c r="D69">
        <v>25.5867</v>
      </c>
      <c r="E69" s="19">
        <v>15.9</v>
      </c>
      <c r="F69" s="19">
        <f t="shared" si="14"/>
        <v>3832.6666666666665</v>
      </c>
      <c r="G69" s="29">
        <v>123.753</v>
      </c>
    </row>
    <row r="70" spans="1:7" x14ac:dyDescent="0.3">
      <c r="A70" s="27">
        <v>39721</v>
      </c>
      <c r="B70" t="s">
        <v>7</v>
      </c>
      <c r="C70">
        <v>29.9</v>
      </c>
      <c r="D70">
        <v>25.5867</v>
      </c>
      <c r="E70" s="19">
        <v>15.9</v>
      </c>
      <c r="F70" s="19">
        <f t="shared" si="14"/>
        <v>3832.6666666666665</v>
      </c>
      <c r="G70" s="29">
        <v>137.03100000000001</v>
      </c>
    </row>
    <row r="71" spans="1:7" x14ac:dyDescent="0.3">
      <c r="A71" s="27">
        <v>39728</v>
      </c>
      <c r="B71" t="s">
        <v>7</v>
      </c>
      <c r="C71">
        <v>72.599999999999994</v>
      </c>
      <c r="D71">
        <v>26.843</v>
      </c>
      <c r="E71" s="19">
        <v>15.9</v>
      </c>
      <c r="F71" s="19">
        <f t="shared" si="14"/>
        <v>3832.6666666666665</v>
      </c>
      <c r="G71" s="29">
        <v>138.30000000000001</v>
      </c>
    </row>
    <row r="72" spans="1:7" x14ac:dyDescent="0.3">
      <c r="A72" s="27">
        <v>39735</v>
      </c>
      <c r="B72" t="s">
        <v>7</v>
      </c>
      <c r="C72">
        <v>72.599999999999994</v>
      </c>
      <c r="D72">
        <v>26.843</v>
      </c>
      <c r="E72" s="19">
        <v>15.9</v>
      </c>
      <c r="F72" s="19">
        <f t="shared" si="14"/>
        <v>3832.6666666666665</v>
      </c>
      <c r="G72" s="29">
        <v>132.19800000000001</v>
      </c>
    </row>
    <row r="73" spans="1:7" x14ac:dyDescent="0.3">
      <c r="A73" s="27">
        <v>39742</v>
      </c>
      <c r="B73" t="s">
        <v>7</v>
      </c>
      <c r="C73">
        <v>72.599999999999994</v>
      </c>
      <c r="D73">
        <v>26.843</v>
      </c>
      <c r="E73" s="19">
        <v>15.9</v>
      </c>
      <c r="F73" s="19">
        <f t="shared" si="14"/>
        <v>3832.6666666666665</v>
      </c>
      <c r="G73" s="29">
        <v>129.21299999999999</v>
      </c>
    </row>
    <row r="74" spans="1:7" x14ac:dyDescent="0.3">
      <c r="A74" s="27">
        <v>39749</v>
      </c>
      <c r="B74" t="s">
        <v>7</v>
      </c>
      <c r="C74">
        <v>72.599999999999994</v>
      </c>
      <c r="D74">
        <v>26.843</v>
      </c>
      <c r="E74" s="19">
        <v>15.9</v>
      </c>
      <c r="F74" s="19">
        <f t="shared" si="14"/>
        <v>3832.6666666666665</v>
      </c>
      <c r="G74" s="29">
        <v>128.577</v>
      </c>
    </row>
    <row r="75" spans="1:7" x14ac:dyDescent="0.3">
      <c r="A75" s="27">
        <v>39756</v>
      </c>
      <c r="B75" t="s">
        <v>7</v>
      </c>
      <c r="C75">
        <v>45.4</v>
      </c>
      <c r="D75">
        <v>26.169799999999999</v>
      </c>
      <c r="E75" s="19">
        <v>15.9</v>
      </c>
      <c r="F75" s="19">
        <f t="shared" si="14"/>
        <v>3832.6666666666665</v>
      </c>
      <c r="G75" s="29">
        <v>125.623</v>
      </c>
    </row>
    <row r="76" spans="1:7" x14ac:dyDescent="0.3">
      <c r="A76" s="27">
        <v>39763</v>
      </c>
      <c r="B76" t="s">
        <v>7</v>
      </c>
      <c r="C76">
        <v>45.4</v>
      </c>
      <c r="D76">
        <v>26.169799999999999</v>
      </c>
      <c r="E76" s="19">
        <v>15.9</v>
      </c>
      <c r="F76" s="19">
        <f t="shared" si="14"/>
        <v>3832.6666666666665</v>
      </c>
      <c r="G76" s="29">
        <v>122.99299999999999</v>
      </c>
    </row>
    <row r="77" spans="1:7" x14ac:dyDescent="0.3">
      <c r="A77" s="27">
        <v>39770</v>
      </c>
      <c r="B77" t="s">
        <v>7</v>
      </c>
      <c r="C77">
        <v>45.4</v>
      </c>
      <c r="D77">
        <v>26.169799999999999</v>
      </c>
      <c r="E77" s="19">
        <v>15.9</v>
      </c>
      <c r="F77" s="19">
        <f t="shared" si="14"/>
        <v>3832.6666666666665</v>
      </c>
      <c r="G77" s="29">
        <v>111.92400000000001</v>
      </c>
    </row>
    <row r="78" spans="1:7" x14ac:dyDescent="0.3">
      <c r="A78" s="27">
        <v>39777</v>
      </c>
      <c r="B78" t="s">
        <v>7</v>
      </c>
      <c r="C78">
        <v>45.4</v>
      </c>
      <c r="D78">
        <v>26.169799999999999</v>
      </c>
      <c r="E78" s="19">
        <v>15.9</v>
      </c>
      <c r="F78" s="19">
        <f t="shared" si="14"/>
        <v>3832.6666666666665</v>
      </c>
      <c r="G78" s="29">
        <v>108.048</v>
      </c>
    </row>
    <row r="79" spans="1:7" x14ac:dyDescent="0.3">
      <c r="A79" s="27">
        <v>39784</v>
      </c>
      <c r="B79" t="s">
        <v>7</v>
      </c>
      <c r="C79">
        <v>143</v>
      </c>
      <c r="D79">
        <v>26.0047</v>
      </c>
      <c r="E79" s="19">
        <v>15.9</v>
      </c>
      <c r="F79" s="19">
        <f t="shared" si="14"/>
        <v>3832.6666666666665</v>
      </c>
      <c r="G79" s="29">
        <v>109.38</v>
      </c>
    </row>
    <row r="80" spans="1:7" x14ac:dyDescent="0.3">
      <c r="A80" s="27">
        <v>39791</v>
      </c>
      <c r="B80" t="s">
        <v>7</v>
      </c>
      <c r="C80">
        <v>143</v>
      </c>
      <c r="D80">
        <v>26.0047</v>
      </c>
      <c r="E80" s="19">
        <v>15.9</v>
      </c>
      <c r="F80" s="19">
        <f t="shared" si="14"/>
        <v>3832.6666666666665</v>
      </c>
      <c r="G80" s="29">
        <v>114.655</v>
      </c>
    </row>
    <row r="81" spans="1:7" x14ac:dyDescent="0.3">
      <c r="A81" s="27">
        <v>39798</v>
      </c>
      <c r="B81" t="s">
        <v>7</v>
      </c>
      <c r="C81">
        <v>143</v>
      </c>
      <c r="D81">
        <v>26.0047</v>
      </c>
      <c r="E81" s="19">
        <v>15.9</v>
      </c>
      <c r="F81" s="19">
        <f t="shared" si="14"/>
        <v>3832.6666666666665</v>
      </c>
      <c r="G81" s="29">
        <v>119.67400000000001</v>
      </c>
    </row>
    <row r="82" spans="1:7" x14ac:dyDescent="0.3">
      <c r="A82" s="27">
        <v>39804</v>
      </c>
      <c r="B82" t="s">
        <v>7</v>
      </c>
      <c r="C82">
        <v>143</v>
      </c>
      <c r="D82">
        <v>26.0047</v>
      </c>
      <c r="E82" s="19">
        <v>15.9</v>
      </c>
      <c r="F82" s="19">
        <f t="shared" si="14"/>
        <v>3832.6666666666665</v>
      </c>
      <c r="G82" s="29">
        <v>121.505</v>
      </c>
    </row>
    <row r="83" spans="1:7" x14ac:dyDescent="0.3">
      <c r="A83" s="27">
        <v>40176</v>
      </c>
      <c r="B83" t="s">
        <v>7</v>
      </c>
      <c r="C83">
        <v>143</v>
      </c>
      <c r="D83">
        <v>26.0047</v>
      </c>
      <c r="E83" s="19">
        <v>15.9</v>
      </c>
      <c r="F83" s="19">
        <f t="shared" si="14"/>
        <v>3832.6666666666665</v>
      </c>
      <c r="G83" s="29">
        <v>122.85599999999999</v>
      </c>
    </row>
    <row r="84" spans="1:7" x14ac:dyDescent="0.3">
      <c r="A84" s="27">
        <v>39819</v>
      </c>
      <c r="B84" t="s">
        <v>7</v>
      </c>
      <c r="C84">
        <v>403.8</v>
      </c>
      <c r="D84">
        <v>25.786000000000001</v>
      </c>
      <c r="E84" s="19">
        <v>15.9</v>
      </c>
      <c r="F84" s="19">
        <f>39470/12</f>
        <v>3289.1666666666665</v>
      </c>
      <c r="G84" s="29">
        <v>127.437</v>
      </c>
    </row>
    <row r="85" spans="1:7" x14ac:dyDescent="0.3">
      <c r="A85" s="27">
        <v>39826</v>
      </c>
      <c r="B85" t="s">
        <v>7</v>
      </c>
      <c r="C85">
        <v>403.8</v>
      </c>
      <c r="D85">
        <v>25.786000000000001</v>
      </c>
      <c r="E85" s="19">
        <v>15.9</v>
      </c>
      <c r="F85" s="19">
        <f t="shared" ref="F85:F87" si="15">39470/12</f>
        <v>3289.1666666666665</v>
      </c>
      <c r="G85" s="29">
        <v>127.16200000000001</v>
      </c>
    </row>
    <row r="86" spans="1:7" x14ac:dyDescent="0.3">
      <c r="A86" s="27">
        <v>39833</v>
      </c>
      <c r="B86" t="s">
        <v>7</v>
      </c>
      <c r="C86">
        <v>403.8</v>
      </c>
      <c r="D86">
        <v>25.786000000000001</v>
      </c>
      <c r="E86" s="19">
        <v>15.9</v>
      </c>
      <c r="F86" s="19">
        <f t="shared" si="15"/>
        <v>3289.1666666666665</v>
      </c>
      <c r="G86" s="29">
        <v>128.22200000000001</v>
      </c>
    </row>
    <row r="87" spans="1:7" x14ac:dyDescent="0.3">
      <c r="A87" s="27">
        <v>39840</v>
      </c>
      <c r="B87" t="s">
        <v>7</v>
      </c>
      <c r="C87">
        <v>403.8</v>
      </c>
      <c r="D87">
        <v>25.786000000000001</v>
      </c>
      <c r="E87" s="19">
        <v>15.9</v>
      </c>
      <c r="F87" s="19">
        <f t="shared" si="15"/>
        <v>3289.1666666666665</v>
      </c>
      <c r="G87" s="29">
        <v>134.488</v>
      </c>
    </row>
    <row r="88" spans="1:7" x14ac:dyDescent="0.3">
      <c r="A88" s="27">
        <v>39847</v>
      </c>
      <c r="B88" t="s">
        <v>7</v>
      </c>
      <c r="C88">
        <v>130</v>
      </c>
      <c r="D88">
        <v>25.791899999999998</v>
      </c>
      <c r="E88" s="19">
        <v>15.9</v>
      </c>
      <c r="F88" s="19">
        <f t="shared" ref="F88:F135" si="16">39470/12</f>
        <v>3289.1666666666665</v>
      </c>
      <c r="G88" s="29">
        <v>137.744</v>
      </c>
    </row>
    <row r="89" spans="1:7" x14ac:dyDescent="0.3">
      <c r="A89" s="27">
        <v>39854</v>
      </c>
      <c r="B89" t="s">
        <v>7</v>
      </c>
      <c r="C89">
        <v>130</v>
      </c>
      <c r="D89">
        <v>25.791899999999998</v>
      </c>
      <c r="E89" s="19">
        <v>15.9</v>
      </c>
      <c r="F89" s="19">
        <f t="shared" si="16"/>
        <v>3289.1666666666665</v>
      </c>
      <c r="G89" s="29">
        <v>136.959</v>
      </c>
    </row>
    <row r="90" spans="1:7" x14ac:dyDescent="0.3">
      <c r="A90" s="27">
        <v>39861</v>
      </c>
      <c r="B90" t="s">
        <v>7</v>
      </c>
      <c r="C90">
        <v>130</v>
      </c>
      <c r="D90">
        <v>25.791899999999998</v>
      </c>
      <c r="E90" s="19">
        <v>15.9</v>
      </c>
      <c r="F90" s="19">
        <f t="shared" si="16"/>
        <v>3289.1666666666665</v>
      </c>
      <c r="G90" s="29">
        <v>130.90100000000001</v>
      </c>
    </row>
    <row r="91" spans="1:7" x14ac:dyDescent="0.3">
      <c r="A91" s="27">
        <v>39868</v>
      </c>
      <c r="B91" t="s">
        <v>7</v>
      </c>
      <c r="C91">
        <v>130</v>
      </c>
      <c r="D91">
        <v>25.791899999999998</v>
      </c>
      <c r="E91" s="19">
        <v>15.9</v>
      </c>
      <c r="F91" s="19">
        <f t="shared" si="16"/>
        <v>3289.1666666666665</v>
      </c>
      <c r="G91" s="29">
        <v>123.023</v>
      </c>
    </row>
    <row r="92" spans="1:7" x14ac:dyDescent="0.3">
      <c r="A92" s="27">
        <v>39875</v>
      </c>
      <c r="B92" t="s">
        <v>7</v>
      </c>
      <c r="C92">
        <v>116</v>
      </c>
      <c r="D92">
        <v>26.031500000000001</v>
      </c>
      <c r="E92" s="19">
        <v>15.9</v>
      </c>
      <c r="F92" s="19">
        <f t="shared" si="16"/>
        <v>3289.1666666666665</v>
      </c>
      <c r="G92" s="29">
        <v>127.51</v>
      </c>
    </row>
    <row r="93" spans="1:7" x14ac:dyDescent="0.3">
      <c r="A93" s="27">
        <v>39882</v>
      </c>
      <c r="B93" t="s">
        <v>7</v>
      </c>
      <c r="C93">
        <v>116</v>
      </c>
      <c r="D93">
        <v>26.031500000000001</v>
      </c>
      <c r="E93" s="19">
        <v>15.9</v>
      </c>
      <c r="F93" s="19">
        <f t="shared" si="16"/>
        <v>3289.1666666666665</v>
      </c>
      <c r="G93" s="29">
        <v>131.28100000000001</v>
      </c>
    </row>
    <row r="94" spans="1:7" x14ac:dyDescent="0.3">
      <c r="A94" s="27">
        <v>39889</v>
      </c>
      <c r="B94" t="s">
        <v>7</v>
      </c>
      <c r="C94">
        <v>116</v>
      </c>
      <c r="D94">
        <v>26.031500000000001</v>
      </c>
      <c r="E94" s="19">
        <v>15.9</v>
      </c>
      <c r="F94" s="19">
        <f t="shared" si="16"/>
        <v>3289.1666666666665</v>
      </c>
      <c r="G94" s="29">
        <v>136.66999999999999</v>
      </c>
    </row>
    <row r="95" spans="1:7" x14ac:dyDescent="0.3">
      <c r="A95" s="27">
        <v>39896</v>
      </c>
      <c r="B95" t="s">
        <v>7</v>
      </c>
      <c r="C95">
        <v>116</v>
      </c>
      <c r="D95">
        <v>26.031500000000001</v>
      </c>
      <c r="E95" s="19">
        <v>15.9</v>
      </c>
      <c r="F95" s="19">
        <f t="shared" si="16"/>
        <v>3289.1666666666665</v>
      </c>
      <c r="G95" s="29">
        <v>139.62799999999999</v>
      </c>
    </row>
    <row r="96" spans="1:7" x14ac:dyDescent="0.3">
      <c r="A96" s="27">
        <v>39903</v>
      </c>
      <c r="B96" t="s">
        <v>7</v>
      </c>
      <c r="C96">
        <v>116</v>
      </c>
      <c r="D96">
        <v>26.031500000000001</v>
      </c>
      <c r="E96" s="19">
        <v>15.9</v>
      </c>
      <c r="F96" s="19">
        <f t="shared" si="16"/>
        <v>3289.1666666666665</v>
      </c>
      <c r="G96" s="29">
        <v>142.245</v>
      </c>
    </row>
    <row r="97" spans="1:7" x14ac:dyDescent="0.3">
      <c r="A97" s="27">
        <v>39910</v>
      </c>
      <c r="B97" t="s">
        <v>7</v>
      </c>
      <c r="C97">
        <v>1.8</v>
      </c>
      <c r="D97">
        <v>25.451599999999999</v>
      </c>
      <c r="E97" s="19">
        <v>15.9</v>
      </c>
      <c r="F97" s="19">
        <f t="shared" si="16"/>
        <v>3289.1666666666665</v>
      </c>
      <c r="G97" s="29">
        <v>142.85599999999999</v>
      </c>
    </row>
    <row r="98" spans="1:7" x14ac:dyDescent="0.3">
      <c r="A98" s="27">
        <v>39917</v>
      </c>
      <c r="B98" t="s">
        <v>7</v>
      </c>
      <c r="C98">
        <v>1.8</v>
      </c>
      <c r="D98">
        <v>25.451599999999999</v>
      </c>
      <c r="E98" s="19">
        <v>15.9</v>
      </c>
      <c r="F98" s="19">
        <f t="shared" si="16"/>
        <v>3289.1666666666665</v>
      </c>
      <c r="G98" s="29">
        <v>140.059</v>
      </c>
    </row>
    <row r="99" spans="1:7" x14ac:dyDescent="0.3">
      <c r="A99" s="27">
        <v>39924</v>
      </c>
      <c r="B99" t="s">
        <v>7</v>
      </c>
      <c r="C99">
        <v>1.8</v>
      </c>
      <c r="D99">
        <v>25.451599999999999</v>
      </c>
      <c r="E99" s="19">
        <v>15.9</v>
      </c>
      <c r="F99" s="19">
        <f t="shared" si="16"/>
        <v>3289.1666666666665</v>
      </c>
      <c r="G99" s="29">
        <v>127.578</v>
      </c>
    </row>
    <row r="100" spans="1:7" x14ac:dyDescent="0.3">
      <c r="A100" s="27">
        <v>39931</v>
      </c>
      <c r="B100" t="s">
        <v>7</v>
      </c>
      <c r="C100">
        <v>1.8</v>
      </c>
      <c r="D100">
        <v>25.451599999999999</v>
      </c>
      <c r="E100" s="19">
        <v>15.9</v>
      </c>
      <c r="F100" s="19">
        <f t="shared" si="16"/>
        <v>3289.1666666666665</v>
      </c>
      <c r="G100" s="29">
        <v>123.77200000000001</v>
      </c>
    </row>
    <row r="101" spans="1:7" x14ac:dyDescent="0.3">
      <c r="A101" s="27">
        <v>39938</v>
      </c>
      <c r="B101" t="s">
        <v>7</v>
      </c>
      <c r="C101">
        <v>57.7</v>
      </c>
      <c r="D101">
        <v>24.734300000000001</v>
      </c>
      <c r="E101" s="19">
        <v>15.9</v>
      </c>
      <c r="F101" s="19">
        <f t="shared" si="16"/>
        <v>3289.1666666666665</v>
      </c>
      <c r="G101" s="29">
        <v>127.80500000000001</v>
      </c>
    </row>
    <row r="102" spans="1:7" x14ac:dyDescent="0.3">
      <c r="A102" s="27">
        <v>39945</v>
      </c>
      <c r="B102" t="s">
        <v>7</v>
      </c>
      <c r="C102">
        <v>57.7</v>
      </c>
      <c r="D102">
        <v>24.734300000000001</v>
      </c>
      <c r="E102" s="19">
        <v>15.9</v>
      </c>
      <c r="F102" s="19">
        <f t="shared" si="16"/>
        <v>3289.1666666666665</v>
      </c>
      <c r="G102" s="29">
        <v>133.30000000000001</v>
      </c>
    </row>
    <row r="103" spans="1:7" x14ac:dyDescent="0.3">
      <c r="A103" s="27">
        <v>39952</v>
      </c>
      <c r="B103" t="s">
        <v>7</v>
      </c>
      <c r="C103">
        <v>57.7</v>
      </c>
      <c r="D103">
        <v>24.734300000000001</v>
      </c>
      <c r="E103" s="19">
        <v>15.9</v>
      </c>
      <c r="F103" s="19">
        <f t="shared" si="16"/>
        <v>3289.1666666666665</v>
      </c>
      <c r="G103" s="29">
        <v>137.01300000000001</v>
      </c>
    </row>
    <row r="104" spans="1:7" x14ac:dyDescent="0.3">
      <c r="A104" s="27">
        <v>39959</v>
      </c>
      <c r="B104" t="s">
        <v>7</v>
      </c>
      <c r="C104">
        <v>57.7</v>
      </c>
      <c r="D104">
        <v>24.734300000000001</v>
      </c>
      <c r="E104" s="19">
        <v>15.9</v>
      </c>
      <c r="F104" s="19">
        <f t="shared" si="16"/>
        <v>3289.1666666666665</v>
      </c>
      <c r="G104" s="29">
        <v>141.54900000000001</v>
      </c>
    </row>
    <row r="105" spans="1:7" x14ac:dyDescent="0.3">
      <c r="A105" s="27">
        <v>39966</v>
      </c>
      <c r="B105" t="s">
        <v>7</v>
      </c>
      <c r="C105">
        <v>28.9</v>
      </c>
      <c r="D105">
        <v>23.4664</v>
      </c>
      <c r="E105" s="19">
        <v>15.9</v>
      </c>
      <c r="F105" s="19">
        <f t="shared" si="16"/>
        <v>3289.1666666666665</v>
      </c>
      <c r="G105" s="29">
        <v>144.63399999999999</v>
      </c>
    </row>
    <row r="106" spans="1:7" x14ac:dyDescent="0.3">
      <c r="A106" s="27">
        <v>39973</v>
      </c>
      <c r="B106" t="s">
        <v>7</v>
      </c>
      <c r="C106">
        <v>28.9</v>
      </c>
      <c r="D106">
        <v>23.4664</v>
      </c>
      <c r="E106" s="19">
        <v>15.9</v>
      </c>
      <c r="F106" s="19">
        <f t="shared" si="16"/>
        <v>3289.1666666666665</v>
      </c>
      <c r="G106" s="29">
        <v>136.43700000000001</v>
      </c>
    </row>
    <row r="107" spans="1:7" x14ac:dyDescent="0.3">
      <c r="A107" s="27">
        <v>39980</v>
      </c>
      <c r="B107" t="s">
        <v>7</v>
      </c>
      <c r="C107">
        <v>28.9</v>
      </c>
      <c r="D107">
        <v>23.4664</v>
      </c>
      <c r="E107" s="19">
        <v>15.9</v>
      </c>
      <c r="F107" s="19">
        <f t="shared" si="16"/>
        <v>3289.1666666666665</v>
      </c>
      <c r="G107" s="29">
        <v>126.17100000000001</v>
      </c>
    </row>
    <row r="108" spans="1:7" x14ac:dyDescent="0.3">
      <c r="A108" s="27">
        <v>39987</v>
      </c>
      <c r="B108" t="s">
        <v>7</v>
      </c>
      <c r="C108">
        <v>28.9</v>
      </c>
      <c r="D108">
        <v>23.4664</v>
      </c>
      <c r="E108" s="19">
        <v>15.9</v>
      </c>
      <c r="F108" s="19">
        <f t="shared" si="16"/>
        <v>3289.1666666666665</v>
      </c>
      <c r="G108" s="29">
        <v>112.453</v>
      </c>
    </row>
    <row r="109" spans="1:7" x14ac:dyDescent="0.3">
      <c r="A109" s="27">
        <v>39994</v>
      </c>
      <c r="B109" t="s">
        <v>7</v>
      </c>
      <c r="C109">
        <v>28.9</v>
      </c>
      <c r="D109">
        <v>23.4664</v>
      </c>
      <c r="E109" s="19">
        <v>15.9</v>
      </c>
      <c r="F109" s="19">
        <f t="shared" si="16"/>
        <v>3289.1666666666665</v>
      </c>
      <c r="G109" s="29">
        <v>111.402</v>
      </c>
    </row>
    <row r="110" spans="1:7" x14ac:dyDescent="0.3">
      <c r="A110" s="27">
        <v>40001</v>
      </c>
      <c r="B110" t="s">
        <v>7</v>
      </c>
      <c r="C110">
        <v>73.900000000000006</v>
      </c>
      <c r="D110">
        <v>24.184999999999999</v>
      </c>
      <c r="E110" s="19">
        <v>15.9</v>
      </c>
      <c r="F110" s="19">
        <f t="shared" si="16"/>
        <v>3289.1666666666665</v>
      </c>
      <c r="G110" s="29">
        <v>111.378</v>
      </c>
    </row>
    <row r="111" spans="1:7" x14ac:dyDescent="0.3">
      <c r="A111" s="27">
        <v>40008</v>
      </c>
      <c r="B111" t="s">
        <v>7</v>
      </c>
      <c r="C111">
        <v>73.900000000000006</v>
      </c>
      <c r="D111">
        <v>24.184999999999999</v>
      </c>
      <c r="E111" s="19">
        <v>15.9</v>
      </c>
      <c r="F111" s="19">
        <f t="shared" si="16"/>
        <v>3289.1666666666665</v>
      </c>
      <c r="G111" s="29">
        <v>107.649</v>
      </c>
    </row>
    <row r="112" spans="1:7" x14ac:dyDescent="0.3">
      <c r="A112" s="27">
        <v>40015</v>
      </c>
      <c r="B112" t="s">
        <v>7</v>
      </c>
      <c r="C112">
        <v>73.900000000000006</v>
      </c>
      <c r="D112">
        <v>24.184999999999999</v>
      </c>
      <c r="E112" s="19">
        <v>15.9</v>
      </c>
      <c r="F112" s="19">
        <f t="shared" si="16"/>
        <v>3289.1666666666665</v>
      </c>
      <c r="G112" s="29">
        <v>107.678</v>
      </c>
    </row>
    <row r="113" spans="1:7" x14ac:dyDescent="0.3">
      <c r="A113" s="27">
        <v>40022</v>
      </c>
      <c r="B113" t="s">
        <v>7</v>
      </c>
      <c r="C113">
        <v>73.900000000000006</v>
      </c>
      <c r="D113">
        <v>24.184999999999999</v>
      </c>
      <c r="E113" s="19">
        <v>15.9</v>
      </c>
      <c r="F113" s="19">
        <f t="shared" si="16"/>
        <v>3289.1666666666665</v>
      </c>
      <c r="G113" s="29">
        <v>105.60299999999999</v>
      </c>
    </row>
    <row r="114" spans="1:7" x14ac:dyDescent="0.3">
      <c r="A114" s="27">
        <v>40029</v>
      </c>
      <c r="B114" t="s">
        <v>7</v>
      </c>
      <c r="C114">
        <v>125.8</v>
      </c>
      <c r="D114">
        <v>25.107299999999999</v>
      </c>
      <c r="E114" s="19">
        <v>15.9</v>
      </c>
      <c r="F114" s="19">
        <f t="shared" si="16"/>
        <v>3289.1666666666665</v>
      </c>
      <c r="G114" s="29">
        <v>103.833</v>
      </c>
    </row>
    <row r="115" spans="1:7" x14ac:dyDescent="0.3">
      <c r="A115" s="27">
        <v>40036</v>
      </c>
      <c r="B115" t="s">
        <v>7</v>
      </c>
      <c r="C115">
        <v>125.8</v>
      </c>
      <c r="D115">
        <v>25.107299999999999</v>
      </c>
      <c r="E115" s="19">
        <v>15.9</v>
      </c>
      <c r="F115" s="19">
        <f t="shared" si="16"/>
        <v>3289.1666666666665</v>
      </c>
      <c r="G115" s="29">
        <v>106.27</v>
      </c>
    </row>
    <row r="116" spans="1:7" x14ac:dyDescent="0.3">
      <c r="A116" s="27">
        <v>40043</v>
      </c>
      <c r="B116" t="s">
        <v>7</v>
      </c>
      <c r="C116">
        <v>125.8</v>
      </c>
      <c r="D116">
        <v>25.107299999999999</v>
      </c>
      <c r="E116" s="19">
        <v>15.9</v>
      </c>
      <c r="F116" s="19">
        <f t="shared" si="16"/>
        <v>3289.1666666666665</v>
      </c>
      <c r="G116" s="29">
        <v>102.59</v>
      </c>
    </row>
    <row r="117" spans="1:7" x14ac:dyDescent="0.3">
      <c r="A117" s="27">
        <v>40050</v>
      </c>
      <c r="B117" t="s">
        <v>7</v>
      </c>
      <c r="C117">
        <v>125.8</v>
      </c>
      <c r="D117">
        <v>25.107299999999999</v>
      </c>
      <c r="E117" s="19">
        <v>15.9</v>
      </c>
      <c r="F117" s="19">
        <f t="shared" si="16"/>
        <v>3289.1666666666665</v>
      </c>
      <c r="G117" s="29">
        <v>93.025000000000006</v>
      </c>
    </row>
    <row r="118" spans="1:7" x14ac:dyDescent="0.3">
      <c r="A118" s="27">
        <v>40057</v>
      </c>
      <c r="B118" t="s">
        <v>7</v>
      </c>
      <c r="C118">
        <v>117.4</v>
      </c>
      <c r="D118">
        <v>26.3294</v>
      </c>
      <c r="E118" s="19">
        <v>15.9</v>
      </c>
      <c r="F118" s="19">
        <f t="shared" si="16"/>
        <v>3289.1666666666665</v>
      </c>
      <c r="G118" s="29">
        <v>94.775999999999996</v>
      </c>
    </row>
    <row r="119" spans="1:7" x14ac:dyDescent="0.3">
      <c r="A119" s="27">
        <v>40064</v>
      </c>
      <c r="B119" t="s">
        <v>7</v>
      </c>
      <c r="C119">
        <v>117.4</v>
      </c>
      <c r="D119">
        <v>26.3294</v>
      </c>
      <c r="E119" s="19">
        <v>15.9</v>
      </c>
      <c r="F119" s="19">
        <f t="shared" si="16"/>
        <v>3289.1666666666665</v>
      </c>
      <c r="G119" s="29">
        <v>96.144999999999996</v>
      </c>
    </row>
    <row r="120" spans="1:7" x14ac:dyDescent="0.3">
      <c r="A120" s="27">
        <v>40071</v>
      </c>
      <c r="B120" t="s">
        <v>7</v>
      </c>
      <c r="C120">
        <v>117.4</v>
      </c>
      <c r="D120">
        <v>26.3294</v>
      </c>
      <c r="E120" s="19">
        <v>15.9</v>
      </c>
      <c r="F120" s="19">
        <f t="shared" si="16"/>
        <v>3289.1666666666665</v>
      </c>
      <c r="G120" s="29">
        <v>96.284999999999997</v>
      </c>
    </row>
    <row r="121" spans="1:7" x14ac:dyDescent="0.3">
      <c r="A121" s="27">
        <v>40078</v>
      </c>
      <c r="B121" t="s">
        <v>7</v>
      </c>
      <c r="C121">
        <v>117.4</v>
      </c>
      <c r="D121">
        <v>26.3294</v>
      </c>
      <c r="E121" s="19">
        <v>15.9</v>
      </c>
      <c r="F121" s="19">
        <f t="shared" si="16"/>
        <v>3289.1666666666665</v>
      </c>
      <c r="G121" s="29">
        <v>103.574</v>
      </c>
    </row>
    <row r="122" spans="1:7" x14ac:dyDescent="0.3">
      <c r="A122" s="27">
        <v>40085</v>
      </c>
      <c r="B122" t="s">
        <v>7</v>
      </c>
      <c r="C122">
        <v>117.4</v>
      </c>
      <c r="D122">
        <v>26.3294</v>
      </c>
      <c r="E122" s="19">
        <v>15.9</v>
      </c>
      <c r="F122" s="19">
        <f t="shared" si="16"/>
        <v>3289.1666666666665</v>
      </c>
      <c r="G122" s="29">
        <v>98.94</v>
      </c>
    </row>
    <row r="123" spans="1:7" x14ac:dyDescent="0.3">
      <c r="A123" s="27">
        <v>40092</v>
      </c>
      <c r="B123" t="s">
        <v>7</v>
      </c>
      <c r="C123">
        <v>141.1</v>
      </c>
      <c r="D123">
        <v>26.598500000000001</v>
      </c>
      <c r="E123" s="19">
        <v>15.9</v>
      </c>
      <c r="F123" s="19">
        <f t="shared" si="16"/>
        <v>3289.1666666666665</v>
      </c>
      <c r="G123" s="29">
        <v>101.848</v>
      </c>
    </row>
    <row r="124" spans="1:7" x14ac:dyDescent="0.3">
      <c r="A124" s="27">
        <v>40099</v>
      </c>
      <c r="B124" t="s">
        <v>7</v>
      </c>
      <c r="C124">
        <v>141.1</v>
      </c>
      <c r="D124">
        <v>26.598500000000001</v>
      </c>
      <c r="E124" s="19">
        <v>15.9</v>
      </c>
      <c r="F124" s="19">
        <f t="shared" si="16"/>
        <v>3289.1666666666665</v>
      </c>
      <c r="G124" s="29">
        <v>110.47799999999999</v>
      </c>
    </row>
    <row r="125" spans="1:7" x14ac:dyDescent="0.3">
      <c r="A125" s="27">
        <v>40106</v>
      </c>
      <c r="B125" t="s">
        <v>7</v>
      </c>
      <c r="C125">
        <v>141.1</v>
      </c>
      <c r="D125">
        <v>26.598500000000001</v>
      </c>
      <c r="E125" s="19">
        <v>15.9</v>
      </c>
      <c r="F125" s="19">
        <f t="shared" si="16"/>
        <v>3289.1666666666665</v>
      </c>
      <c r="G125" s="29">
        <v>122.452</v>
      </c>
    </row>
    <row r="126" spans="1:7" x14ac:dyDescent="0.3">
      <c r="A126" s="27">
        <v>40113</v>
      </c>
      <c r="B126" t="s">
        <v>7</v>
      </c>
      <c r="C126">
        <v>141.1</v>
      </c>
      <c r="D126">
        <v>26.598500000000001</v>
      </c>
      <c r="E126" s="19">
        <v>15.9</v>
      </c>
      <c r="F126" s="19">
        <f t="shared" si="16"/>
        <v>3289.1666666666665</v>
      </c>
      <c r="G126" s="29">
        <v>122.873</v>
      </c>
    </row>
    <row r="127" spans="1:7" x14ac:dyDescent="0.3">
      <c r="A127" s="27">
        <v>40120</v>
      </c>
      <c r="B127" t="s">
        <v>7</v>
      </c>
      <c r="C127">
        <v>115.4</v>
      </c>
      <c r="D127">
        <v>27.164000000000001</v>
      </c>
      <c r="E127" s="19">
        <v>15.9</v>
      </c>
      <c r="F127" s="19">
        <f t="shared" si="16"/>
        <v>3289.1666666666665</v>
      </c>
      <c r="G127" s="29">
        <v>125.35899999999999</v>
      </c>
    </row>
    <row r="128" spans="1:7" x14ac:dyDescent="0.3">
      <c r="A128" s="27">
        <v>40126</v>
      </c>
      <c r="B128" t="s">
        <v>7</v>
      </c>
      <c r="C128">
        <v>115.4</v>
      </c>
      <c r="D128">
        <v>27.164000000000001</v>
      </c>
      <c r="E128" s="19">
        <v>15.9</v>
      </c>
      <c r="F128" s="19">
        <f t="shared" si="16"/>
        <v>3289.1666666666665</v>
      </c>
      <c r="G128" s="29">
        <v>129.94900000000001</v>
      </c>
    </row>
    <row r="129" spans="1:7" x14ac:dyDescent="0.3">
      <c r="A129" s="27">
        <v>40134</v>
      </c>
      <c r="B129" t="s">
        <v>7</v>
      </c>
      <c r="C129">
        <v>115.4</v>
      </c>
      <c r="D129">
        <v>27.164000000000001</v>
      </c>
      <c r="E129" s="19">
        <v>15.9</v>
      </c>
      <c r="F129" s="19">
        <f t="shared" si="16"/>
        <v>3289.1666666666665</v>
      </c>
      <c r="G129" s="29">
        <v>113.767</v>
      </c>
    </row>
    <row r="130" spans="1:7" x14ac:dyDescent="0.3">
      <c r="A130" s="27">
        <v>40141</v>
      </c>
      <c r="B130" t="s">
        <v>7</v>
      </c>
      <c r="C130">
        <v>115.4</v>
      </c>
      <c r="D130">
        <v>27.164000000000001</v>
      </c>
      <c r="E130" s="19">
        <v>15.9</v>
      </c>
      <c r="F130" s="19">
        <f t="shared" si="16"/>
        <v>3289.1666666666665</v>
      </c>
      <c r="G130" s="29">
        <v>107.505</v>
      </c>
    </row>
    <row r="131" spans="1:7" x14ac:dyDescent="0.3">
      <c r="A131" s="27">
        <v>40148</v>
      </c>
      <c r="B131" t="s">
        <v>7</v>
      </c>
      <c r="C131">
        <v>407.7</v>
      </c>
      <c r="D131">
        <v>26.171800000000001</v>
      </c>
      <c r="E131" s="19">
        <v>15.9</v>
      </c>
      <c r="F131" s="19">
        <f t="shared" si="16"/>
        <v>3289.1666666666665</v>
      </c>
      <c r="G131" s="29">
        <v>112.18899999999999</v>
      </c>
    </row>
    <row r="132" spans="1:7" x14ac:dyDescent="0.3">
      <c r="A132" s="27">
        <v>40155</v>
      </c>
      <c r="B132" t="s">
        <v>7</v>
      </c>
      <c r="C132">
        <v>407.7</v>
      </c>
      <c r="D132">
        <v>26.171800000000001</v>
      </c>
      <c r="E132" s="19">
        <v>15.9</v>
      </c>
      <c r="F132" s="19">
        <f t="shared" si="16"/>
        <v>3289.1666666666665</v>
      </c>
      <c r="G132" s="29">
        <v>120.127</v>
      </c>
    </row>
    <row r="133" spans="1:7" x14ac:dyDescent="0.3">
      <c r="A133" s="27">
        <v>40162</v>
      </c>
      <c r="B133" t="s">
        <v>7</v>
      </c>
      <c r="C133">
        <v>407.7</v>
      </c>
      <c r="D133">
        <v>26.171800000000001</v>
      </c>
      <c r="E133" s="19">
        <v>15.9</v>
      </c>
      <c r="F133" s="19">
        <f t="shared" si="16"/>
        <v>3289.1666666666665</v>
      </c>
      <c r="G133" s="29">
        <v>127.69499999999999</v>
      </c>
    </row>
    <row r="134" spans="1:7" x14ac:dyDescent="0.3">
      <c r="A134" s="27">
        <v>40169</v>
      </c>
      <c r="B134" t="s">
        <v>7</v>
      </c>
      <c r="C134">
        <v>407.7</v>
      </c>
      <c r="D134">
        <v>26.171800000000001</v>
      </c>
      <c r="E134" s="19">
        <v>15.9</v>
      </c>
      <c r="F134" s="19">
        <f t="shared" si="16"/>
        <v>3289.1666666666665</v>
      </c>
      <c r="G134" s="29">
        <v>130.02699999999999</v>
      </c>
    </row>
    <row r="135" spans="1:7" x14ac:dyDescent="0.3">
      <c r="A135" s="27">
        <v>40177</v>
      </c>
      <c r="B135" t="s">
        <v>7</v>
      </c>
      <c r="C135">
        <v>407.7</v>
      </c>
      <c r="D135">
        <v>26.171800000000001</v>
      </c>
      <c r="E135" s="19">
        <v>15.9</v>
      </c>
      <c r="F135" s="19">
        <f t="shared" si="16"/>
        <v>3289.1666666666665</v>
      </c>
      <c r="G135" s="29">
        <v>124.93899999999999</v>
      </c>
    </row>
    <row r="136" spans="1:7" x14ac:dyDescent="0.3">
      <c r="A136" s="27">
        <v>32582</v>
      </c>
      <c r="B136" t="s">
        <v>34</v>
      </c>
      <c r="C136">
        <v>352.41800000000001</v>
      </c>
      <c r="D136">
        <v>25.282499999999999</v>
      </c>
      <c r="E136" s="19">
        <f>(8+10+1)/3</f>
        <v>6.333333333333333</v>
      </c>
      <c r="F136" s="19">
        <f>1175/12</f>
        <v>97.916666666666671</v>
      </c>
      <c r="G136" s="29">
        <v>23.184000000000001</v>
      </c>
    </row>
    <row r="137" spans="1:7" x14ac:dyDescent="0.3">
      <c r="A137" s="27">
        <v>32598</v>
      </c>
      <c r="B137" t="s">
        <v>34</v>
      </c>
      <c r="C137">
        <v>352.41800000000001</v>
      </c>
      <c r="D137">
        <v>25.282499999999999</v>
      </c>
      <c r="E137" s="19">
        <f t="shared" ref="E137" si="17">(8+10+1)/3</f>
        <v>6.333333333333333</v>
      </c>
      <c r="F137" s="19">
        <f t="shared" ref="F137" si="18">1175/12</f>
        <v>97.916666666666671</v>
      </c>
      <c r="G137" s="29">
        <v>23.890999999999998</v>
      </c>
    </row>
    <row r="138" spans="1:7" x14ac:dyDescent="0.3">
      <c r="A138" s="27">
        <v>32612</v>
      </c>
      <c r="B138" t="s">
        <v>34</v>
      </c>
      <c r="C138">
        <v>309.50400000000002</v>
      </c>
      <c r="D138">
        <v>25.350100000000001</v>
      </c>
      <c r="E138" s="19">
        <f>(15+8+24)/3</f>
        <v>15.666666666666666</v>
      </c>
      <c r="F138" s="19">
        <f t="shared" ref="F138:F155" si="19">1175/12</f>
        <v>97.916666666666671</v>
      </c>
      <c r="G138" s="29">
        <v>26.265000000000001</v>
      </c>
    </row>
    <row r="139" spans="1:7" x14ac:dyDescent="0.3">
      <c r="A139" s="27">
        <v>32626</v>
      </c>
      <c r="B139" t="s">
        <v>34</v>
      </c>
      <c r="C139">
        <v>309.50400000000002</v>
      </c>
      <c r="D139">
        <v>25.350100000000001</v>
      </c>
      <c r="E139" s="19">
        <f t="shared" ref="E139" si="20">(15+8+24)/3</f>
        <v>15.666666666666666</v>
      </c>
      <c r="F139" s="19">
        <f t="shared" si="19"/>
        <v>97.916666666666671</v>
      </c>
      <c r="G139" s="29">
        <v>25.602</v>
      </c>
    </row>
    <row r="140" spans="1:7" x14ac:dyDescent="0.3">
      <c r="A140" s="27">
        <v>32643</v>
      </c>
      <c r="B140" t="s">
        <v>34</v>
      </c>
      <c r="C140">
        <v>252.749</v>
      </c>
      <c r="D140">
        <v>25.3185</v>
      </c>
      <c r="E140" s="19">
        <f>(20+5+45)/3</f>
        <v>23.333333333333332</v>
      </c>
      <c r="F140" s="19">
        <f t="shared" si="19"/>
        <v>97.916666666666671</v>
      </c>
      <c r="G140" s="29">
        <v>22.853999999999999</v>
      </c>
    </row>
    <row r="141" spans="1:7" x14ac:dyDescent="0.3">
      <c r="A141" s="27">
        <v>39964</v>
      </c>
      <c r="B141" t="s">
        <v>34</v>
      </c>
      <c r="C141">
        <v>252.749</v>
      </c>
      <c r="D141">
        <v>25.3185</v>
      </c>
      <c r="E141" s="19">
        <f t="shared" ref="E141" si="21">(20+5+45)/3</f>
        <v>23.333333333333332</v>
      </c>
      <c r="F141" s="19">
        <f t="shared" si="19"/>
        <v>97.916666666666671</v>
      </c>
      <c r="G141" s="29">
        <v>25.172000000000001</v>
      </c>
    </row>
    <row r="142" spans="1:7" x14ac:dyDescent="0.3">
      <c r="A142" s="27">
        <v>32674</v>
      </c>
      <c r="B142" t="s">
        <v>34</v>
      </c>
      <c r="C142">
        <v>196.393</v>
      </c>
      <c r="D142">
        <v>24.947700000000001</v>
      </c>
      <c r="E142" s="19">
        <f>(15+6+21)/3</f>
        <v>14</v>
      </c>
      <c r="F142" s="19">
        <f t="shared" si="19"/>
        <v>97.916666666666671</v>
      </c>
      <c r="G142" s="29">
        <v>24.577999999999999</v>
      </c>
    </row>
    <row r="143" spans="1:7" x14ac:dyDescent="0.3">
      <c r="A143" s="27">
        <v>32689</v>
      </c>
      <c r="B143" t="s">
        <v>34</v>
      </c>
      <c r="C143">
        <v>196.393</v>
      </c>
      <c r="D143">
        <v>24.947700000000001</v>
      </c>
      <c r="E143" s="19">
        <f t="shared" ref="E143" si="22">(15+6+21)/3</f>
        <v>14</v>
      </c>
      <c r="F143" s="19">
        <f t="shared" si="19"/>
        <v>97.916666666666671</v>
      </c>
      <c r="G143" s="29">
        <v>24.995999999999999</v>
      </c>
    </row>
    <row r="144" spans="1:7" x14ac:dyDescent="0.3">
      <c r="A144" s="27">
        <v>32703</v>
      </c>
      <c r="B144" t="s">
        <v>34</v>
      </c>
      <c r="C144">
        <v>219.524</v>
      </c>
      <c r="D144">
        <v>24.7483</v>
      </c>
      <c r="E144" s="19">
        <f>(10+5+10)/3</f>
        <v>8.3333333333333339</v>
      </c>
      <c r="F144" s="19">
        <f t="shared" si="19"/>
        <v>97.916666666666671</v>
      </c>
      <c r="G144" s="29">
        <v>26.811</v>
      </c>
    </row>
    <row r="145" spans="1:7" x14ac:dyDescent="0.3">
      <c r="A145" s="27">
        <v>32720</v>
      </c>
      <c r="B145" t="s">
        <v>34</v>
      </c>
      <c r="C145">
        <v>219.524</v>
      </c>
      <c r="D145">
        <v>24.7483</v>
      </c>
      <c r="E145" s="19">
        <f t="shared" ref="E145" si="23">(10+5+10)/3</f>
        <v>8.3333333333333339</v>
      </c>
      <c r="F145" s="19">
        <f t="shared" si="19"/>
        <v>97.916666666666671</v>
      </c>
      <c r="G145" s="29">
        <v>29.707000000000001</v>
      </c>
    </row>
    <row r="146" spans="1:7" x14ac:dyDescent="0.3">
      <c r="A146" s="27">
        <v>32735</v>
      </c>
      <c r="B146" t="s">
        <v>34</v>
      </c>
      <c r="C146">
        <v>237.065</v>
      </c>
      <c r="D146">
        <v>24.674700000000001</v>
      </c>
      <c r="E146" s="19">
        <f>(8+5+5)/3</f>
        <v>6</v>
      </c>
      <c r="F146" s="19">
        <f t="shared" si="19"/>
        <v>97.916666666666671</v>
      </c>
      <c r="G146" s="29">
        <v>31.292000000000002</v>
      </c>
    </row>
    <row r="147" spans="1:7" x14ac:dyDescent="0.3">
      <c r="A147" s="27">
        <v>32751</v>
      </c>
      <c r="B147" t="s">
        <v>34</v>
      </c>
      <c r="C147">
        <v>237.065</v>
      </c>
      <c r="D147">
        <v>24.674700000000001</v>
      </c>
      <c r="E147" s="19">
        <f t="shared" ref="E147" si="24">(8+5+5)/3</f>
        <v>6</v>
      </c>
      <c r="F147" s="19">
        <f t="shared" si="19"/>
        <v>97.916666666666671</v>
      </c>
      <c r="G147" s="29">
        <v>32.21</v>
      </c>
    </row>
    <row r="148" spans="1:7" x14ac:dyDescent="0.3">
      <c r="A148" s="27">
        <v>32766</v>
      </c>
      <c r="B148" t="s">
        <v>34</v>
      </c>
      <c r="C148">
        <v>213.673</v>
      </c>
      <c r="D148">
        <v>25.139800000000001</v>
      </c>
      <c r="E148" s="19">
        <f>(1+1+3)/3</f>
        <v>1.6666666666666667</v>
      </c>
      <c r="F148" s="19">
        <f t="shared" si="19"/>
        <v>97.916666666666671</v>
      </c>
      <c r="G148" s="29">
        <v>32.084000000000003</v>
      </c>
    </row>
    <row r="149" spans="1:7" x14ac:dyDescent="0.3">
      <c r="A149" s="27">
        <v>32780</v>
      </c>
      <c r="B149" t="s">
        <v>34</v>
      </c>
      <c r="C149">
        <v>213.673</v>
      </c>
      <c r="D149">
        <v>25.139800000000001</v>
      </c>
      <c r="E149" s="19">
        <f>(1+1+3)/3</f>
        <v>1.6666666666666667</v>
      </c>
      <c r="F149" s="19">
        <f t="shared" si="19"/>
        <v>97.916666666666671</v>
      </c>
      <c r="G149" s="29">
        <v>32.911999999999999</v>
      </c>
    </row>
    <row r="150" spans="1:7" x14ac:dyDescent="0.3">
      <c r="A150" s="27">
        <v>32794</v>
      </c>
      <c r="B150" t="s">
        <v>34</v>
      </c>
      <c r="C150">
        <v>302.41899999999998</v>
      </c>
      <c r="D150">
        <v>25.700199999999999</v>
      </c>
      <c r="E150" s="19">
        <f>(0.1+0.5+0.5)/3</f>
        <v>0.3666666666666667</v>
      </c>
      <c r="F150" s="19">
        <f t="shared" si="19"/>
        <v>97.916666666666671</v>
      </c>
      <c r="G150" s="29">
        <v>34.954000000000001</v>
      </c>
    </row>
    <row r="151" spans="1:7" x14ac:dyDescent="0.3">
      <c r="A151" s="27">
        <v>32812</v>
      </c>
      <c r="B151" t="s">
        <v>34</v>
      </c>
      <c r="C151">
        <v>302.41899999999998</v>
      </c>
      <c r="D151">
        <v>25.700199999999999</v>
      </c>
      <c r="E151" s="19">
        <f>(0.1+0.5+0.5)/3</f>
        <v>0.3666666666666667</v>
      </c>
      <c r="F151" s="19">
        <f t="shared" si="19"/>
        <v>97.916666666666671</v>
      </c>
      <c r="G151" s="29">
        <v>35.779000000000003</v>
      </c>
    </row>
    <row r="152" spans="1:7" x14ac:dyDescent="0.3">
      <c r="A152" s="27">
        <v>32827</v>
      </c>
      <c r="B152" t="s">
        <v>34</v>
      </c>
      <c r="C152">
        <v>230.773</v>
      </c>
      <c r="D152">
        <v>25.8947</v>
      </c>
      <c r="E152" s="19">
        <f>(0+1+0)/3</f>
        <v>0.33333333333333331</v>
      </c>
      <c r="F152" s="19">
        <f t="shared" si="19"/>
        <v>97.916666666666671</v>
      </c>
      <c r="G152" s="29">
        <v>32.683</v>
      </c>
    </row>
    <row r="153" spans="1:7" x14ac:dyDescent="0.3">
      <c r="A153" s="27">
        <v>32842</v>
      </c>
      <c r="B153" t="s">
        <v>34</v>
      </c>
      <c r="C153">
        <v>230.773</v>
      </c>
      <c r="D153">
        <v>25.8947</v>
      </c>
      <c r="E153" s="19">
        <f>(0+1+0)/3</f>
        <v>0.33333333333333331</v>
      </c>
      <c r="F153" s="19">
        <f t="shared" si="19"/>
        <v>97.916666666666671</v>
      </c>
      <c r="G153" s="29">
        <v>30.556999999999999</v>
      </c>
    </row>
    <row r="154" spans="1:7" x14ac:dyDescent="0.3">
      <c r="A154" s="27">
        <v>32857</v>
      </c>
      <c r="B154" t="s">
        <v>34</v>
      </c>
      <c r="C154">
        <v>277.26900000000001</v>
      </c>
      <c r="D154">
        <v>25.747800000000002</v>
      </c>
      <c r="E154" s="19">
        <f>(13+5+0.5)/3</f>
        <v>6.166666666666667</v>
      </c>
      <c r="F154" s="19">
        <f t="shared" si="19"/>
        <v>97.916666666666671</v>
      </c>
      <c r="G154" s="29">
        <v>31.831</v>
      </c>
    </row>
    <row r="155" spans="1:7" x14ac:dyDescent="0.3">
      <c r="A155" s="27">
        <v>32871</v>
      </c>
      <c r="B155" t="s">
        <v>34</v>
      </c>
      <c r="C155">
        <v>277.26900000000001</v>
      </c>
      <c r="D155">
        <v>25.747800000000002</v>
      </c>
      <c r="E155" s="19">
        <f>(13+5+0.5)/3</f>
        <v>6.166666666666667</v>
      </c>
      <c r="F155" s="19">
        <f t="shared" si="19"/>
        <v>97.916666666666671</v>
      </c>
      <c r="G155" s="29">
        <v>35.378</v>
      </c>
    </row>
    <row r="156" spans="1:7" x14ac:dyDescent="0.3">
      <c r="A156" s="27">
        <v>32888</v>
      </c>
      <c r="B156" t="s">
        <v>34</v>
      </c>
      <c r="C156">
        <v>366.39</v>
      </c>
      <c r="D156">
        <v>25.802900000000001</v>
      </c>
      <c r="E156" s="19">
        <f>(10+8+0.5)/3</f>
        <v>6.166666666666667</v>
      </c>
      <c r="F156" s="19">
        <f>1092/12</f>
        <v>91</v>
      </c>
      <c r="G156" s="29">
        <v>37.799999999999997</v>
      </c>
    </row>
    <row r="157" spans="1:7" x14ac:dyDescent="0.3">
      <c r="A157" s="27">
        <v>32904</v>
      </c>
      <c r="B157" t="s">
        <v>34</v>
      </c>
      <c r="C157">
        <v>366.39</v>
      </c>
      <c r="D157">
        <v>25.802900000000001</v>
      </c>
      <c r="E157" s="19">
        <f>(10+8+0.5)/3</f>
        <v>6.166666666666667</v>
      </c>
      <c r="F157" s="19">
        <f>1092/12</f>
        <v>91</v>
      </c>
      <c r="G157" s="29">
        <v>37.368000000000002</v>
      </c>
    </row>
    <row r="158" spans="1:7" x14ac:dyDescent="0.3">
      <c r="A158" s="27">
        <v>32919</v>
      </c>
      <c r="B158" t="s">
        <v>34</v>
      </c>
      <c r="C158">
        <v>167.53100000000001</v>
      </c>
      <c r="D158">
        <v>26.194500000000001</v>
      </c>
      <c r="E158" s="19">
        <f>(7+1+2)/3</f>
        <v>3.3333333333333335</v>
      </c>
      <c r="F158" s="19">
        <f t="shared" ref="F158:F178" si="25">1092/12</f>
        <v>91</v>
      </c>
      <c r="G158" s="29">
        <v>46.758000000000003</v>
      </c>
    </row>
    <row r="159" spans="1:7" x14ac:dyDescent="0.3">
      <c r="A159" s="27">
        <v>32932</v>
      </c>
      <c r="B159" t="s">
        <v>34</v>
      </c>
      <c r="C159">
        <v>167.53100000000001</v>
      </c>
      <c r="D159">
        <v>26.194500000000001</v>
      </c>
      <c r="E159" s="19">
        <f>(7+1+2)/3</f>
        <v>3.3333333333333335</v>
      </c>
      <c r="F159" s="19">
        <f t="shared" si="25"/>
        <v>91</v>
      </c>
      <c r="G159" s="29">
        <v>45.95</v>
      </c>
    </row>
    <row r="160" spans="1:7" x14ac:dyDescent="0.3">
      <c r="A160" s="27">
        <v>32947</v>
      </c>
      <c r="B160" t="s">
        <v>34</v>
      </c>
      <c r="C160">
        <v>273.72399999999999</v>
      </c>
      <c r="D160">
        <v>26.163599999999999</v>
      </c>
      <c r="E160" s="19">
        <f>(10+0.1+10)/3</f>
        <v>6.7</v>
      </c>
      <c r="F160" s="19">
        <f t="shared" si="25"/>
        <v>91</v>
      </c>
      <c r="G160" s="29">
        <v>45.481999999999999</v>
      </c>
    </row>
    <row r="161" spans="1:7" x14ac:dyDescent="0.3">
      <c r="A161" s="27">
        <v>32962</v>
      </c>
      <c r="B161" t="s">
        <v>34</v>
      </c>
      <c r="C161">
        <v>273.72399999999999</v>
      </c>
      <c r="D161">
        <v>26.163599999999999</v>
      </c>
      <c r="E161" s="19">
        <f>(10+0.1+10)/3</f>
        <v>6.7</v>
      </c>
      <c r="F161" s="19">
        <f t="shared" si="25"/>
        <v>91</v>
      </c>
      <c r="G161" s="29">
        <v>46.527999999999999</v>
      </c>
    </row>
    <row r="162" spans="1:7" x14ac:dyDescent="0.3">
      <c r="A162" s="27">
        <v>32975</v>
      </c>
      <c r="B162" t="s">
        <v>34</v>
      </c>
      <c r="C162">
        <v>270.70299999999997</v>
      </c>
      <c r="D162">
        <v>25.672499999999999</v>
      </c>
      <c r="E162" s="19">
        <f>(21+10+7)/3</f>
        <v>12.666666666666666</v>
      </c>
      <c r="F162" s="19">
        <f t="shared" si="25"/>
        <v>91</v>
      </c>
      <c r="G162" s="29">
        <v>44.622</v>
      </c>
    </row>
    <row r="163" spans="1:7" x14ac:dyDescent="0.3">
      <c r="A163" s="27">
        <v>32993</v>
      </c>
      <c r="B163" t="s">
        <v>34</v>
      </c>
      <c r="C163">
        <v>270.70299999999997</v>
      </c>
      <c r="D163">
        <v>25.672499999999999</v>
      </c>
      <c r="E163" s="19">
        <f>(21+10+7)/3</f>
        <v>12.666666666666666</v>
      </c>
      <c r="F163" s="19">
        <f t="shared" si="25"/>
        <v>91</v>
      </c>
      <c r="G163" s="29">
        <v>40.323999999999998</v>
      </c>
    </row>
    <row r="164" spans="1:7" x14ac:dyDescent="0.3">
      <c r="A164" s="27">
        <v>33008</v>
      </c>
      <c r="B164" t="s">
        <v>34</v>
      </c>
      <c r="C164">
        <v>304.66699999999997</v>
      </c>
      <c r="D164">
        <v>25.634</v>
      </c>
      <c r="E164" s="19">
        <f>(25+8+25)/3</f>
        <v>19.333333333333332</v>
      </c>
      <c r="F164" s="19">
        <f t="shared" si="25"/>
        <v>91</v>
      </c>
      <c r="G164" s="29">
        <v>42.392000000000003</v>
      </c>
    </row>
    <row r="165" spans="1:7" x14ac:dyDescent="0.3">
      <c r="A165" s="27">
        <v>33024</v>
      </c>
      <c r="B165" t="s">
        <v>34</v>
      </c>
      <c r="C165">
        <v>304.66699999999997</v>
      </c>
      <c r="D165">
        <v>25.634</v>
      </c>
      <c r="E165" s="19">
        <f>(25+8+25)/3</f>
        <v>19.333333333333332</v>
      </c>
      <c r="F165" s="19">
        <f t="shared" si="25"/>
        <v>91</v>
      </c>
      <c r="G165" s="29">
        <v>41.853000000000002</v>
      </c>
    </row>
    <row r="166" spans="1:7" x14ac:dyDescent="0.3">
      <c r="A166" s="27">
        <v>33039</v>
      </c>
      <c r="B166" t="s">
        <v>34</v>
      </c>
      <c r="C166">
        <v>315.22899999999998</v>
      </c>
      <c r="D166">
        <v>24.6812</v>
      </c>
      <c r="E166" s="19">
        <f>(28+10+10)/3</f>
        <v>16</v>
      </c>
      <c r="F166" s="19">
        <f t="shared" si="25"/>
        <v>91</v>
      </c>
      <c r="G166" s="29">
        <v>41.991</v>
      </c>
    </row>
    <row r="167" spans="1:7" x14ac:dyDescent="0.3">
      <c r="A167" s="27">
        <v>33053</v>
      </c>
      <c r="B167" t="s">
        <v>34</v>
      </c>
      <c r="C167">
        <v>315.22899999999998</v>
      </c>
      <c r="D167">
        <v>24.6812</v>
      </c>
      <c r="E167" s="19">
        <f>(28+10+10)/3</f>
        <v>16</v>
      </c>
      <c r="F167" s="19">
        <f t="shared" si="25"/>
        <v>91</v>
      </c>
      <c r="G167" s="29">
        <v>39.655000000000001</v>
      </c>
    </row>
    <row r="168" spans="1:7" x14ac:dyDescent="0.3">
      <c r="A168" s="27">
        <v>33067</v>
      </c>
      <c r="B168" t="s">
        <v>34</v>
      </c>
      <c r="C168">
        <v>257.89</v>
      </c>
      <c r="D168">
        <v>24.573399999999999</v>
      </c>
      <c r="E168" s="19">
        <f>(10+8+10)/3</f>
        <v>9.3333333333333339</v>
      </c>
      <c r="F168" s="19">
        <f t="shared" si="25"/>
        <v>91</v>
      </c>
      <c r="G168" s="29">
        <v>38.655000000000001</v>
      </c>
    </row>
    <row r="169" spans="1:7" x14ac:dyDescent="0.3">
      <c r="A169" s="27">
        <v>33085</v>
      </c>
      <c r="B169" t="s">
        <v>34</v>
      </c>
      <c r="C169">
        <v>257.89</v>
      </c>
      <c r="D169">
        <v>24.573399999999999</v>
      </c>
      <c r="E169" s="19">
        <f>(10+8+10)/3</f>
        <v>9.3333333333333339</v>
      </c>
      <c r="F169" s="19">
        <f t="shared" si="25"/>
        <v>91</v>
      </c>
      <c r="G169" s="29">
        <v>41.542000000000002</v>
      </c>
    </row>
    <row r="170" spans="1:7" x14ac:dyDescent="0.3">
      <c r="A170" s="27">
        <v>33100</v>
      </c>
      <c r="B170" t="s">
        <v>34</v>
      </c>
      <c r="C170">
        <v>200.91200000000001</v>
      </c>
      <c r="D170">
        <v>24.285499999999999</v>
      </c>
      <c r="E170" s="19">
        <f>(25+10+9)/3</f>
        <v>14.666666666666666</v>
      </c>
      <c r="F170" s="19">
        <f t="shared" si="25"/>
        <v>91</v>
      </c>
      <c r="G170" s="29">
        <v>41.305999999999997</v>
      </c>
    </row>
    <row r="171" spans="1:7" x14ac:dyDescent="0.3">
      <c r="A171" s="27">
        <v>33116</v>
      </c>
      <c r="B171" t="s">
        <v>34</v>
      </c>
      <c r="C171">
        <v>200.91200000000001</v>
      </c>
      <c r="D171">
        <v>24.285499999999999</v>
      </c>
      <c r="E171" s="19">
        <f>(25+10+9)/3</f>
        <v>14.666666666666666</v>
      </c>
      <c r="F171" s="19">
        <f t="shared" si="25"/>
        <v>91</v>
      </c>
      <c r="G171" s="29">
        <v>41.253</v>
      </c>
    </row>
    <row r="172" spans="1:7" x14ac:dyDescent="0.3">
      <c r="A172" s="27">
        <v>33144</v>
      </c>
      <c r="B172" t="s">
        <v>34</v>
      </c>
      <c r="C172">
        <v>274.94099999999997</v>
      </c>
      <c r="D172">
        <v>24.566199999999998</v>
      </c>
      <c r="E172" s="19">
        <f>(6+2+0.5)/3</f>
        <v>2.8333333333333335</v>
      </c>
      <c r="F172" s="19">
        <f t="shared" si="25"/>
        <v>91</v>
      </c>
      <c r="G172" s="29">
        <v>38.197000000000003</v>
      </c>
    </row>
    <row r="173" spans="1:7" x14ac:dyDescent="0.3">
      <c r="A173" s="27">
        <v>33161</v>
      </c>
      <c r="B173" t="s">
        <v>34</v>
      </c>
      <c r="C173">
        <v>259.90699999999998</v>
      </c>
      <c r="D173">
        <v>25.281700000000001</v>
      </c>
      <c r="E173" s="19">
        <f>(15+5+1)/3</f>
        <v>7</v>
      </c>
      <c r="F173" s="19">
        <f t="shared" si="25"/>
        <v>91</v>
      </c>
      <c r="G173" s="29">
        <v>38.862000000000002</v>
      </c>
    </row>
    <row r="174" spans="1:7" x14ac:dyDescent="0.3">
      <c r="A174" s="27">
        <v>33177</v>
      </c>
      <c r="B174" t="s">
        <v>34</v>
      </c>
      <c r="C174">
        <v>259.90699999999998</v>
      </c>
      <c r="D174">
        <v>25.281700000000001</v>
      </c>
      <c r="E174" s="19">
        <f>(15+5+1)/3</f>
        <v>7</v>
      </c>
      <c r="F174" s="19">
        <f t="shared" si="25"/>
        <v>91</v>
      </c>
      <c r="G174" s="29">
        <v>40.587000000000003</v>
      </c>
    </row>
    <row r="175" spans="1:7" x14ac:dyDescent="0.3">
      <c r="A175" s="27">
        <v>33192</v>
      </c>
      <c r="B175" t="s">
        <v>34</v>
      </c>
      <c r="C175">
        <v>192.28</v>
      </c>
      <c r="D175">
        <v>25.8184</v>
      </c>
      <c r="E175" s="19">
        <f>(10+6+0.5)/3</f>
        <v>5.5</v>
      </c>
      <c r="F175" s="19">
        <f t="shared" si="25"/>
        <v>91</v>
      </c>
      <c r="G175" s="29">
        <v>44.863</v>
      </c>
    </row>
    <row r="176" spans="1:7" x14ac:dyDescent="0.3">
      <c r="A176" s="27">
        <v>33207</v>
      </c>
      <c r="B176" t="s">
        <v>34</v>
      </c>
      <c r="C176">
        <v>192.28</v>
      </c>
      <c r="D176">
        <v>25.8184</v>
      </c>
      <c r="E176" s="19">
        <f>(10+6+0.5)/3</f>
        <v>5.5</v>
      </c>
      <c r="F176" s="19">
        <f t="shared" si="25"/>
        <v>91</v>
      </c>
      <c r="G176" s="29">
        <v>43.338999999999999</v>
      </c>
    </row>
    <row r="177" spans="1:7" x14ac:dyDescent="0.3">
      <c r="A177" s="27">
        <v>33221</v>
      </c>
      <c r="B177" t="s">
        <v>34</v>
      </c>
      <c r="C177">
        <v>259.01600000000002</v>
      </c>
      <c r="D177">
        <v>26.253399999999999</v>
      </c>
      <c r="E177" s="19">
        <f>(0.5+7+2)/3</f>
        <v>3.1666666666666665</v>
      </c>
      <c r="F177" s="19">
        <f t="shared" si="25"/>
        <v>91</v>
      </c>
      <c r="G177" s="29">
        <v>41.000999999999998</v>
      </c>
    </row>
    <row r="178" spans="1:7" x14ac:dyDescent="0.3">
      <c r="A178" s="27">
        <v>33238</v>
      </c>
      <c r="B178" t="s">
        <v>34</v>
      </c>
      <c r="C178">
        <v>259.01600000000002</v>
      </c>
      <c r="D178">
        <v>26.253399999999999</v>
      </c>
      <c r="E178" s="19">
        <f>(0.5+7+2)/3</f>
        <v>3.1666666666666665</v>
      </c>
      <c r="F178" s="19">
        <f t="shared" si="25"/>
        <v>91</v>
      </c>
      <c r="G178" s="29">
        <v>40.238</v>
      </c>
    </row>
    <row r="179" spans="1:7" x14ac:dyDescent="0.3">
      <c r="A179" s="27">
        <v>33253</v>
      </c>
      <c r="B179" t="s">
        <v>34</v>
      </c>
      <c r="C179">
        <v>335.11700000000002</v>
      </c>
      <c r="D179">
        <v>25.771999999999998</v>
      </c>
      <c r="E179" s="19">
        <f>(5+0+4)/3</f>
        <v>3</v>
      </c>
      <c r="F179" s="19">
        <f>964/12</f>
        <v>80.333333333333329</v>
      </c>
      <c r="G179" s="29">
        <v>42.234999999999999</v>
      </c>
    </row>
    <row r="180" spans="1:7" x14ac:dyDescent="0.3">
      <c r="A180" s="27">
        <v>33269</v>
      </c>
      <c r="B180" t="s">
        <v>34</v>
      </c>
      <c r="C180">
        <v>335.11700000000002</v>
      </c>
      <c r="D180">
        <v>25.771999999999998</v>
      </c>
      <c r="E180" s="19">
        <f>(5+0+4)/3</f>
        <v>3</v>
      </c>
      <c r="F180" s="19">
        <f>964/12</f>
        <v>80.333333333333329</v>
      </c>
      <c r="G180" s="29">
        <v>45.354999999999997</v>
      </c>
    </row>
    <row r="181" spans="1:7" x14ac:dyDescent="0.3">
      <c r="A181" s="27">
        <v>33284</v>
      </c>
      <c r="B181" t="s">
        <v>34</v>
      </c>
      <c r="C181">
        <v>313.00900000000001</v>
      </c>
      <c r="D181">
        <v>25.0609</v>
      </c>
      <c r="E181" s="19">
        <f>(9.8+12+4)/3</f>
        <v>8.6</v>
      </c>
      <c r="F181" s="19">
        <f t="shared" ref="F181:F200" si="26">964/12</f>
        <v>80.333333333333329</v>
      </c>
      <c r="G181" s="29">
        <v>40.107999999999997</v>
      </c>
    </row>
    <row r="182" spans="1:7" x14ac:dyDescent="0.3">
      <c r="A182" s="27">
        <v>33297</v>
      </c>
      <c r="B182" t="s">
        <v>34</v>
      </c>
      <c r="C182">
        <v>313.00900000000001</v>
      </c>
      <c r="D182">
        <v>25.0609</v>
      </c>
      <c r="E182" s="19">
        <f>(9.8+12+4)/3</f>
        <v>8.6</v>
      </c>
      <c r="F182" s="19">
        <f t="shared" si="26"/>
        <v>80.333333333333329</v>
      </c>
      <c r="G182" s="29">
        <v>36.756</v>
      </c>
    </row>
    <row r="183" spans="1:7" x14ac:dyDescent="0.3">
      <c r="A183" s="27">
        <v>33312</v>
      </c>
      <c r="B183" t="s">
        <v>34</v>
      </c>
      <c r="C183">
        <v>282.42599999999999</v>
      </c>
      <c r="D183">
        <v>25.524699999999999</v>
      </c>
      <c r="E183" s="19">
        <f>(14+33+9)/3</f>
        <v>18.666666666666668</v>
      </c>
      <c r="F183" s="19">
        <f t="shared" si="26"/>
        <v>80.333333333333329</v>
      </c>
      <c r="G183" s="29">
        <v>38.451000000000001</v>
      </c>
    </row>
    <row r="184" spans="1:7" x14ac:dyDescent="0.3">
      <c r="A184" s="27">
        <v>33325</v>
      </c>
      <c r="B184" t="s">
        <v>34</v>
      </c>
      <c r="C184">
        <v>282.42599999999999</v>
      </c>
      <c r="D184">
        <v>25.524699999999999</v>
      </c>
      <c r="E184" s="19">
        <f>(14+33+9)/3</f>
        <v>18.666666666666668</v>
      </c>
      <c r="F184" s="19">
        <f t="shared" si="26"/>
        <v>80.333333333333329</v>
      </c>
      <c r="G184" s="29">
        <v>41.265000000000001</v>
      </c>
    </row>
    <row r="185" spans="1:7" x14ac:dyDescent="0.3">
      <c r="A185" s="27">
        <v>33343</v>
      </c>
      <c r="B185" t="s">
        <v>34</v>
      </c>
      <c r="C185">
        <v>291.21199999999999</v>
      </c>
      <c r="D185">
        <v>25.724699999999999</v>
      </c>
      <c r="E185" s="19">
        <f>(17+42+11)/3</f>
        <v>23.333333333333332</v>
      </c>
      <c r="F185" s="19">
        <f t="shared" si="26"/>
        <v>80.333333333333329</v>
      </c>
      <c r="G185" s="29">
        <v>38.406999999999996</v>
      </c>
    </row>
    <row r="186" spans="1:7" x14ac:dyDescent="0.3">
      <c r="A186" s="27">
        <v>33358</v>
      </c>
      <c r="B186" t="s">
        <v>34</v>
      </c>
      <c r="C186">
        <v>291.21199999999999</v>
      </c>
      <c r="D186">
        <v>25.724699999999999</v>
      </c>
      <c r="E186" s="19">
        <f>(17+42+11)/3</f>
        <v>23.333333333333332</v>
      </c>
      <c r="F186" s="19">
        <f t="shared" si="26"/>
        <v>80.333333333333329</v>
      </c>
      <c r="G186" s="29">
        <v>39.213999999999999</v>
      </c>
    </row>
    <row r="187" spans="1:7" x14ac:dyDescent="0.3">
      <c r="A187" s="27">
        <v>33373</v>
      </c>
      <c r="B187" t="s">
        <v>34</v>
      </c>
      <c r="C187">
        <v>169.874</v>
      </c>
      <c r="D187">
        <v>24.8081</v>
      </c>
      <c r="E187" s="19">
        <f>(31+35+11)/3</f>
        <v>25.666666666666668</v>
      </c>
      <c r="F187" s="19">
        <f t="shared" si="26"/>
        <v>80.333333333333329</v>
      </c>
      <c r="G187" s="29">
        <v>41.929000000000002</v>
      </c>
    </row>
    <row r="188" spans="1:7" x14ac:dyDescent="0.3">
      <c r="A188" s="27">
        <v>33389</v>
      </c>
      <c r="B188" t="s">
        <v>34</v>
      </c>
      <c r="C188">
        <v>169.874</v>
      </c>
      <c r="D188">
        <v>24.8081</v>
      </c>
      <c r="E188" s="19">
        <f>(31+35+11)/3</f>
        <v>25.666666666666668</v>
      </c>
      <c r="F188" s="19">
        <f t="shared" si="26"/>
        <v>80.333333333333329</v>
      </c>
      <c r="G188" s="29">
        <v>43.862000000000002</v>
      </c>
    </row>
    <row r="189" spans="1:7" x14ac:dyDescent="0.3">
      <c r="A189" s="27">
        <v>33403</v>
      </c>
      <c r="B189" t="s">
        <v>34</v>
      </c>
      <c r="C189">
        <v>97.301100000000005</v>
      </c>
      <c r="D189">
        <v>24.618400000000001</v>
      </c>
      <c r="E189" s="19">
        <f>(35+18+10)/3</f>
        <v>21</v>
      </c>
      <c r="F189" s="19">
        <f t="shared" si="26"/>
        <v>80.333333333333329</v>
      </c>
      <c r="G189" s="29">
        <v>45.96</v>
      </c>
    </row>
    <row r="190" spans="1:7" x14ac:dyDescent="0.3">
      <c r="A190" s="27">
        <v>33417</v>
      </c>
      <c r="B190" t="s">
        <v>34</v>
      </c>
      <c r="C190">
        <v>97.301100000000005</v>
      </c>
      <c r="D190">
        <v>24.618400000000001</v>
      </c>
      <c r="E190" s="19">
        <f>(35+18+10)/3</f>
        <v>21</v>
      </c>
      <c r="F190" s="19">
        <f t="shared" si="26"/>
        <v>80.333333333333329</v>
      </c>
      <c r="G190" s="29">
        <v>41.395000000000003</v>
      </c>
    </row>
    <row r="191" spans="1:7" x14ac:dyDescent="0.3">
      <c r="A191" s="27">
        <v>33434</v>
      </c>
      <c r="B191" t="s">
        <v>34</v>
      </c>
      <c r="C191">
        <v>194.15899999999999</v>
      </c>
      <c r="D191">
        <v>24.475899999999999</v>
      </c>
      <c r="E191" s="19">
        <f>(42+18+8)/3</f>
        <v>22.666666666666668</v>
      </c>
      <c r="F191" s="19">
        <f t="shared" si="26"/>
        <v>80.333333333333329</v>
      </c>
      <c r="G191" s="29">
        <v>41.917999999999999</v>
      </c>
    </row>
    <row r="192" spans="1:7" x14ac:dyDescent="0.3">
      <c r="A192" s="27">
        <v>33450</v>
      </c>
      <c r="B192" t="s">
        <v>34</v>
      </c>
      <c r="C192">
        <v>194.15899999999999</v>
      </c>
      <c r="D192">
        <v>24.475899999999999</v>
      </c>
      <c r="E192" s="19">
        <f>(42+18+8)/3</f>
        <v>22.666666666666668</v>
      </c>
      <c r="F192" s="19">
        <f t="shared" si="26"/>
        <v>80.333333333333329</v>
      </c>
      <c r="G192" s="29">
        <v>42.293999999999997</v>
      </c>
    </row>
    <row r="193" spans="1:7" x14ac:dyDescent="0.3">
      <c r="A193" s="27">
        <v>33465</v>
      </c>
      <c r="B193" t="s">
        <v>34</v>
      </c>
      <c r="C193">
        <v>292.65199999999999</v>
      </c>
      <c r="D193">
        <v>24.323599999999999</v>
      </c>
      <c r="E193" s="19">
        <f>(28+12+8.5)/3</f>
        <v>16.166666666666668</v>
      </c>
      <c r="F193" s="19">
        <f t="shared" si="26"/>
        <v>80.333333333333329</v>
      </c>
      <c r="G193" s="29">
        <v>41.146999999999998</v>
      </c>
    </row>
    <row r="194" spans="1:7" x14ac:dyDescent="0.3">
      <c r="A194" s="27">
        <v>33480</v>
      </c>
      <c r="B194" t="s">
        <v>34</v>
      </c>
      <c r="C194">
        <v>292.65199999999999</v>
      </c>
      <c r="D194">
        <v>24.323599999999999</v>
      </c>
      <c r="E194" s="19">
        <f>(28+12+8.5)/3</f>
        <v>16.166666666666668</v>
      </c>
      <c r="F194" s="19">
        <f t="shared" si="26"/>
        <v>80.333333333333329</v>
      </c>
      <c r="G194" s="29">
        <v>38.677</v>
      </c>
    </row>
    <row r="195" spans="1:7" x14ac:dyDescent="0.3">
      <c r="A195" s="27">
        <v>33497</v>
      </c>
      <c r="B195" t="s">
        <v>34</v>
      </c>
      <c r="C195">
        <v>106.101</v>
      </c>
      <c r="D195">
        <v>24.4297</v>
      </c>
      <c r="E195" s="19">
        <f>(27+12+0.5)/3</f>
        <v>13.166666666666666</v>
      </c>
      <c r="F195" s="19">
        <f t="shared" si="26"/>
        <v>80.333333333333329</v>
      </c>
      <c r="G195" s="29">
        <v>42.790999999999997</v>
      </c>
    </row>
    <row r="196" spans="1:7" x14ac:dyDescent="0.3">
      <c r="A196" s="27">
        <v>33511</v>
      </c>
      <c r="B196" t="s">
        <v>34</v>
      </c>
      <c r="C196">
        <v>106.101</v>
      </c>
      <c r="D196">
        <v>24.4297</v>
      </c>
      <c r="E196" s="19">
        <f>(27+12+0.5)/3</f>
        <v>13.166666666666666</v>
      </c>
      <c r="F196" s="19">
        <f t="shared" si="26"/>
        <v>80.333333333333329</v>
      </c>
      <c r="G196" s="29">
        <v>43.064999999999998</v>
      </c>
    </row>
    <row r="197" spans="1:7" x14ac:dyDescent="0.3">
      <c r="A197" s="27">
        <v>33526</v>
      </c>
      <c r="B197" t="s">
        <v>34</v>
      </c>
      <c r="C197">
        <v>258.387</v>
      </c>
      <c r="D197">
        <v>24.879300000000001</v>
      </c>
      <c r="E197" s="19">
        <f>(8+2+0.5)/3</f>
        <v>3.5</v>
      </c>
      <c r="F197" s="19">
        <f t="shared" si="26"/>
        <v>80.333333333333329</v>
      </c>
      <c r="G197" s="29">
        <v>44.695999999999998</v>
      </c>
    </row>
    <row r="198" spans="1:7" x14ac:dyDescent="0.3">
      <c r="A198" s="27">
        <v>33542</v>
      </c>
      <c r="B198" t="s">
        <v>34</v>
      </c>
      <c r="C198">
        <v>258.387</v>
      </c>
      <c r="D198">
        <v>24.879300000000001</v>
      </c>
      <c r="E198" s="19">
        <f>(8+2+0.5)/3</f>
        <v>3.5</v>
      </c>
      <c r="F198" s="19">
        <f t="shared" si="26"/>
        <v>80.333333333333329</v>
      </c>
      <c r="G198" s="29">
        <v>42.597000000000001</v>
      </c>
    </row>
    <row r="199" spans="1:7" x14ac:dyDescent="0.3">
      <c r="A199" s="27">
        <v>33557</v>
      </c>
      <c r="B199" t="s">
        <v>34</v>
      </c>
      <c r="C199">
        <v>185.60499999999999</v>
      </c>
      <c r="D199">
        <v>25.525200000000002</v>
      </c>
      <c r="E199" s="19" t="s">
        <v>36</v>
      </c>
      <c r="F199" s="19">
        <f t="shared" si="26"/>
        <v>80.333333333333329</v>
      </c>
      <c r="G199" s="29">
        <v>42.048000000000002</v>
      </c>
    </row>
    <row r="200" spans="1:7" x14ac:dyDescent="0.3">
      <c r="A200" s="27">
        <v>33571</v>
      </c>
      <c r="B200" t="s">
        <v>34</v>
      </c>
      <c r="C200">
        <v>185.60499999999999</v>
      </c>
      <c r="D200">
        <v>25.525200000000002</v>
      </c>
      <c r="E200" s="19" t="s">
        <v>36</v>
      </c>
      <c r="F200" s="19">
        <f t="shared" si="26"/>
        <v>80.333333333333329</v>
      </c>
      <c r="G200" s="29">
        <v>38.241</v>
      </c>
    </row>
    <row r="201" spans="1:7" x14ac:dyDescent="0.3">
      <c r="A201" s="27">
        <v>34702</v>
      </c>
      <c r="B201" t="s">
        <v>4</v>
      </c>
      <c r="C201">
        <v>105.893</v>
      </c>
      <c r="D201">
        <v>24.990200000000002</v>
      </c>
      <c r="E201" s="19">
        <v>34.33</v>
      </c>
      <c r="F201" s="19">
        <f>(12878)/12</f>
        <v>1073.1666666666667</v>
      </c>
      <c r="G201" s="29">
        <v>33.220999999999997</v>
      </c>
    </row>
    <row r="202" spans="1:7" x14ac:dyDescent="0.3">
      <c r="A202" s="27">
        <v>34709</v>
      </c>
      <c r="B202" t="s">
        <v>4</v>
      </c>
      <c r="C202">
        <v>105.893</v>
      </c>
      <c r="D202">
        <v>24.990200000000002</v>
      </c>
      <c r="E202" s="19">
        <v>34.33</v>
      </c>
      <c r="F202" s="19">
        <f t="shared" ref="F202:F205" si="27">(12878)/12</f>
        <v>1073.1666666666667</v>
      </c>
      <c r="G202" s="29">
        <v>33.905999999999999</v>
      </c>
    </row>
    <row r="203" spans="1:7" x14ac:dyDescent="0.3">
      <c r="A203" s="27">
        <v>34716</v>
      </c>
      <c r="B203" t="s">
        <v>4</v>
      </c>
      <c r="C203">
        <v>105.893</v>
      </c>
      <c r="D203">
        <v>24.990200000000002</v>
      </c>
      <c r="E203" s="19">
        <v>34.33</v>
      </c>
      <c r="F203" s="19">
        <f t="shared" si="27"/>
        <v>1073.1666666666667</v>
      </c>
      <c r="G203" s="29">
        <v>34.134999999999998</v>
      </c>
    </row>
    <row r="204" spans="1:7" x14ac:dyDescent="0.3">
      <c r="A204" s="27">
        <v>34723</v>
      </c>
      <c r="B204" t="s">
        <v>4</v>
      </c>
      <c r="C204">
        <v>105.893</v>
      </c>
      <c r="D204">
        <v>24.990200000000002</v>
      </c>
      <c r="E204" s="19">
        <v>34.33</v>
      </c>
      <c r="F204" s="19">
        <f t="shared" si="27"/>
        <v>1073.1666666666667</v>
      </c>
      <c r="G204" s="29">
        <v>34.704000000000001</v>
      </c>
    </row>
    <row r="205" spans="1:7" x14ac:dyDescent="0.3">
      <c r="A205" s="27">
        <v>34730</v>
      </c>
      <c r="B205" t="s">
        <v>4</v>
      </c>
      <c r="C205">
        <v>105.893</v>
      </c>
      <c r="D205">
        <v>24.990200000000002</v>
      </c>
      <c r="E205" s="19">
        <v>34.33</v>
      </c>
      <c r="F205" s="19">
        <f t="shared" si="27"/>
        <v>1073.1666666666667</v>
      </c>
      <c r="G205" s="29">
        <v>36.01</v>
      </c>
    </row>
    <row r="206" spans="1:7" x14ac:dyDescent="0.3">
      <c r="A206" s="27">
        <v>34737</v>
      </c>
      <c r="B206" t="s">
        <v>4</v>
      </c>
      <c r="C206">
        <v>72.830100000000002</v>
      </c>
      <c r="D206">
        <v>25.439900000000002</v>
      </c>
      <c r="E206" s="19">
        <v>34.33</v>
      </c>
      <c r="F206" s="19">
        <f t="shared" ref="F206:F252" si="28">(12878)/12</f>
        <v>1073.1666666666667</v>
      </c>
      <c r="G206" s="29">
        <v>36.652999999999999</v>
      </c>
    </row>
    <row r="207" spans="1:7" x14ac:dyDescent="0.3">
      <c r="A207" s="27">
        <v>34744</v>
      </c>
      <c r="B207" t="s">
        <v>4</v>
      </c>
      <c r="C207">
        <v>72.830100000000002</v>
      </c>
      <c r="D207">
        <v>25.439900000000002</v>
      </c>
      <c r="E207" s="19">
        <v>34.33</v>
      </c>
      <c r="F207" s="19">
        <f t="shared" si="28"/>
        <v>1073.1666666666667</v>
      </c>
      <c r="G207" s="29">
        <v>36.781999999999996</v>
      </c>
    </row>
    <row r="208" spans="1:7" x14ac:dyDescent="0.3">
      <c r="A208" s="27">
        <v>34751</v>
      </c>
      <c r="B208" t="s">
        <v>4</v>
      </c>
      <c r="C208">
        <v>72.830100000000002</v>
      </c>
      <c r="D208">
        <v>25.439900000000002</v>
      </c>
      <c r="E208" s="19">
        <v>34.33</v>
      </c>
      <c r="F208" s="19">
        <f t="shared" si="28"/>
        <v>1073.1666666666667</v>
      </c>
      <c r="G208" s="29">
        <v>33.405000000000001</v>
      </c>
    </row>
    <row r="209" spans="1:7" x14ac:dyDescent="0.3">
      <c r="A209" s="27">
        <v>34758</v>
      </c>
      <c r="B209" t="s">
        <v>4</v>
      </c>
      <c r="C209">
        <v>72.830100000000002</v>
      </c>
      <c r="D209">
        <v>25.439900000000002</v>
      </c>
      <c r="E209" s="19">
        <v>34.33</v>
      </c>
      <c r="F209" s="19">
        <f t="shared" si="28"/>
        <v>1073.1666666666667</v>
      </c>
      <c r="G209" s="29">
        <v>36.06</v>
      </c>
    </row>
    <row r="210" spans="1:7" x14ac:dyDescent="0.3">
      <c r="A210" s="27">
        <v>34765</v>
      </c>
      <c r="B210" t="s">
        <v>4</v>
      </c>
      <c r="C210">
        <v>178.46799999999999</v>
      </c>
      <c r="D210">
        <v>25.254999999999999</v>
      </c>
      <c r="E210" s="19">
        <v>34.33</v>
      </c>
      <c r="F210" s="19">
        <f t="shared" si="28"/>
        <v>1073.1666666666667</v>
      </c>
      <c r="G210" s="29">
        <v>36.273000000000003</v>
      </c>
    </row>
    <row r="211" spans="1:7" x14ac:dyDescent="0.3">
      <c r="A211" s="27">
        <v>34772</v>
      </c>
      <c r="B211" t="s">
        <v>4</v>
      </c>
      <c r="C211">
        <v>178.46799999999999</v>
      </c>
      <c r="D211">
        <v>25.254999999999999</v>
      </c>
      <c r="E211" s="19">
        <v>34.33</v>
      </c>
      <c r="F211" s="19">
        <f t="shared" si="28"/>
        <v>1073.1666666666667</v>
      </c>
      <c r="G211" s="29">
        <v>37.729999999999997</v>
      </c>
    </row>
    <row r="212" spans="1:7" x14ac:dyDescent="0.3">
      <c r="A212" s="27">
        <v>34779</v>
      </c>
      <c r="B212" t="s">
        <v>4</v>
      </c>
      <c r="C212">
        <v>178.46799999999999</v>
      </c>
      <c r="D212">
        <v>25.254999999999999</v>
      </c>
      <c r="E212" s="19">
        <v>34.33</v>
      </c>
      <c r="F212" s="19">
        <f t="shared" si="28"/>
        <v>1073.1666666666667</v>
      </c>
      <c r="G212" s="29">
        <v>37.057000000000002</v>
      </c>
    </row>
    <row r="213" spans="1:7" x14ac:dyDescent="0.3">
      <c r="A213" s="27">
        <v>34786</v>
      </c>
      <c r="B213" t="s">
        <v>4</v>
      </c>
      <c r="C213">
        <v>178.46799999999999</v>
      </c>
      <c r="D213">
        <v>25.254999999999999</v>
      </c>
      <c r="E213" s="19">
        <v>34.33</v>
      </c>
      <c r="F213" s="19">
        <f t="shared" si="28"/>
        <v>1073.1666666666667</v>
      </c>
      <c r="G213" s="29">
        <v>36.656999999999996</v>
      </c>
    </row>
    <row r="214" spans="1:7" x14ac:dyDescent="0.3">
      <c r="A214" s="27">
        <v>34793</v>
      </c>
      <c r="B214" t="s">
        <v>4</v>
      </c>
      <c r="C214">
        <v>283.613</v>
      </c>
      <c r="D214">
        <v>25.131599999999999</v>
      </c>
      <c r="E214" s="19">
        <v>34.33</v>
      </c>
      <c r="F214" s="19">
        <f t="shared" si="28"/>
        <v>1073.1666666666667</v>
      </c>
      <c r="G214" s="29">
        <v>36.008000000000003</v>
      </c>
    </row>
    <row r="215" spans="1:7" x14ac:dyDescent="0.3">
      <c r="A215" s="27">
        <v>34800</v>
      </c>
      <c r="B215" t="s">
        <v>4</v>
      </c>
      <c r="C215">
        <v>283.613</v>
      </c>
      <c r="D215">
        <v>25.131599999999999</v>
      </c>
      <c r="E215" s="19">
        <v>34.33</v>
      </c>
      <c r="F215" s="19">
        <f t="shared" si="28"/>
        <v>1073.1666666666667</v>
      </c>
      <c r="G215" s="29">
        <v>34.576999999999998</v>
      </c>
    </row>
    <row r="216" spans="1:7" x14ac:dyDescent="0.3">
      <c r="A216" s="27">
        <v>34807</v>
      </c>
      <c r="B216" t="s">
        <v>4</v>
      </c>
      <c r="C216">
        <v>283.613</v>
      </c>
      <c r="D216">
        <v>25.131599999999999</v>
      </c>
      <c r="E216" s="19">
        <v>34.33</v>
      </c>
      <c r="F216" s="19">
        <f t="shared" si="28"/>
        <v>1073.1666666666667</v>
      </c>
      <c r="G216" s="29">
        <v>33.792000000000002</v>
      </c>
    </row>
    <row r="217" spans="1:7" x14ac:dyDescent="0.3">
      <c r="A217" s="27">
        <v>34814</v>
      </c>
      <c r="B217" t="s">
        <v>4</v>
      </c>
      <c r="C217">
        <v>283.613</v>
      </c>
      <c r="D217">
        <v>25.131599999999999</v>
      </c>
      <c r="E217" s="19">
        <v>34.33</v>
      </c>
      <c r="F217" s="19">
        <f t="shared" si="28"/>
        <v>1073.1666666666667</v>
      </c>
      <c r="G217" s="29">
        <v>33.222000000000001</v>
      </c>
    </row>
    <row r="218" spans="1:7" x14ac:dyDescent="0.3">
      <c r="A218" s="27">
        <v>34821</v>
      </c>
      <c r="B218" t="s">
        <v>4</v>
      </c>
      <c r="C218">
        <v>280.73</v>
      </c>
      <c r="D218">
        <v>24.468299999999999</v>
      </c>
      <c r="E218" s="19">
        <v>34.33</v>
      </c>
      <c r="F218" s="19">
        <f t="shared" si="28"/>
        <v>1073.1666666666667</v>
      </c>
      <c r="G218" s="29">
        <v>33.603999999999999</v>
      </c>
    </row>
    <row r="219" spans="1:7" x14ac:dyDescent="0.3">
      <c r="A219" s="27">
        <v>34828</v>
      </c>
      <c r="B219" t="s">
        <v>4</v>
      </c>
      <c r="C219">
        <v>280.73</v>
      </c>
      <c r="D219">
        <v>24.468299999999999</v>
      </c>
      <c r="E219" s="19">
        <v>34.33</v>
      </c>
      <c r="F219" s="19">
        <f t="shared" si="28"/>
        <v>1073.1666666666667</v>
      </c>
      <c r="G219" s="29">
        <v>34.606000000000002</v>
      </c>
    </row>
    <row r="220" spans="1:7" x14ac:dyDescent="0.3">
      <c r="A220" s="27">
        <v>34835</v>
      </c>
      <c r="B220" t="s">
        <v>4</v>
      </c>
      <c r="C220">
        <v>280.73</v>
      </c>
      <c r="D220">
        <v>24.468299999999999</v>
      </c>
      <c r="E220" s="19">
        <v>34.33</v>
      </c>
      <c r="F220" s="19">
        <f t="shared" si="28"/>
        <v>1073.1666666666667</v>
      </c>
      <c r="G220" s="29">
        <v>33.408000000000001</v>
      </c>
    </row>
    <row r="221" spans="1:7" x14ac:dyDescent="0.3">
      <c r="A221" s="27">
        <v>34842</v>
      </c>
      <c r="B221" t="s">
        <v>4</v>
      </c>
      <c r="C221">
        <v>280.73</v>
      </c>
      <c r="D221">
        <v>24.468299999999999</v>
      </c>
      <c r="E221" s="19">
        <v>34.33</v>
      </c>
      <c r="F221" s="19">
        <f t="shared" si="28"/>
        <v>1073.1666666666667</v>
      </c>
      <c r="G221" s="29">
        <v>36.749000000000002</v>
      </c>
    </row>
    <row r="222" spans="1:7" x14ac:dyDescent="0.3">
      <c r="A222" s="27">
        <v>34849</v>
      </c>
      <c r="B222" t="s">
        <v>4</v>
      </c>
      <c r="C222">
        <v>280.73</v>
      </c>
      <c r="D222">
        <v>24.468299999999999</v>
      </c>
      <c r="E222" s="19">
        <v>34.33</v>
      </c>
      <c r="F222" s="19">
        <f t="shared" si="28"/>
        <v>1073.1666666666667</v>
      </c>
      <c r="G222" s="29">
        <v>35.786000000000001</v>
      </c>
    </row>
    <row r="223" spans="1:7" x14ac:dyDescent="0.3">
      <c r="A223" s="27">
        <v>34856</v>
      </c>
      <c r="B223" t="s">
        <v>4</v>
      </c>
      <c r="C223">
        <v>335.41899999999998</v>
      </c>
      <c r="D223">
        <v>24.408999999999999</v>
      </c>
      <c r="E223" s="19">
        <v>34.33</v>
      </c>
      <c r="F223" s="19">
        <f t="shared" si="28"/>
        <v>1073.1666666666667</v>
      </c>
      <c r="G223" s="29">
        <v>35.597999999999999</v>
      </c>
    </row>
    <row r="224" spans="1:7" x14ac:dyDescent="0.3">
      <c r="A224" s="27">
        <v>34863</v>
      </c>
      <c r="B224" t="s">
        <v>4</v>
      </c>
      <c r="C224">
        <v>335.41899999999998</v>
      </c>
      <c r="D224">
        <v>24.408999999999999</v>
      </c>
      <c r="E224" s="19">
        <v>34.33</v>
      </c>
      <c r="F224" s="19">
        <f t="shared" si="28"/>
        <v>1073.1666666666667</v>
      </c>
      <c r="G224" s="29">
        <v>36.265999999999998</v>
      </c>
    </row>
    <row r="225" spans="1:7" x14ac:dyDescent="0.3">
      <c r="A225" s="27">
        <v>34870</v>
      </c>
      <c r="B225" t="s">
        <v>4</v>
      </c>
      <c r="C225">
        <v>335.41899999999998</v>
      </c>
      <c r="D225">
        <v>24.408999999999999</v>
      </c>
      <c r="E225" s="19">
        <v>34.33</v>
      </c>
      <c r="F225" s="19">
        <f t="shared" si="28"/>
        <v>1073.1666666666667</v>
      </c>
      <c r="G225" s="29">
        <v>34.981000000000002</v>
      </c>
    </row>
    <row r="226" spans="1:7" x14ac:dyDescent="0.3">
      <c r="A226" s="27">
        <v>34877</v>
      </c>
      <c r="B226" t="s">
        <v>4</v>
      </c>
      <c r="C226">
        <v>335.41899999999998</v>
      </c>
      <c r="D226">
        <v>24.408999999999999</v>
      </c>
      <c r="E226" s="19">
        <v>34.33</v>
      </c>
      <c r="F226" s="19">
        <f t="shared" si="28"/>
        <v>1073.1666666666667</v>
      </c>
      <c r="G226" s="29">
        <v>31.053999999999998</v>
      </c>
    </row>
    <row r="227" spans="1:7" x14ac:dyDescent="0.3">
      <c r="A227" s="27">
        <v>34883</v>
      </c>
      <c r="B227" t="s">
        <v>4</v>
      </c>
      <c r="C227">
        <v>311.15899999999999</v>
      </c>
      <c r="D227">
        <v>23.972100000000001</v>
      </c>
      <c r="E227" s="19">
        <v>34.33</v>
      </c>
      <c r="F227" s="19">
        <f t="shared" si="28"/>
        <v>1073.1666666666667</v>
      </c>
      <c r="G227" s="29">
        <v>30.667999999999999</v>
      </c>
    </row>
    <row r="228" spans="1:7" x14ac:dyDescent="0.3">
      <c r="A228" s="27">
        <v>34891</v>
      </c>
      <c r="B228" t="s">
        <v>4</v>
      </c>
      <c r="C228">
        <v>311.15899999999999</v>
      </c>
      <c r="D228">
        <v>23.972100000000001</v>
      </c>
      <c r="E228" s="19">
        <v>34.33</v>
      </c>
      <c r="F228" s="19">
        <f t="shared" si="28"/>
        <v>1073.1666666666667</v>
      </c>
      <c r="G228" s="29">
        <v>31.664000000000001</v>
      </c>
    </row>
    <row r="229" spans="1:7" x14ac:dyDescent="0.3">
      <c r="A229" s="27">
        <v>34898</v>
      </c>
      <c r="B229" t="s">
        <v>4</v>
      </c>
      <c r="C229">
        <v>311.15899999999999</v>
      </c>
      <c r="D229">
        <v>23.972100000000001</v>
      </c>
      <c r="E229" s="19">
        <v>34.33</v>
      </c>
      <c r="F229" s="19">
        <f t="shared" si="28"/>
        <v>1073.1666666666667</v>
      </c>
      <c r="G229" s="29">
        <v>29.428999999999998</v>
      </c>
    </row>
    <row r="230" spans="1:7" x14ac:dyDescent="0.3">
      <c r="A230" s="27">
        <v>34905</v>
      </c>
      <c r="B230" t="s">
        <v>4</v>
      </c>
      <c r="C230">
        <v>311.15899999999999</v>
      </c>
      <c r="D230">
        <v>23.972100000000001</v>
      </c>
      <c r="E230" s="19">
        <v>34.33</v>
      </c>
      <c r="F230" s="19">
        <f t="shared" si="28"/>
        <v>1073.1666666666667</v>
      </c>
      <c r="G230" s="29">
        <v>29.747</v>
      </c>
    </row>
    <row r="231" spans="1:7" x14ac:dyDescent="0.3">
      <c r="A231" s="27">
        <v>34912</v>
      </c>
      <c r="B231" t="s">
        <v>4</v>
      </c>
      <c r="C231">
        <v>282.63400000000001</v>
      </c>
      <c r="D231">
        <v>23.736799999999999</v>
      </c>
      <c r="E231" s="19">
        <v>34.33</v>
      </c>
      <c r="F231" s="19">
        <f t="shared" si="28"/>
        <v>1073.1666666666667</v>
      </c>
      <c r="G231" s="29">
        <v>28.606000000000002</v>
      </c>
    </row>
    <row r="232" spans="1:7" x14ac:dyDescent="0.3">
      <c r="A232" s="27">
        <v>34919</v>
      </c>
      <c r="B232" t="s">
        <v>4</v>
      </c>
      <c r="C232">
        <v>282.63400000000001</v>
      </c>
      <c r="D232">
        <v>23.736799999999999</v>
      </c>
      <c r="E232" s="19">
        <v>34.33</v>
      </c>
      <c r="F232" s="19">
        <f t="shared" si="28"/>
        <v>1073.1666666666667</v>
      </c>
      <c r="G232" s="29">
        <v>27.132000000000001</v>
      </c>
    </row>
    <row r="233" spans="1:7" x14ac:dyDescent="0.3">
      <c r="A233" s="27">
        <v>34926</v>
      </c>
      <c r="B233" t="s">
        <v>4</v>
      </c>
      <c r="C233">
        <v>282.63400000000001</v>
      </c>
      <c r="D233">
        <v>23.736799999999999</v>
      </c>
      <c r="E233" s="19">
        <v>34.33</v>
      </c>
      <c r="F233" s="19">
        <f t="shared" si="28"/>
        <v>1073.1666666666667</v>
      </c>
      <c r="G233" s="29">
        <v>27.920999999999999</v>
      </c>
    </row>
    <row r="234" spans="1:7" x14ac:dyDescent="0.3">
      <c r="A234" s="27">
        <v>34933</v>
      </c>
      <c r="B234" t="s">
        <v>4</v>
      </c>
      <c r="C234">
        <v>282.63400000000001</v>
      </c>
      <c r="D234">
        <v>23.736799999999999</v>
      </c>
      <c r="E234" s="19">
        <v>34.33</v>
      </c>
      <c r="F234" s="19">
        <f t="shared" si="28"/>
        <v>1073.1666666666667</v>
      </c>
      <c r="G234" s="29">
        <v>26.327000000000002</v>
      </c>
    </row>
    <row r="235" spans="1:7" x14ac:dyDescent="0.3">
      <c r="A235" s="27">
        <v>34940</v>
      </c>
      <c r="B235" t="s">
        <v>4</v>
      </c>
      <c r="C235">
        <v>282.63400000000001</v>
      </c>
      <c r="D235">
        <v>23.736799999999999</v>
      </c>
      <c r="E235" s="19">
        <v>34.33</v>
      </c>
      <c r="F235" s="19">
        <f t="shared" si="28"/>
        <v>1073.1666666666667</v>
      </c>
      <c r="G235" s="29">
        <v>27.1</v>
      </c>
    </row>
    <row r="236" spans="1:7" x14ac:dyDescent="0.3">
      <c r="A236" s="27">
        <v>34947</v>
      </c>
      <c r="B236" t="s">
        <v>4</v>
      </c>
      <c r="C236">
        <v>241.483</v>
      </c>
      <c r="D236">
        <v>24.685099999999998</v>
      </c>
      <c r="E236" s="19">
        <v>34.33</v>
      </c>
      <c r="F236" s="19">
        <f t="shared" si="28"/>
        <v>1073.1666666666667</v>
      </c>
      <c r="G236" s="29">
        <v>25.733000000000001</v>
      </c>
    </row>
    <row r="237" spans="1:7" x14ac:dyDescent="0.3">
      <c r="A237" s="27">
        <v>34954</v>
      </c>
      <c r="B237" t="s">
        <v>4</v>
      </c>
      <c r="C237">
        <v>241.483</v>
      </c>
      <c r="D237">
        <v>24.685099999999998</v>
      </c>
      <c r="E237" s="19">
        <v>34.33</v>
      </c>
      <c r="F237" s="19">
        <f t="shared" si="28"/>
        <v>1073.1666666666667</v>
      </c>
      <c r="G237" s="29">
        <v>26.376999999999999</v>
      </c>
    </row>
    <row r="238" spans="1:7" x14ac:dyDescent="0.3">
      <c r="A238" s="27">
        <v>34961</v>
      </c>
      <c r="B238" t="s">
        <v>4</v>
      </c>
      <c r="C238">
        <v>241.483</v>
      </c>
      <c r="D238">
        <v>24.685099999999998</v>
      </c>
      <c r="E238" s="19">
        <v>34.33</v>
      </c>
      <c r="F238" s="19">
        <f t="shared" si="28"/>
        <v>1073.1666666666667</v>
      </c>
      <c r="G238" s="29">
        <v>28.622</v>
      </c>
    </row>
    <row r="239" spans="1:7" x14ac:dyDescent="0.3">
      <c r="A239" s="27">
        <v>34968</v>
      </c>
      <c r="B239" t="s">
        <v>4</v>
      </c>
      <c r="C239">
        <v>241.483</v>
      </c>
      <c r="D239">
        <v>24.685099999999998</v>
      </c>
      <c r="E239" s="19">
        <v>34.33</v>
      </c>
      <c r="F239" s="19">
        <f t="shared" si="28"/>
        <v>1073.1666666666667</v>
      </c>
      <c r="G239" s="29">
        <v>29.972000000000001</v>
      </c>
    </row>
    <row r="240" spans="1:7" x14ac:dyDescent="0.3">
      <c r="A240" s="27">
        <v>34975</v>
      </c>
      <c r="B240" t="s">
        <v>4</v>
      </c>
      <c r="C240">
        <v>244.274</v>
      </c>
      <c r="D240">
        <v>24.323899999999998</v>
      </c>
      <c r="E240" s="19">
        <v>34.33</v>
      </c>
      <c r="F240" s="19">
        <f t="shared" si="28"/>
        <v>1073.1666666666667</v>
      </c>
      <c r="G240" s="29">
        <v>28.513000000000002</v>
      </c>
    </row>
    <row r="241" spans="1:7" x14ac:dyDescent="0.3">
      <c r="A241" s="27">
        <v>34982</v>
      </c>
      <c r="B241" t="s">
        <v>4</v>
      </c>
      <c r="C241">
        <v>244.274</v>
      </c>
      <c r="D241">
        <v>24.323899999999998</v>
      </c>
      <c r="E241" s="19">
        <v>34.33</v>
      </c>
      <c r="F241" s="19">
        <f t="shared" si="28"/>
        <v>1073.1666666666667</v>
      </c>
      <c r="G241" s="29">
        <v>29.387</v>
      </c>
    </row>
    <row r="242" spans="1:7" x14ac:dyDescent="0.3">
      <c r="A242" s="27">
        <v>34989</v>
      </c>
      <c r="B242" t="s">
        <v>4</v>
      </c>
      <c r="C242">
        <v>244.274</v>
      </c>
      <c r="D242">
        <v>24.323899999999998</v>
      </c>
      <c r="E242" s="19">
        <v>34.33</v>
      </c>
      <c r="F242" s="19">
        <f t="shared" si="28"/>
        <v>1073.1666666666667</v>
      </c>
      <c r="G242" s="29">
        <v>29.044</v>
      </c>
    </row>
    <row r="243" spans="1:7" x14ac:dyDescent="0.3">
      <c r="A243" s="27">
        <v>34996</v>
      </c>
      <c r="B243" t="s">
        <v>4</v>
      </c>
      <c r="C243">
        <v>244.274</v>
      </c>
      <c r="D243">
        <v>24.323899999999998</v>
      </c>
      <c r="E243" s="19">
        <v>34.33</v>
      </c>
      <c r="F243" s="19">
        <f t="shared" si="28"/>
        <v>1073.1666666666667</v>
      </c>
      <c r="G243" s="29">
        <v>27.885999999999999</v>
      </c>
    </row>
    <row r="244" spans="1:7" x14ac:dyDescent="0.3">
      <c r="A244" s="27">
        <v>35003</v>
      </c>
      <c r="B244" t="s">
        <v>4</v>
      </c>
      <c r="C244">
        <v>244.274</v>
      </c>
      <c r="D244">
        <v>24.323899999999998</v>
      </c>
      <c r="E244" s="19">
        <v>34.33</v>
      </c>
      <c r="F244" s="19">
        <f t="shared" si="28"/>
        <v>1073.1666666666667</v>
      </c>
      <c r="G244" s="29">
        <v>27.202000000000002</v>
      </c>
    </row>
    <row r="245" spans="1:7" x14ac:dyDescent="0.3">
      <c r="A245" s="27">
        <v>35010</v>
      </c>
      <c r="B245" t="s">
        <v>4</v>
      </c>
      <c r="C245">
        <v>240.84</v>
      </c>
      <c r="D245">
        <v>24.352499999999999</v>
      </c>
      <c r="E245" s="19">
        <v>34.33</v>
      </c>
      <c r="F245" s="19">
        <f t="shared" si="28"/>
        <v>1073.1666666666667</v>
      </c>
      <c r="G245" s="29">
        <v>25.954000000000001</v>
      </c>
    </row>
    <row r="246" spans="1:7" x14ac:dyDescent="0.3">
      <c r="A246" s="27">
        <v>35017</v>
      </c>
      <c r="B246" t="s">
        <v>4</v>
      </c>
      <c r="C246">
        <v>240.84</v>
      </c>
      <c r="D246">
        <v>24.352499999999999</v>
      </c>
      <c r="E246" s="19">
        <v>34.33</v>
      </c>
      <c r="F246" s="19">
        <f t="shared" si="28"/>
        <v>1073.1666666666667</v>
      </c>
      <c r="G246" s="29">
        <v>23.82</v>
      </c>
    </row>
    <row r="247" spans="1:7" x14ac:dyDescent="0.3">
      <c r="A247" s="27">
        <v>35024</v>
      </c>
      <c r="B247" t="s">
        <v>4</v>
      </c>
      <c r="C247">
        <v>240.84</v>
      </c>
      <c r="D247">
        <v>24.352499999999999</v>
      </c>
      <c r="E247" s="19">
        <v>34.33</v>
      </c>
      <c r="F247" s="19">
        <f t="shared" si="28"/>
        <v>1073.1666666666667</v>
      </c>
      <c r="G247" s="29">
        <v>21.98</v>
      </c>
    </row>
    <row r="248" spans="1:7" x14ac:dyDescent="0.3">
      <c r="A248" s="27">
        <v>35031</v>
      </c>
      <c r="B248" t="s">
        <v>4</v>
      </c>
      <c r="C248">
        <v>240.84</v>
      </c>
      <c r="D248">
        <v>24.352499999999999</v>
      </c>
      <c r="E248" s="19">
        <v>34.33</v>
      </c>
      <c r="F248" s="19">
        <f t="shared" si="28"/>
        <v>1073.1666666666667</v>
      </c>
      <c r="G248" s="29">
        <v>23.657</v>
      </c>
    </row>
    <row r="249" spans="1:7" x14ac:dyDescent="0.3">
      <c r="A249" s="27">
        <v>35038</v>
      </c>
      <c r="B249" t="s">
        <v>4</v>
      </c>
      <c r="C249">
        <v>175.00800000000001</v>
      </c>
      <c r="D249">
        <v>24.384599999999999</v>
      </c>
      <c r="E249" s="19">
        <v>34.33</v>
      </c>
      <c r="F249" s="19">
        <f t="shared" si="28"/>
        <v>1073.1666666666667</v>
      </c>
      <c r="G249" s="29">
        <v>25.582000000000001</v>
      </c>
    </row>
    <row r="250" spans="1:7" x14ac:dyDescent="0.3">
      <c r="A250" s="27">
        <v>35045</v>
      </c>
      <c r="B250" t="s">
        <v>4</v>
      </c>
      <c r="C250">
        <v>175.00800000000001</v>
      </c>
      <c r="D250">
        <v>24.384599999999999</v>
      </c>
      <c r="E250" s="19">
        <v>34.33</v>
      </c>
      <c r="F250" s="19">
        <f t="shared" si="28"/>
        <v>1073.1666666666667</v>
      </c>
      <c r="G250" s="29">
        <v>26.114999999999998</v>
      </c>
    </row>
    <row r="251" spans="1:7" x14ac:dyDescent="0.3">
      <c r="A251" s="27">
        <v>35052</v>
      </c>
      <c r="B251" t="s">
        <v>4</v>
      </c>
      <c r="C251">
        <v>175.00800000000001</v>
      </c>
      <c r="D251">
        <v>24.384599999999999</v>
      </c>
      <c r="E251" s="19">
        <v>34.33</v>
      </c>
      <c r="F251" s="19">
        <f t="shared" si="28"/>
        <v>1073.1666666666667</v>
      </c>
      <c r="G251" s="29">
        <v>26.486999999999998</v>
      </c>
    </row>
    <row r="252" spans="1:7" x14ac:dyDescent="0.3">
      <c r="A252" s="27">
        <v>35059</v>
      </c>
      <c r="B252" t="s">
        <v>4</v>
      </c>
      <c r="C252">
        <v>175.00800000000001</v>
      </c>
      <c r="D252">
        <v>24.384599999999999</v>
      </c>
      <c r="E252" s="19">
        <v>34.33</v>
      </c>
      <c r="F252" s="19">
        <f t="shared" si="28"/>
        <v>1073.1666666666667</v>
      </c>
      <c r="G252" s="29">
        <v>27.215</v>
      </c>
    </row>
    <row r="253" spans="1:7" x14ac:dyDescent="0.3">
      <c r="A253" s="27">
        <v>40757</v>
      </c>
      <c r="B253" t="s">
        <v>4</v>
      </c>
      <c r="C253">
        <v>221.107</v>
      </c>
      <c r="D253">
        <v>24.7531</v>
      </c>
      <c r="E253" s="19">
        <v>6.57</v>
      </c>
      <c r="F253" s="19">
        <f>12124/12</f>
        <v>1010.3333333333334</v>
      </c>
      <c r="G253" s="29">
        <v>111.53</v>
      </c>
    </row>
    <row r="254" spans="1:7" x14ac:dyDescent="0.3">
      <c r="A254" s="27">
        <v>40764</v>
      </c>
      <c r="B254" t="s">
        <v>4</v>
      </c>
      <c r="C254">
        <v>221.107</v>
      </c>
      <c r="D254">
        <v>24.7531</v>
      </c>
      <c r="E254" s="19">
        <v>6.57</v>
      </c>
      <c r="F254" s="19">
        <f t="shared" ref="F254:F257" si="29">12124/12</f>
        <v>1010.3333333333334</v>
      </c>
      <c r="G254" s="29">
        <v>109.03100000000001</v>
      </c>
    </row>
    <row r="255" spans="1:7" x14ac:dyDescent="0.3">
      <c r="A255" s="27">
        <v>40771</v>
      </c>
      <c r="B255" t="s">
        <v>4</v>
      </c>
      <c r="C255">
        <v>221.107</v>
      </c>
      <c r="D255">
        <v>24.7531</v>
      </c>
      <c r="E255" s="19">
        <v>6.57</v>
      </c>
      <c r="F255" s="19">
        <f t="shared" si="29"/>
        <v>1010.3333333333334</v>
      </c>
      <c r="G255" s="29">
        <v>107.446</v>
      </c>
    </row>
    <row r="256" spans="1:7" x14ac:dyDescent="0.3">
      <c r="A256" s="27">
        <v>40778</v>
      </c>
      <c r="B256" t="s">
        <v>4</v>
      </c>
      <c r="C256">
        <v>221.107</v>
      </c>
      <c r="D256">
        <v>24.7531</v>
      </c>
      <c r="E256" s="19">
        <v>6.57</v>
      </c>
      <c r="F256" s="19">
        <f t="shared" si="29"/>
        <v>1010.3333333333334</v>
      </c>
      <c r="G256" s="29">
        <v>102.41200000000001</v>
      </c>
    </row>
    <row r="257" spans="1:7" x14ac:dyDescent="0.3">
      <c r="A257" s="27">
        <v>40785</v>
      </c>
      <c r="B257" t="s">
        <v>4</v>
      </c>
      <c r="C257">
        <v>221.107</v>
      </c>
      <c r="D257">
        <v>24.7531</v>
      </c>
      <c r="E257" s="19">
        <v>6.57</v>
      </c>
      <c r="F257" s="19">
        <f t="shared" si="29"/>
        <v>1010.3333333333334</v>
      </c>
      <c r="G257" s="29">
        <v>106.24299999999999</v>
      </c>
    </row>
    <row r="258" spans="1:7" x14ac:dyDescent="0.3">
      <c r="A258" s="27">
        <v>40792</v>
      </c>
      <c r="B258" t="s">
        <v>4</v>
      </c>
      <c r="C258">
        <v>289.04500000000002</v>
      </c>
      <c r="D258">
        <v>24.700199999999999</v>
      </c>
      <c r="E258" s="19">
        <v>1.63</v>
      </c>
      <c r="F258" s="19">
        <f t="shared" ref="F258:F327" si="30">12124/12</f>
        <v>1010.3333333333334</v>
      </c>
      <c r="G258" s="29">
        <v>113.221</v>
      </c>
    </row>
    <row r="259" spans="1:7" x14ac:dyDescent="0.3">
      <c r="A259" s="27">
        <v>40799</v>
      </c>
      <c r="B259" t="s">
        <v>4</v>
      </c>
      <c r="C259">
        <v>289.04500000000002</v>
      </c>
      <c r="D259">
        <v>24.700199999999999</v>
      </c>
      <c r="E259" s="19">
        <v>1.63</v>
      </c>
      <c r="F259" s="19">
        <f t="shared" si="30"/>
        <v>1010.3333333333334</v>
      </c>
      <c r="G259" s="29">
        <v>114.61799999999999</v>
      </c>
    </row>
    <row r="260" spans="1:7" x14ac:dyDescent="0.3">
      <c r="A260" s="27">
        <v>40806</v>
      </c>
      <c r="B260" t="s">
        <v>4</v>
      </c>
      <c r="C260">
        <v>289.04500000000002</v>
      </c>
      <c r="D260">
        <v>24.700199999999999</v>
      </c>
      <c r="E260" s="19">
        <v>1.63</v>
      </c>
      <c r="F260" s="19">
        <f t="shared" si="30"/>
        <v>1010.3333333333334</v>
      </c>
      <c r="G260" s="29">
        <v>114.00700000000001</v>
      </c>
    </row>
    <row r="261" spans="1:7" x14ac:dyDescent="0.3">
      <c r="A261" s="27">
        <v>40813</v>
      </c>
      <c r="B261" t="s">
        <v>4</v>
      </c>
      <c r="C261">
        <v>289.04500000000002</v>
      </c>
      <c r="D261">
        <v>24.700199999999999</v>
      </c>
      <c r="E261" s="19">
        <v>1.63</v>
      </c>
      <c r="F261" s="19">
        <f t="shared" si="30"/>
        <v>1010.3333333333334</v>
      </c>
      <c r="G261" s="29">
        <v>115.239</v>
      </c>
    </row>
    <row r="262" spans="1:7" x14ac:dyDescent="0.3">
      <c r="A262" s="27">
        <v>40820</v>
      </c>
      <c r="B262" t="s">
        <v>4</v>
      </c>
      <c r="C262">
        <v>265.56099999999998</v>
      </c>
      <c r="D262">
        <v>24.596299999999999</v>
      </c>
      <c r="E262" s="19">
        <v>8.2799999999999994</v>
      </c>
      <c r="F262" s="19">
        <f t="shared" si="30"/>
        <v>1010.3333333333334</v>
      </c>
      <c r="G262" s="29">
        <v>117.03</v>
      </c>
    </row>
    <row r="263" spans="1:7" x14ac:dyDescent="0.3">
      <c r="A263" s="27">
        <v>40827</v>
      </c>
      <c r="B263" t="s">
        <v>4</v>
      </c>
      <c r="C263">
        <v>265.56099999999998</v>
      </c>
      <c r="D263">
        <v>24.596299999999999</v>
      </c>
      <c r="E263" s="19">
        <v>8.2799999999999994</v>
      </c>
      <c r="F263" s="19">
        <f t="shared" si="30"/>
        <v>1010.3333333333334</v>
      </c>
      <c r="G263" s="29">
        <v>117.657</v>
      </c>
    </row>
    <row r="264" spans="1:7" x14ac:dyDescent="0.3">
      <c r="A264" s="27">
        <v>40834</v>
      </c>
      <c r="B264" t="s">
        <v>4</v>
      </c>
      <c r="C264">
        <v>265.56099999999998</v>
      </c>
      <c r="D264">
        <v>24.596299999999999</v>
      </c>
      <c r="E264" s="19">
        <v>8.2799999999999994</v>
      </c>
      <c r="F264" s="19">
        <f t="shared" si="30"/>
        <v>1010.3333333333334</v>
      </c>
      <c r="G264" s="29">
        <v>120.745</v>
      </c>
    </row>
    <row r="265" spans="1:7" x14ac:dyDescent="0.3">
      <c r="A265" s="27">
        <v>40841</v>
      </c>
      <c r="B265" t="s">
        <v>4</v>
      </c>
      <c r="C265">
        <v>265.56099999999998</v>
      </c>
      <c r="D265">
        <v>24.596299999999999</v>
      </c>
      <c r="E265" s="19">
        <v>8.2799999999999994</v>
      </c>
      <c r="F265" s="19">
        <f t="shared" si="30"/>
        <v>1010.3333333333334</v>
      </c>
      <c r="G265" s="29">
        <v>122.607</v>
      </c>
    </row>
    <row r="266" spans="1:7" x14ac:dyDescent="0.3">
      <c r="A266" s="27">
        <v>40848</v>
      </c>
      <c r="B266" t="s">
        <v>4</v>
      </c>
      <c r="C266">
        <v>302.11200000000002</v>
      </c>
      <c r="D266">
        <v>24.7255</v>
      </c>
      <c r="E266" s="19" t="s">
        <v>36</v>
      </c>
      <c r="F266" s="19">
        <f t="shared" si="30"/>
        <v>1010.3333333333334</v>
      </c>
      <c r="G266" s="29">
        <v>122.541</v>
      </c>
    </row>
    <row r="267" spans="1:7" x14ac:dyDescent="0.3">
      <c r="A267" s="27">
        <v>40855</v>
      </c>
      <c r="B267" t="s">
        <v>4</v>
      </c>
      <c r="C267">
        <v>302.11200000000002</v>
      </c>
      <c r="D267">
        <v>24.7255</v>
      </c>
      <c r="E267" s="19" t="s">
        <v>36</v>
      </c>
      <c r="F267" s="19">
        <f t="shared" si="30"/>
        <v>1010.3333333333334</v>
      </c>
      <c r="G267" s="29">
        <v>114.896</v>
      </c>
    </row>
    <row r="268" spans="1:7" x14ac:dyDescent="0.3">
      <c r="A268" s="27">
        <v>40862</v>
      </c>
      <c r="B268" t="s">
        <v>4</v>
      </c>
      <c r="C268">
        <v>302.11200000000002</v>
      </c>
      <c r="D268">
        <v>24.7255</v>
      </c>
      <c r="E268" s="19" t="s">
        <v>36</v>
      </c>
      <c r="F268" s="19">
        <f t="shared" si="30"/>
        <v>1010.3333333333334</v>
      </c>
      <c r="G268" s="29">
        <v>104.414</v>
      </c>
    </row>
    <row r="269" spans="1:7" x14ac:dyDescent="0.3">
      <c r="A269" s="27">
        <v>40869</v>
      </c>
      <c r="B269" t="s">
        <v>4</v>
      </c>
      <c r="C269">
        <v>302.11200000000002</v>
      </c>
      <c r="D269">
        <v>24.7255</v>
      </c>
      <c r="E269" s="19" t="s">
        <v>36</v>
      </c>
      <c r="F269" s="19">
        <f t="shared" si="30"/>
        <v>1010.3333333333334</v>
      </c>
      <c r="G269" s="29">
        <v>97.495000000000005</v>
      </c>
    </row>
    <row r="270" spans="1:7" x14ac:dyDescent="0.3">
      <c r="A270" s="27">
        <v>40876</v>
      </c>
      <c r="B270" t="s">
        <v>4</v>
      </c>
      <c r="C270">
        <v>302.11200000000002</v>
      </c>
      <c r="D270">
        <v>24.7255</v>
      </c>
      <c r="E270" s="19" t="s">
        <v>36</v>
      </c>
      <c r="F270" s="19">
        <f t="shared" si="30"/>
        <v>1010.3333333333334</v>
      </c>
      <c r="G270" s="29">
        <v>99.582999999999998</v>
      </c>
    </row>
    <row r="271" spans="1:7" x14ac:dyDescent="0.3">
      <c r="A271" s="27">
        <v>40883</v>
      </c>
      <c r="B271" t="s">
        <v>4</v>
      </c>
      <c r="C271">
        <v>205.03200000000001</v>
      </c>
      <c r="D271">
        <v>24.7407</v>
      </c>
      <c r="E271" s="19">
        <v>6.93</v>
      </c>
      <c r="F271" s="19">
        <f t="shared" si="30"/>
        <v>1010.3333333333334</v>
      </c>
      <c r="G271" s="29">
        <v>100.602</v>
      </c>
    </row>
    <row r="272" spans="1:7" x14ac:dyDescent="0.3">
      <c r="A272" s="27">
        <v>40890</v>
      </c>
      <c r="B272" t="s">
        <v>4</v>
      </c>
      <c r="C272">
        <v>205.03200000000001</v>
      </c>
      <c r="D272">
        <v>24.7407</v>
      </c>
      <c r="E272" s="19">
        <v>6.93</v>
      </c>
      <c r="F272" s="19">
        <f t="shared" si="30"/>
        <v>1010.3333333333334</v>
      </c>
      <c r="G272" s="29">
        <v>103.08199999999999</v>
      </c>
    </row>
    <row r="273" spans="1:7" x14ac:dyDescent="0.3">
      <c r="A273" s="27">
        <v>40897</v>
      </c>
      <c r="B273" t="s">
        <v>4</v>
      </c>
      <c r="C273">
        <v>205.03200000000001</v>
      </c>
      <c r="D273">
        <v>24.7407</v>
      </c>
      <c r="E273" s="19">
        <v>6.93</v>
      </c>
      <c r="F273" s="19">
        <f t="shared" si="30"/>
        <v>1010.3333333333334</v>
      </c>
      <c r="G273" s="29">
        <v>103.143</v>
      </c>
    </row>
    <row r="274" spans="1:7" x14ac:dyDescent="0.3">
      <c r="A274" s="27">
        <v>40904</v>
      </c>
      <c r="B274" t="s">
        <v>4</v>
      </c>
      <c r="C274">
        <v>205.03200000000001</v>
      </c>
      <c r="D274">
        <v>24.7407</v>
      </c>
      <c r="E274" s="19">
        <v>6.93</v>
      </c>
      <c r="F274" s="19">
        <f t="shared" si="30"/>
        <v>1010.3333333333334</v>
      </c>
      <c r="G274" s="29">
        <v>104.10299999999999</v>
      </c>
    </row>
    <row r="275" spans="1:7" x14ac:dyDescent="0.3">
      <c r="A275" s="27">
        <v>40911</v>
      </c>
      <c r="B275" t="s">
        <v>4</v>
      </c>
      <c r="C275">
        <v>144.84800000000001</v>
      </c>
      <c r="D275">
        <v>25.053999999999998</v>
      </c>
      <c r="E275" s="19">
        <v>6.95</v>
      </c>
      <c r="F275" s="19">
        <f t="shared" si="30"/>
        <v>1010.3333333333334</v>
      </c>
      <c r="G275" s="29">
        <v>105.41500000000001</v>
      </c>
    </row>
    <row r="276" spans="1:7" x14ac:dyDescent="0.3">
      <c r="A276" s="27">
        <v>40918</v>
      </c>
      <c r="B276" t="s">
        <v>4</v>
      </c>
      <c r="C276">
        <v>144.84800000000001</v>
      </c>
      <c r="D276">
        <v>25.053999999999998</v>
      </c>
      <c r="E276" s="19">
        <v>6.95</v>
      </c>
      <c r="F276" s="19">
        <f t="shared" si="30"/>
        <v>1010.3333333333334</v>
      </c>
      <c r="G276" s="29">
        <v>111.501</v>
      </c>
    </row>
    <row r="277" spans="1:7" x14ac:dyDescent="0.3">
      <c r="A277" s="27">
        <v>40925</v>
      </c>
      <c r="B277" t="s">
        <v>4</v>
      </c>
      <c r="C277">
        <v>144.84800000000001</v>
      </c>
      <c r="D277">
        <v>25.053999999999998</v>
      </c>
      <c r="E277" s="19">
        <v>6.95</v>
      </c>
      <c r="F277" s="19">
        <f t="shared" si="30"/>
        <v>1010.3333333333334</v>
      </c>
      <c r="G277" s="29">
        <v>112.65600000000001</v>
      </c>
    </row>
    <row r="278" spans="1:7" x14ac:dyDescent="0.3">
      <c r="A278" s="27">
        <v>40932</v>
      </c>
      <c r="B278" t="s">
        <v>4</v>
      </c>
      <c r="C278">
        <v>144.84800000000001</v>
      </c>
      <c r="D278">
        <v>25.053999999999998</v>
      </c>
      <c r="E278" s="19">
        <v>6.95</v>
      </c>
      <c r="F278" s="19">
        <f t="shared" si="30"/>
        <v>1010.3333333333334</v>
      </c>
      <c r="G278" s="29">
        <v>116.252</v>
      </c>
    </row>
    <row r="279" spans="1:7" x14ac:dyDescent="0.3">
      <c r="A279" s="27">
        <v>40209</v>
      </c>
      <c r="B279" t="s">
        <v>4</v>
      </c>
      <c r="C279">
        <v>144.84800000000001</v>
      </c>
      <c r="D279">
        <v>25.053999999999998</v>
      </c>
      <c r="E279" s="19">
        <v>6.95</v>
      </c>
      <c r="F279" s="19">
        <f t="shared" si="30"/>
        <v>1010.3333333333334</v>
      </c>
      <c r="G279" s="29">
        <v>124.35599999999999</v>
      </c>
    </row>
    <row r="280" spans="1:7" x14ac:dyDescent="0.3">
      <c r="A280" s="27">
        <v>40946</v>
      </c>
      <c r="B280" t="s">
        <v>4</v>
      </c>
      <c r="C280">
        <v>90.526700000000005</v>
      </c>
      <c r="D280">
        <v>24.652100000000001</v>
      </c>
      <c r="E280" s="19">
        <v>5.58</v>
      </c>
      <c r="F280" s="19">
        <f t="shared" si="30"/>
        <v>1010.3333333333334</v>
      </c>
      <c r="G280" s="29">
        <v>136.41800000000001</v>
      </c>
    </row>
    <row r="281" spans="1:7" x14ac:dyDescent="0.3">
      <c r="A281" s="27">
        <v>40953</v>
      </c>
      <c r="B281" t="s">
        <v>4</v>
      </c>
      <c r="C281">
        <v>90.526700000000005</v>
      </c>
      <c r="D281">
        <v>24.652100000000001</v>
      </c>
      <c r="E281" s="19">
        <v>5.58</v>
      </c>
      <c r="F281" s="19">
        <f t="shared" si="30"/>
        <v>1010.3333333333334</v>
      </c>
      <c r="G281" s="29">
        <v>130.33000000000001</v>
      </c>
    </row>
    <row r="282" spans="1:7" x14ac:dyDescent="0.3">
      <c r="A282" s="27">
        <v>40960</v>
      </c>
      <c r="B282" t="s">
        <v>4</v>
      </c>
      <c r="C282">
        <v>90.526700000000005</v>
      </c>
      <c r="D282">
        <v>24.652100000000001</v>
      </c>
      <c r="E282" s="19">
        <v>5.58</v>
      </c>
      <c r="F282" s="19">
        <f t="shared" si="30"/>
        <v>1010.3333333333334</v>
      </c>
      <c r="G282" s="29">
        <v>129.976</v>
      </c>
    </row>
    <row r="283" spans="1:7" x14ac:dyDescent="0.3">
      <c r="A283" s="27">
        <v>40967</v>
      </c>
      <c r="B283" t="s">
        <v>4</v>
      </c>
      <c r="C283">
        <v>90.526700000000005</v>
      </c>
      <c r="D283">
        <v>24.652100000000001</v>
      </c>
      <c r="E283" s="19">
        <v>5.58</v>
      </c>
      <c r="F283" s="19">
        <f t="shared" si="30"/>
        <v>1010.3333333333334</v>
      </c>
      <c r="G283" s="29">
        <v>133.82300000000001</v>
      </c>
    </row>
    <row r="284" spans="1:7" x14ac:dyDescent="0.3">
      <c r="A284" s="27">
        <v>40974</v>
      </c>
      <c r="B284" t="s">
        <v>4</v>
      </c>
      <c r="C284">
        <v>185.60900000000001</v>
      </c>
      <c r="D284">
        <v>24.877300000000002</v>
      </c>
      <c r="E284" s="19" t="s">
        <v>36</v>
      </c>
      <c r="F284" s="19">
        <f t="shared" si="30"/>
        <v>1010.3333333333334</v>
      </c>
      <c r="G284" s="29">
        <v>139.102</v>
      </c>
    </row>
    <row r="285" spans="1:7" x14ac:dyDescent="0.3">
      <c r="A285" s="27">
        <v>40981</v>
      </c>
      <c r="B285" t="s">
        <v>4</v>
      </c>
      <c r="C285">
        <v>185.60900000000001</v>
      </c>
      <c r="D285">
        <v>24.877300000000002</v>
      </c>
      <c r="E285" s="19" t="s">
        <v>36</v>
      </c>
      <c r="F285" s="19">
        <f t="shared" si="30"/>
        <v>1010.3333333333334</v>
      </c>
      <c r="G285" s="29">
        <v>147.387</v>
      </c>
    </row>
    <row r="286" spans="1:7" x14ac:dyDescent="0.3">
      <c r="A286" s="27">
        <v>40988</v>
      </c>
      <c r="B286" t="s">
        <v>4</v>
      </c>
      <c r="C286">
        <v>185.60900000000001</v>
      </c>
      <c r="D286">
        <v>24.877300000000002</v>
      </c>
      <c r="E286" s="19" t="s">
        <v>36</v>
      </c>
      <c r="F286" s="19">
        <f t="shared" si="30"/>
        <v>1010.3333333333334</v>
      </c>
      <c r="G286" s="29">
        <v>155.55500000000001</v>
      </c>
    </row>
    <row r="287" spans="1:7" x14ac:dyDescent="0.3">
      <c r="A287" s="27">
        <v>40995</v>
      </c>
      <c r="B287" t="s">
        <v>4</v>
      </c>
      <c r="C287">
        <v>185.60900000000001</v>
      </c>
      <c r="D287">
        <v>24.877300000000002</v>
      </c>
      <c r="E287" s="19" t="s">
        <v>36</v>
      </c>
      <c r="F287" s="19">
        <f t="shared" si="30"/>
        <v>1010.3333333333334</v>
      </c>
      <c r="G287" s="29">
        <v>154.9</v>
      </c>
    </row>
    <row r="288" spans="1:7" x14ac:dyDescent="0.3">
      <c r="A288" s="27">
        <v>41002</v>
      </c>
      <c r="B288" t="s">
        <v>4</v>
      </c>
      <c r="C288">
        <v>237.886</v>
      </c>
      <c r="D288">
        <v>24.562100000000001</v>
      </c>
      <c r="E288" s="19" t="s">
        <v>36</v>
      </c>
      <c r="F288" s="19">
        <f t="shared" si="30"/>
        <v>1010.3333333333334</v>
      </c>
      <c r="G288" s="29">
        <v>157.81200000000001</v>
      </c>
    </row>
    <row r="289" spans="1:7" x14ac:dyDescent="0.3">
      <c r="A289" s="27">
        <v>41009</v>
      </c>
      <c r="B289" t="s">
        <v>4</v>
      </c>
      <c r="C289">
        <v>237.886</v>
      </c>
      <c r="D289">
        <v>24.562100000000001</v>
      </c>
      <c r="E289" s="19" t="s">
        <v>36</v>
      </c>
      <c r="F289" s="19">
        <f t="shared" si="30"/>
        <v>1010.3333333333334</v>
      </c>
      <c r="G289" s="29">
        <v>158.09700000000001</v>
      </c>
    </row>
    <row r="290" spans="1:7" x14ac:dyDescent="0.3">
      <c r="A290" s="27">
        <v>41016</v>
      </c>
      <c r="B290" t="s">
        <v>4</v>
      </c>
      <c r="C290">
        <v>237.886</v>
      </c>
      <c r="D290">
        <v>24.562100000000001</v>
      </c>
      <c r="E290" s="19" t="s">
        <v>36</v>
      </c>
      <c r="F290" s="19">
        <f t="shared" si="30"/>
        <v>1010.3333333333334</v>
      </c>
      <c r="G290" s="29">
        <v>145.22499999999999</v>
      </c>
    </row>
    <row r="291" spans="1:7" x14ac:dyDescent="0.3">
      <c r="A291" s="27">
        <v>41023</v>
      </c>
      <c r="B291" t="s">
        <v>4</v>
      </c>
      <c r="C291">
        <v>237.886</v>
      </c>
      <c r="D291">
        <v>24.562100000000001</v>
      </c>
      <c r="E291" s="19" t="s">
        <v>36</v>
      </c>
      <c r="F291" s="19">
        <f t="shared" si="30"/>
        <v>1010.3333333333334</v>
      </c>
      <c r="G291" s="29">
        <v>146.36699999999999</v>
      </c>
    </row>
    <row r="292" spans="1:7" x14ac:dyDescent="0.3">
      <c r="A292" s="27">
        <v>41030</v>
      </c>
      <c r="B292" t="s">
        <v>4</v>
      </c>
      <c r="C292">
        <v>240.26900000000001</v>
      </c>
      <c r="D292">
        <v>24.506</v>
      </c>
      <c r="E292" s="19" t="s">
        <v>36</v>
      </c>
      <c r="F292" s="19">
        <f t="shared" si="30"/>
        <v>1010.3333333333334</v>
      </c>
      <c r="G292" s="29">
        <v>144.21899999999999</v>
      </c>
    </row>
    <row r="293" spans="1:7" x14ac:dyDescent="0.3">
      <c r="A293" s="27">
        <v>41037</v>
      </c>
      <c r="B293" t="s">
        <v>4</v>
      </c>
      <c r="C293">
        <v>240.26900000000001</v>
      </c>
      <c r="D293">
        <v>24.506</v>
      </c>
      <c r="E293" s="19" t="s">
        <v>36</v>
      </c>
      <c r="F293" s="19">
        <f t="shared" si="30"/>
        <v>1010.3333333333334</v>
      </c>
      <c r="G293" s="29">
        <v>146.714</v>
      </c>
    </row>
    <row r="294" spans="1:7" x14ac:dyDescent="0.3">
      <c r="A294" s="27">
        <v>41044</v>
      </c>
      <c r="B294" t="s">
        <v>4</v>
      </c>
      <c r="C294">
        <v>240.26900000000001</v>
      </c>
      <c r="D294">
        <v>24.506</v>
      </c>
      <c r="E294" s="19" t="s">
        <v>36</v>
      </c>
      <c r="F294" s="19">
        <f t="shared" si="30"/>
        <v>1010.3333333333334</v>
      </c>
      <c r="G294" s="29">
        <v>145.88900000000001</v>
      </c>
    </row>
    <row r="295" spans="1:7" x14ac:dyDescent="0.3">
      <c r="A295" s="27">
        <v>41051</v>
      </c>
      <c r="B295" t="s">
        <v>4</v>
      </c>
      <c r="C295">
        <v>240.26900000000001</v>
      </c>
      <c r="D295">
        <v>24.506</v>
      </c>
      <c r="E295" s="19" t="s">
        <v>36</v>
      </c>
      <c r="F295" s="19">
        <f t="shared" si="30"/>
        <v>1010.3333333333334</v>
      </c>
      <c r="G295" s="29">
        <v>149.44499999999999</v>
      </c>
    </row>
    <row r="296" spans="1:7" x14ac:dyDescent="0.3">
      <c r="A296" s="27">
        <v>41058</v>
      </c>
      <c r="B296" t="s">
        <v>4</v>
      </c>
      <c r="C296">
        <v>240.26900000000001</v>
      </c>
      <c r="D296">
        <v>24.506</v>
      </c>
      <c r="E296" s="19" t="s">
        <v>36</v>
      </c>
      <c r="F296" s="19">
        <f t="shared" si="30"/>
        <v>1010.3333333333334</v>
      </c>
      <c r="G296" s="29">
        <v>150.68799999999999</v>
      </c>
    </row>
    <row r="297" spans="1:7" x14ac:dyDescent="0.3">
      <c r="A297" s="27">
        <v>41065</v>
      </c>
      <c r="B297" t="s">
        <v>4</v>
      </c>
      <c r="C297">
        <v>178.072</v>
      </c>
      <c r="D297">
        <v>24.515499999999999</v>
      </c>
      <c r="E297" s="19" t="s">
        <v>36</v>
      </c>
      <c r="F297" s="19">
        <f t="shared" si="30"/>
        <v>1010.3333333333334</v>
      </c>
      <c r="G297" s="29">
        <v>159.364</v>
      </c>
    </row>
    <row r="298" spans="1:7" x14ac:dyDescent="0.3">
      <c r="A298" s="27">
        <v>41072</v>
      </c>
      <c r="B298" t="s">
        <v>4</v>
      </c>
      <c r="C298">
        <v>178.072</v>
      </c>
      <c r="D298">
        <v>24.515499999999999</v>
      </c>
      <c r="E298" s="19" t="s">
        <v>36</v>
      </c>
      <c r="F298" s="19">
        <f t="shared" si="30"/>
        <v>1010.3333333333334</v>
      </c>
      <c r="G298" s="29">
        <v>151.72800000000001</v>
      </c>
    </row>
    <row r="299" spans="1:7" x14ac:dyDescent="0.3">
      <c r="A299" s="27">
        <v>41079</v>
      </c>
      <c r="B299" t="s">
        <v>4</v>
      </c>
      <c r="C299">
        <v>178.072</v>
      </c>
      <c r="D299">
        <v>24.515499999999999</v>
      </c>
      <c r="E299" s="19" t="s">
        <v>36</v>
      </c>
      <c r="F299" s="19">
        <f t="shared" si="30"/>
        <v>1010.3333333333334</v>
      </c>
      <c r="G299" s="29">
        <v>142.57300000000001</v>
      </c>
    </row>
    <row r="300" spans="1:7" x14ac:dyDescent="0.3">
      <c r="A300" s="27">
        <v>41086</v>
      </c>
      <c r="B300" t="s">
        <v>4</v>
      </c>
      <c r="C300">
        <v>178.072</v>
      </c>
      <c r="D300">
        <v>24.515499999999999</v>
      </c>
      <c r="E300" s="19" t="s">
        <v>36</v>
      </c>
      <c r="F300" s="19">
        <f t="shared" si="30"/>
        <v>1010.3333333333334</v>
      </c>
      <c r="G300" s="29">
        <v>139.446</v>
      </c>
    </row>
    <row r="301" spans="1:7" x14ac:dyDescent="0.3">
      <c r="A301" s="27">
        <v>41093</v>
      </c>
      <c r="B301" t="s">
        <v>4</v>
      </c>
      <c r="C301">
        <v>229.95599999999999</v>
      </c>
      <c r="D301">
        <v>24.365500000000001</v>
      </c>
      <c r="E301" s="19" t="s">
        <v>36</v>
      </c>
      <c r="F301" s="19">
        <f t="shared" si="30"/>
        <v>1010.3333333333334</v>
      </c>
      <c r="G301" s="29">
        <v>137.94399999999999</v>
      </c>
    </row>
    <row r="302" spans="1:7" x14ac:dyDescent="0.3">
      <c r="A302" s="27">
        <v>41100</v>
      </c>
      <c r="B302" t="s">
        <v>4</v>
      </c>
      <c r="C302">
        <v>229.95599999999999</v>
      </c>
      <c r="D302">
        <v>24.365500000000001</v>
      </c>
      <c r="E302" s="19" t="s">
        <v>36</v>
      </c>
      <c r="F302" s="19">
        <f t="shared" si="30"/>
        <v>1010.3333333333334</v>
      </c>
      <c r="G302" s="29">
        <v>139.11500000000001</v>
      </c>
    </row>
    <row r="303" spans="1:7" x14ac:dyDescent="0.3">
      <c r="A303" s="27">
        <v>41107</v>
      </c>
      <c r="B303" t="s">
        <v>4</v>
      </c>
      <c r="C303">
        <v>229.95599999999999</v>
      </c>
      <c r="D303">
        <v>24.365500000000001</v>
      </c>
      <c r="E303" s="19" t="s">
        <v>36</v>
      </c>
      <c r="F303" s="19">
        <f t="shared" si="30"/>
        <v>1010.3333333333334</v>
      </c>
      <c r="G303" s="29">
        <v>139.75700000000001</v>
      </c>
    </row>
    <row r="304" spans="1:7" x14ac:dyDescent="0.3">
      <c r="A304" s="27">
        <v>41114</v>
      </c>
      <c r="B304" t="s">
        <v>4</v>
      </c>
      <c r="C304">
        <v>229.95599999999999</v>
      </c>
      <c r="D304">
        <v>24.365500000000001</v>
      </c>
      <c r="E304" s="19" t="s">
        <v>36</v>
      </c>
      <c r="F304" s="19">
        <f t="shared" si="30"/>
        <v>1010.3333333333334</v>
      </c>
      <c r="G304" s="29">
        <v>135.078</v>
      </c>
    </row>
    <row r="305" spans="1:7" x14ac:dyDescent="0.3">
      <c r="A305" s="27">
        <v>41121</v>
      </c>
      <c r="B305" t="s">
        <v>4</v>
      </c>
      <c r="C305">
        <v>229.95599999999999</v>
      </c>
      <c r="D305">
        <v>24.365500000000001</v>
      </c>
      <c r="E305" s="19" t="s">
        <v>36</v>
      </c>
      <c r="F305" s="19">
        <f t="shared" si="30"/>
        <v>1010.3333333333334</v>
      </c>
      <c r="G305" s="29">
        <v>136.27799999999999</v>
      </c>
    </row>
    <row r="306" spans="1:7" x14ac:dyDescent="0.3">
      <c r="A306" s="27">
        <v>41128</v>
      </c>
      <c r="B306" t="s">
        <v>4</v>
      </c>
      <c r="C306">
        <v>175.08500000000001</v>
      </c>
      <c r="D306">
        <v>24.4038</v>
      </c>
      <c r="E306" s="19">
        <v>5.81</v>
      </c>
      <c r="F306" s="19">
        <f t="shared" si="30"/>
        <v>1010.3333333333334</v>
      </c>
      <c r="G306" s="29">
        <v>138.52099999999999</v>
      </c>
    </row>
    <row r="307" spans="1:7" x14ac:dyDescent="0.3">
      <c r="A307" s="27">
        <v>41135</v>
      </c>
      <c r="B307" t="s">
        <v>4</v>
      </c>
      <c r="C307">
        <v>175.08500000000001</v>
      </c>
      <c r="D307">
        <v>24.4038</v>
      </c>
      <c r="E307" s="19">
        <v>5.81</v>
      </c>
      <c r="F307" s="19">
        <f t="shared" si="30"/>
        <v>1010.3333333333334</v>
      </c>
      <c r="G307" s="29">
        <v>137.52500000000001</v>
      </c>
    </row>
    <row r="308" spans="1:7" x14ac:dyDescent="0.3">
      <c r="A308" s="27">
        <v>41142</v>
      </c>
      <c r="B308" t="s">
        <v>4</v>
      </c>
      <c r="C308">
        <v>175.08500000000001</v>
      </c>
      <c r="D308">
        <v>24.4038</v>
      </c>
      <c r="E308" s="19">
        <v>5.81</v>
      </c>
      <c r="F308" s="19">
        <f t="shared" si="30"/>
        <v>1010.3333333333334</v>
      </c>
      <c r="G308" s="29">
        <v>135.94999999999999</v>
      </c>
    </row>
    <row r="309" spans="1:7" x14ac:dyDescent="0.3">
      <c r="A309" s="27">
        <v>41149</v>
      </c>
      <c r="B309" t="s">
        <v>4</v>
      </c>
      <c r="C309">
        <v>175.08500000000001</v>
      </c>
      <c r="D309">
        <v>24.4038</v>
      </c>
      <c r="E309" s="19">
        <v>5.81</v>
      </c>
      <c r="F309" s="19">
        <f t="shared" si="30"/>
        <v>1010.3333333333334</v>
      </c>
      <c r="G309" s="29">
        <v>136.23500000000001</v>
      </c>
    </row>
    <row r="310" spans="1:7" x14ac:dyDescent="0.3">
      <c r="A310" s="27">
        <v>41156</v>
      </c>
      <c r="B310" t="s">
        <v>4</v>
      </c>
      <c r="C310">
        <v>176.67699999999999</v>
      </c>
      <c r="D310">
        <v>24.620899999999999</v>
      </c>
      <c r="E310" s="19">
        <v>3.11</v>
      </c>
      <c r="F310" s="19">
        <f t="shared" si="30"/>
        <v>1010.3333333333334</v>
      </c>
      <c r="G310" s="29">
        <v>138.85300000000001</v>
      </c>
    </row>
    <row r="311" spans="1:7" x14ac:dyDescent="0.3">
      <c r="A311" s="27">
        <v>41163</v>
      </c>
      <c r="B311" t="s">
        <v>4</v>
      </c>
      <c r="C311">
        <v>176.67699999999999</v>
      </c>
      <c r="D311">
        <v>24.620899999999999</v>
      </c>
      <c r="E311" s="19">
        <v>3.11</v>
      </c>
      <c r="F311" s="19">
        <f t="shared" si="30"/>
        <v>1010.3333333333334</v>
      </c>
      <c r="G311" s="29">
        <v>143.251</v>
      </c>
    </row>
    <row r="312" spans="1:7" x14ac:dyDescent="0.3">
      <c r="A312" s="27">
        <v>41170</v>
      </c>
      <c r="B312" t="s">
        <v>4</v>
      </c>
      <c r="C312">
        <v>176.67699999999999</v>
      </c>
      <c r="D312">
        <v>24.620899999999999</v>
      </c>
      <c r="E312" s="19">
        <v>3.11</v>
      </c>
      <c r="F312" s="19">
        <f t="shared" si="30"/>
        <v>1010.3333333333334</v>
      </c>
      <c r="G312" s="29">
        <v>139.04300000000001</v>
      </c>
    </row>
    <row r="313" spans="1:7" x14ac:dyDescent="0.3">
      <c r="A313" s="27">
        <v>41177</v>
      </c>
      <c r="B313" t="s">
        <v>4</v>
      </c>
      <c r="C313">
        <v>176.67699999999999</v>
      </c>
      <c r="D313">
        <v>24.620899999999999</v>
      </c>
      <c r="E313" s="19">
        <v>3.11</v>
      </c>
      <c r="F313" s="19">
        <f t="shared" si="30"/>
        <v>1010.3333333333334</v>
      </c>
      <c r="G313" s="29">
        <v>140.95500000000001</v>
      </c>
    </row>
    <row r="314" spans="1:7" x14ac:dyDescent="0.3">
      <c r="A314" s="27">
        <v>41184</v>
      </c>
      <c r="B314" t="s">
        <v>4</v>
      </c>
      <c r="C314">
        <v>221.06399999999999</v>
      </c>
      <c r="D314">
        <v>24.588100000000001</v>
      </c>
      <c r="E314" s="19">
        <v>6.7</v>
      </c>
      <c r="F314" s="19">
        <f t="shared" si="30"/>
        <v>1010.3333333333334</v>
      </c>
      <c r="G314" s="29">
        <v>140.95400000000001</v>
      </c>
    </row>
    <row r="315" spans="1:7" x14ac:dyDescent="0.3">
      <c r="A315" s="27">
        <v>41191</v>
      </c>
      <c r="B315" t="s">
        <v>4</v>
      </c>
      <c r="C315">
        <v>221.06399999999999</v>
      </c>
      <c r="D315">
        <v>24.588100000000001</v>
      </c>
      <c r="E315" s="19">
        <v>6.7</v>
      </c>
      <c r="F315" s="19">
        <f t="shared" si="30"/>
        <v>1010.3333333333334</v>
      </c>
      <c r="G315" s="29">
        <v>140.404</v>
      </c>
    </row>
    <row r="316" spans="1:7" x14ac:dyDescent="0.3">
      <c r="A316" s="27">
        <v>41198</v>
      </c>
      <c r="B316" t="s">
        <v>4</v>
      </c>
      <c r="C316">
        <v>221.06399999999999</v>
      </c>
      <c r="D316">
        <v>24.588100000000001</v>
      </c>
      <c r="E316" s="19">
        <v>6.7</v>
      </c>
      <c r="F316" s="19">
        <f t="shared" si="30"/>
        <v>1010.3333333333334</v>
      </c>
      <c r="G316" s="29">
        <v>150.18700000000001</v>
      </c>
    </row>
    <row r="317" spans="1:7" x14ac:dyDescent="0.3">
      <c r="A317" s="27">
        <v>41205</v>
      </c>
      <c r="B317" t="s">
        <v>4</v>
      </c>
      <c r="C317">
        <v>221.06399999999999</v>
      </c>
      <c r="D317">
        <v>24.588100000000001</v>
      </c>
      <c r="E317" s="19">
        <v>6.7</v>
      </c>
      <c r="F317" s="19">
        <f t="shared" si="30"/>
        <v>1010.3333333333334</v>
      </c>
      <c r="G317" s="29">
        <v>151.68600000000001</v>
      </c>
    </row>
    <row r="318" spans="1:7" x14ac:dyDescent="0.3">
      <c r="A318" s="27">
        <v>41212</v>
      </c>
      <c r="B318" t="s">
        <v>4</v>
      </c>
      <c r="C318">
        <v>221.06399999999999</v>
      </c>
      <c r="D318">
        <v>24.588100000000001</v>
      </c>
      <c r="E318" s="19">
        <v>6.7</v>
      </c>
      <c r="F318" s="19">
        <f t="shared" si="30"/>
        <v>1010.3333333333334</v>
      </c>
      <c r="G318" s="29">
        <v>152.81299999999999</v>
      </c>
    </row>
    <row r="319" spans="1:7" x14ac:dyDescent="0.3">
      <c r="A319" s="27">
        <v>41219</v>
      </c>
      <c r="B319" t="s">
        <v>4</v>
      </c>
      <c r="C319">
        <v>159.38499999999999</v>
      </c>
      <c r="D319">
        <v>24.783200000000001</v>
      </c>
      <c r="E319" s="19" t="s">
        <v>36</v>
      </c>
      <c r="F319" s="19">
        <f t="shared" si="30"/>
        <v>1010.3333333333334</v>
      </c>
      <c r="G319" s="29">
        <v>152.78700000000001</v>
      </c>
    </row>
    <row r="320" spans="1:7" x14ac:dyDescent="0.3">
      <c r="A320" s="27">
        <v>41226</v>
      </c>
      <c r="B320" t="s">
        <v>4</v>
      </c>
      <c r="C320">
        <v>159.38499999999999</v>
      </c>
      <c r="D320">
        <v>24.783200000000001</v>
      </c>
      <c r="E320" s="19" t="s">
        <v>36</v>
      </c>
      <c r="F320" s="19">
        <f t="shared" si="30"/>
        <v>1010.3333333333334</v>
      </c>
      <c r="G320" s="29">
        <v>140.42599999999999</v>
      </c>
    </row>
    <row r="321" spans="1:7" x14ac:dyDescent="0.3">
      <c r="A321" s="27">
        <v>41233</v>
      </c>
      <c r="B321" t="s">
        <v>4</v>
      </c>
      <c r="C321">
        <v>159.38499999999999</v>
      </c>
      <c r="D321">
        <v>24.783200000000001</v>
      </c>
      <c r="E321" s="19" t="s">
        <v>36</v>
      </c>
      <c r="F321" s="19">
        <f t="shared" si="30"/>
        <v>1010.3333333333334</v>
      </c>
      <c r="G321" s="29">
        <v>134.38200000000001</v>
      </c>
    </row>
    <row r="322" spans="1:7" x14ac:dyDescent="0.3">
      <c r="A322" s="27">
        <v>41240</v>
      </c>
      <c r="B322" t="s">
        <v>4</v>
      </c>
      <c r="C322">
        <v>159.38499999999999</v>
      </c>
      <c r="D322">
        <v>24.783200000000001</v>
      </c>
      <c r="E322" s="19" t="s">
        <v>36</v>
      </c>
      <c r="F322" s="19">
        <f t="shared" si="30"/>
        <v>1010.3333333333334</v>
      </c>
      <c r="G322" s="29">
        <v>135.23599999999999</v>
      </c>
    </row>
    <row r="323" spans="1:7" x14ac:dyDescent="0.3">
      <c r="A323" s="27">
        <v>41245</v>
      </c>
      <c r="B323" t="s">
        <v>4</v>
      </c>
      <c r="C323">
        <v>190.155</v>
      </c>
      <c r="D323">
        <v>24.707000000000001</v>
      </c>
      <c r="E323" s="19" t="s">
        <v>36</v>
      </c>
      <c r="F323" s="19">
        <f t="shared" si="30"/>
        <v>1010.3333333333334</v>
      </c>
      <c r="G323" s="29">
        <v>135.23599999999999</v>
      </c>
    </row>
    <row r="324" spans="1:7" x14ac:dyDescent="0.3">
      <c r="A324" s="27">
        <v>41252</v>
      </c>
      <c r="B324" t="s">
        <v>4</v>
      </c>
      <c r="C324">
        <v>190.155</v>
      </c>
      <c r="D324">
        <v>24.707000000000001</v>
      </c>
      <c r="E324" s="19" t="s">
        <v>36</v>
      </c>
      <c r="F324" s="19">
        <f t="shared" si="30"/>
        <v>1010.3333333333334</v>
      </c>
      <c r="G324" s="29">
        <v>139.25899999999999</v>
      </c>
    </row>
    <row r="325" spans="1:7" x14ac:dyDescent="0.3">
      <c r="A325" s="27">
        <v>41259</v>
      </c>
      <c r="B325" t="s">
        <v>4</v>
      </c>
      <c r="C325">
        <v>190.155</v>
      </c>
      <c r="D325">
        <v>24.707000000000001</v>
      </c>
      <c r="E325" s="19" t="s">
        <v>36</v>
      </c>
      <c r="F325" s="19">
        <f t="shared" si="30"/>
        <v>1010.3333333333334</v>
      </c>
      <c r="G325" s="29">
        <v>140.75899999999999</v>
      </c>
    </row>
    <row r="326" spans="1:7" x14ac:dyDescent="0.3">
      <c r="A326" s="27">
        <v>41266</v>
      </c>
      <c r="B326" t="s">
        <v>4</v>
      </c>
      <c r="C326">
        <v>190.155</v>
      </c>
      <c r="D326">
        <v>24.707000000000001</v>
      </c>
      <c r="E326" s="19" t="s">
        <v>36</v>
      </c>
      <c r="F326" s="19">
        <f t="shared" si="30"/>
        <v>1010.3333333333334</v>
      </c>
      <c r="G326" s="29">
        <v>143.61600000000001</v>
      </c>
    </row>
    <row r="327" spans="1:7" x14ac:dyDescent="0.3">
      <c r="A327" s="27">
        <v>41273</v>
      </c>
      <c r="B327" t="s">
        <v>4</v>
      </c>
      <c r="C327">
        <v>190.155</v>
      </c>
      <c r="D327">
        <v>24.707000000000001</v>
      </c>
      <c r="E327" s="19" t="s">
        <v>36</v>
      </c>
      <c r="F327" s="19">
        <f t="shared" si="30"/>
        <v>1010.3333333333334</v>
      </c>
      <c r="G327" s="29">
        <v>140.71100000000001</v>
      </c>
    </row>
    <row r="328" spans="1:7" x14ac:dyDescent="0.3">
      <c r="A328" s="27">
        <v>41280</v>
      </c>
      <c r="B328" t="s">
        <v>4</v>
      </c>
      <c r="C328">
        <v>58.733400000000003</v>
      </c>
      <c r="D328">
        <v>25.2423</v>
      </c>
      <c r="E328" s="19" t="s">
        <v>36</v>
      </c>
      <c r="F328" s="19">
        <f>13333/12</f>
        <v>1111.0833333333333</v>
      </c>
      <c r="G328" s="29">
        <v>143.73599999999999</v>
      </c>
    </row>
    <row r="329" spans="1:7" x14ac:dyDescent="0.3">
      <c r="A329" s="27">
        <v>41287</v>
      </c>
      <c r="B329" t="s">
        <v>4</v>
      </c>
      <c r="C329">
        <v>58.733400000000003</v>
      </c>
      <c r="D329">
        <v>25.2423</v>
      </c>
      <c r="E329" s="19" t="s">
        <v>36</v>
      </c>
      <c r="F329" s="19">
        <f t="shared" ref="F329:F331" si="31">13333/12</f>
        <v>1111.0833333333333</v>
      </c>
      <c r="G329" s="29">
        <v>147.90700000000001</v>
      </c>
    </row>
    <row r="330" spans="1:7" x14ac:dyDescent="0.3">
      <c r="A330" s="27">
        <v>41294</v>
      </c>
      <c r="B330" t="s">
        <v>4</v>
      </c>
      <c r="C330">
        <v>58.733400000000003</v>
      </c>
      <c r="D330">
        <v>25.2423</v>
      </c>
      <c r="E330" s="19" t="s">
        <v>36</v>
      </c>
      <c r="F330" s="19">
        <f t="shared" si="31"/>
        <v>1111.0833333333333</v>
      </c>
      <c r="G330" s="29">
        <v>149.185</v>
      </c>
    </row>
    <row r="331" spans="1:7" x14ac:dyDescent="0.3">
      <c r="A331" s="27">
        <v>41301</v>
      </c>
      <c r="B331" t="s">
        <v>4</v>
      </c>
      <c r="C331">
        <v>58.733400000000003</v>
      </c>
      <c r="D331">
        <v>25.2423</v>
      </c>
      <c r="E331" s="19" t="s">
        <v>36</v>
      </c>
      <c r="F331" s="19">
        <f t="shared" si="31"/>
        <v>1111.0833333333333</v>
      </c>
      <c r="G331" s="29">
        <v>152.505</v>
      </c>
    </row>
    <row r="332" spans="1:7" x14ac:dyDescent="0.3">
      <c r="A332" s="27">
        <v>41308</v>
      </c>
      <c r="B332" t="s">
        <v>4</v>
      </c>
      <c r="C332">
        <v>150.84</v>
      </c>
      <c r="D332">
        <v>25.241499999999998</v>
      </c>
      <c r="E332" s="19">
        <v>5.52</v>
      </c>
      <c r="F332" s="19">
        <f t="shared" ref="F332:F340" si="32">13333/12</f>
        <v>1111.0833333333333</v>
      </c>
      <c r="G332" s="29">
        <v>155.68299999999999</v>
      </c>
    </row>
    <row r="333" spans="1:7" x14ac:dyDescent="0.3">
      <c r="A333" s="27">
        <v>41315</v>
      </c>
      <c r="B333" t="s">
        <v>4</v>
      </c>
      <c r="C333">
        <v>150.84</v>
      </c>
      <c r="D333">
        <v>25.241499999999998</v>
      </c>
      <c r="E333" s="19">
        <v>5.52</v>
      </c>
      <c r="F333" s="19">
        <f t="shared" si="32"/>
        <v>1111.0833333333333</v>
      </c>
      <c r="G333" s="29">
        <v>162.774</v>
      </c>
    </row>
    <row r="334" spans="1:7" x14ac:dyDescent="0.3">
      <c r="A334" s="27">
        <v>41322</v>
      </c>
      <c r="B334" t="s">
        <v>4</v>
      </c>
      <c r="C334">
        <v>150.84</v>
      </c>
      <c r="D334">
        <v>25.241499999999998</v>
      </c>
      <c r="E334" s="19">
        <v>5.52</v>
      </c>
      <c r="F334" s="19">
        <f t="shared" si="32"/>
        <v>1111.0833333333333</v>
      </c>
      <c r="G334" s="29">
        <v>159.76900000000001</v>
      </c>
    </row>
    <row r="335" spans="1:7" x14ac:dyDescent="0.3">
      <c r="A335" s="27">
        <v>41329</v>
      </c>
      <c r="B335" t="s">
        <v>4</v>
      </c>
      <c r="C335">
        <v>150.84</v>
      </c>
      <c r="D335">
        <v>25.241499999999998</v>
      </c>
      <c r="E335" s="19">
        <v>5.52</v>
      </c>
      <c r="F335" s="19">
        <f t="shared" si="32"/>
        <v>1111.0833333333333</v>
      </c>
      <c r="G335" s="29">
        <v>159.52600000000001</v>
      </c>
    </row>
    <row r="336" spans="1:7" x14ac:dyDescent="0.3">
      <c r="A336" s="27">
        <v>41336</v>
      </c>
      <c r="B336" t="s">
        <v>4</v>
      </c>
      <c r="C336">
        <v>124.101</v>
      </c>
      <c r="D336">
        <v>25.688400000000001</v>
      </c>
      <c r="E336" s="19">
        <v>6.57</v>
      </c>
      <c r="F336" s="19">
        <f t="shared" si="32"/>
        <v>1111.0833333333333</v>
      </c>
      <c r="G336" s="29">
        <v>161.43299999999999</v>
      </c>
    </row>
    <row r="337" spans="1:7" x14ac:dyDescent="0.3">
      <c r="A337" s="27">
        <v>41343</v>
      </c>
      <c r="B337" t="s">
        <v>4</v>
      </c>
      <c r="C337">
        <v>124.101</v>
      </c>
      <c r="D337">
        <v>25.688400000000001</v>
      </c>
      <c r="E337" s="19">
        <v>6.57</v>
      </c>
      <c r="F337" s="19">
        <f t="shared" si="32"/>
        <v>1111.0833333333333</v>
      </c>
      <c r="G337" s="29">
        <v>167.363</v>
      </c>
    </row>
    <row r="338" spans="1:7" x14ac:dyDescent="0.3">
      <c r="A338" s="27">
        <v>41350</v>
      </c>
      <c r="B338" t="s">
        <v>4</v>
      </c>
      <c r="C338">
        <v>124.101</v>
      </c>
      <c r="D338">
        <v>25.688400000000001</v>
      </c>
      <c r="E338" s="19">
        <v>6.57</v>
      </c>
      <c r="F338" s="19">
        <f t="shared" si="32"/>
        <v>1111.0833333333333</v>
      </c>
      <c r="G338" s="29">
        <v>165.83799999999999</v>
      </c>
    </row>
    <row r="339" spans="1:7" x14ac:dyDescent="0.3">
      <c r="A339" s="27">
        <v>41357</v>
      </c>
      <c r="B339" t="s">
        <v>4</v>
      </c>
      <c r="C339">
        <v>124.101</v>
      </c>
      <c r="D339">
        <v>25.688400000000001</v>
      </c>
      <c r="E339" s="19">
        <v>6.57</v>
      </c>
      <c r="F339" s="19">
        <f t="shared" si="32"/>
        <v>1111.0833333333333</v>
      </c>
      <c r="G339" s="29">
        <v>174.06700000000001</v>
      </c>
    </row>
    <row r="340" spans="1:7" x14ac:dyDescent="0.3">
      <c r="A340" s="27">
        <v>41364</v>
      </c>
      <c r="B340" t="s">
        <v>4</v>
      </c>
      <c r="C340">
        <v>124.101</v>
      </c>
      <c r="D340">
        <v>25.688400000000001</v>
      </c>
      <c r="E340" s="19">
        <v>6.57</v>
      </c>
      <c r="F340" s="19">
        <f t="shared" si="32"/>
        <v>1111.0833333333333</v>
      </c>
      <c r="G340" s="29">
        <v>175.18299999999999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4.4" x14ac:dyDescent="0.3"/>
  <cols>
    <col min="1" max="1" width="9.88671875" bestFit="1" customWidth="1"/>
  </cols>
  <sheetData>
    <row r="1" spans="1:2" x14ac:dyDescent="0.3">
      <c r="A1" t="s">
        <v>62</v>
      </c>
      <c r="B1" t="s">
        <v>64</v>
      </c>
    </row>
    <row r="3" spans="1:2" x14ac:dyDescent="0.3">
      <c r="A3" t="s">
        <v>61</v>
      </c>
      <c r="B3" t="s">
        <v>65</v>
      </c>
    </row>
    <row r="5" spans="1:2" x14ac:dyDescent="0.3">
      <c r="A5" t="s">
        <v>63</v>
      </c>
      <c r="B5" t="s">
        <v>66</v>
      </c>
    </row>
    <row r="7" spans="1:2" x14ac:dyDescent="0.3">
      <c r="A7" t="s">
        <v>67</v>
      </c>
      <c r="B7" t="s">
        <v>68</v>
      </c>
    </row>
    <row r="9" spans="1:2" x14ac:dyDescent="0.3">
      <c r="A9" t="s">
        <v>69</v>
      </c>
      <c r="B9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workbookViewId="0">
      <selection activeCell="G8" sqref="G8"/>
    </sheetView>
  </sheetViews>
  <sheetFormatPr defaultRowHeight="14.4" x14ac:dyDescent="0.3"/>
  <cols>
    <col min="1" max="1" width="10.5546875" bestFit="1" customWidth="1"/>
  </cols>
  <sheetData>
    <row r="1" spans="1:4" x14ac:dyDescent="0.3">
      <c r="A1" s="2" t="s">
        <v>37</v>
      </c>
      <c r="B1" s="2" t="s">
        <v>1</v>
      </c>
      <c r="C1" s="2" t="s">
        <v>59</v>
      </c>
      <c r="D1" s="2" t="s">
        <v>60</v>
      </c>
    </row>
    <row r="2" spans="1:4" x14ac:dyDescent="0.3">
      <c r="A2" s="26">
        <v>38601</v>
      </c>
      <c r="B2" s="23" t="s">
        <v>7</v>
      </c>
      <c r="C2" s="23">
        <v>-21.556000000000001</v>
      </c>
      <c r="D2" s="23">
        <v>-45.436999999999998</v>
      </c>
    </row>
    <row r="3" spans="1:4" x14ac:dyDescent="0.3">
      <c r="A3" s="26">
        <v>38608</v>
      </c>
      <c r="B3" s="23" t="s">
        <v>7</v>
      </c>
      <c r="C3" s="23">
        <v>-21.556000000000001</v>
      </c>
      <c r="D3" s="23">
        <v>-45.436999999999998</v>
      </c>
    </row>
    <row r="4" spans="1:4" x14ac:dyDescent="0.3">
      <c r="A4" s="26">
        <v>38615</v>
      </c>
      <c r="B4" s="23" t="s">
        <v>7</v>
      </c>
      <c r="C4" s="23">
        <v>-21.556000000000001</v>
      </c>
      <c r="D4" s="23">
        <v>-45.436999999999998</v>
      </c>
    </row>
    <row r="5" spans="1:4" x14ac:dyDescent="0.3">
      <c r="A5" s="26">
        <v>38622</v>
      </c>
      <c r="B5" s="23" t="s">
        <v>7</v>
      </c>
      <c r="C5" s="23">
        <v>-21.556000000000001</v>
      </c>
      <c r="D5" s="23">
        <v>-45.436999999999998</v>
      </c>
    </row>
    <row r="6" spans="1:4" x14ac:dyDescent="0.3">
      <c r="A6" s="26">
        <v>38629</v>
      </c>
      <c r="B6" s="23" t="s">
        <v>7</v>
      </c>
      <c r="C6" s="23">
        <v>-21.556000000000001</v>
      </c>
      <c r="D6" s="23">
        <v>-45.436999999999998</v>
      </c>
    </row>
    <row r="7" spans="1:4" x14ac:dyDescent="0.3">
      <c r="A7" s="26">
        <v>38636</v>
      </c>
      <c r="B7" s="23" t="s">
        <v>7</v>
      </c>
      <c r="C7" s="23">
        <v>-21.556000000000001</v>
      </c>
      <c r="D7" s="23">
        <v>-45.436999999999998</v>
      </c>
    </row>
    <row r="8" spans="1:4" x14ac:dyDescent="0.3">
      <c r="A8" s="26">
        <v>38643</v>
      </c>
      <c r="B8" s="23" t="s">
        <v>7</v>
      </c>
      <c r="C8" s="23">
        <v>-21.556000000000001</v>
      </c>
      <c r="D8" s="23">
        <v>-45.436999999999998</v>
      </c>
    </row>
    <row r="9" spans="1:4" x14ac:dyDescent="0.3">
      <c r="A9" s="26">
        <v>38650</v>
      </c>
      <c r="B9" s="23" t="s">
        <v>7</v>
      </c>
      <c r="C9" s="23">
        <v>-21.556000000000001</v>
      </c>
      <c r="D9" s="23">
        <v>-45.436999999999998</v>
      </c>
    </row>
    <row r="10" spans="1:4" x14ac:dyDescent="0.3">
      <c r="A10" s="26">
        <v>38657</v>
      </c>
      <c r="B10" s="23" t="s">
        <v>7</v>
      </c>
      <c r="C10" s="23">
        <v>-21.556000000000001</v>
      </c>
      <c r="D10" s="23">
        <v>-45.436999999999998</v>
      </c>
    </row>
    <row r="11" spans="1:4" x14ac:dyDescent="0.3">
      <c r="A11" s="26">
        <v>38664</v>
      </c>
      <c r="B11" s="23" t="s">
        <v>7</v>
      </c>
      <c r="C11" s="23">
        <v>-21.556000000000001</v>
      </c>
      <c r="D11" s="23">
        <v>-45.436999999999998</v>
      </c>
    </row>
    <row r="12" spans="1:4" x14ac:dyDescent="0.3">
      <c r="A12" s="26">
        <v>38671</v>
      </c>
      <c r="B12" s="23" t="s">
        <v>7</v>
      </c>
      <c r="C12" s="23">
        <v>-21.556000000000001</v>
      </c>
      <c r="D12" s="23">
        <v>-45.436999999999998</v>
      </c>
    </row>
    <row r="13" spans="1:4" x14ac:dyDescent="0.3">
      <c r="A13" s="26">
        <v>38678</v>
      </c>
      <c r="B13" s="23" t="s">
        <v>7</v>
      </c>
      <c r="C13" s="23">
        <v>-21.556000000000001</v>
      </c>
      <c r="D13" s="23">
        <v>-45.436999999999998</v>
      </c>
    </row>
    <row r="14" spans="1:4" x14ac:dyDescent="0.3">
      <c r="A14" s="26">
        <v>38692</v>
      </c>
      <c r="B14" s="23" t="s">
        <v>7</v>
      </c>
      <c r="C14" s="23">
        <v>-21.556000000000001</v>
      </c>
      <c r="D14" s="23">
        <v>-45.436999999999998</v>
      </c>
    </row>
    <row r="15" spans="1:4" x14ac:dyDescent="0.3">
      <c r="A15" s="26">
        <v>38699</v>
      </c>
      <c r="B15" s="23" t="s">
        <v>7</v>
      </c>
      <c r="C15" s="23">
        <v>-21.556000000000001</v>
      </c>
      <c r="D15" s="23">
        <v>-45.436999999999998</v>
      </c>
    </row>
    <row r="16" spans="1:4" x14ac:dyDescent="0.3">
      <c r="A16" s="26">
        <v>38706</v>
      </c>
      <c r="B16" s="23" t="s">
        <v>7</v>
      </c>
      <c r="C16" s="23">
        <v>-21.556000000000001</v>
      </c>
      <c r="D16" s="23">
        <v>-45.436999999999998</v>
      </c>
    </row>
    <row r="17" spans="1:4" x14ac:dyDescent="0.3">
      <c r="A17" s="26">
        <v>38713</v>
      </c>
      <c r="B17" s="23" t="s">
        <v>7</v>
      </c>
      <c r="C17" s="23">
        <v>-21.556000000000001</v>
      </c>
      <c r="D17" s="23">
        <v>-45.436999999999998</v>
      </c>
    </row>
    <row r="18" spans="1:4" x14ac:dyDescent="0.3">
      <c r="A18" s="26">
        <v>38720</v>
      </c>
      <c r="B18" s="23" t="s">
        <v>7</v>
      </c>
      <c r="C18" s="23">
        <v>-21.556000000000001</v>
      </c>
      <c r="D18" s="23">
        <v>-45.436999999999998</v>
      </c>
    </row>
    <row r="19" spans="1:4" x14ac:dyDescent="0.3">
      <c r="A19" s="26">
        <v>38727</v>
      </c>
      <c r="B19" s="23" t="s">
        <v>7</v>
      </c>
      <c r="C19" s="23">
        <v>-21.556000000000001</v>
      </c>
      <c r="D19" s="23">
        <v>-45.436999999999998</v>
      </c>
    </row>
    <row r="20" spans="1:4" x14ac:dyDescent="0.3">
      <c r="A20" s="26">
        <v>38734</v>
      </c>
      <c r="B20" s="23" t="s">
        <v>7</v>
      </c>
      <c r="C20" s="23">
        <v>-21.556000000000001</v>
      </c>
      <c r="D20" s="23">
        <v>-45.436999999999998</v>
      </c>
    </row>
    <row r="21" spans="1:4" x14ac:dyDescent="0.3">
      <c r="A21" s="26">
        <v>38741</v>
      </c>
      <c r="B21" s="23" t="s">
        <v>7</v>
      </c>
      <c r="C21" s="23">
        <v>-21.556000000000001</v>
      </c>
      <c r="D21" s="23">
        <v>-45.436999999999998</v>
      </c>
    </row>
    <row r="22" spans="1:4" x14ac:dyDescent="0.3">
      <c r="A22" s="26">
        <v>38748</v>
      </c>
      <c r="B22" s="23" t="s">
        <v>7</v>
      </c>
      <c r="C22" s="23">
        <v>-21.556000000000001</v>
      </c>
      <c r="D22" s="23">
        <v>-45.436999999999998</v>
      </c>
    </row>
    <row r="23" spans="1:4" x14ac:dyDescent="0.3">
      <c r="A23" s="26">
        <v>38755</v>
      </c>
      <c r="B23" s="23" t="s">
        <v>7</v>
      </c>
      <c r="C23" s="23">
        <v>-21.556000000000001</v>
      </c>
      <c r="D23" s="23">
        <v>-45.436999999999998</v>
      </c>
    </row>
    <row r="24" spans="1:4" x14ac:dyDescent="0.3">
      <c r="A24" s="26">
        <v>38762</v>
      </c>
      <c r="B24" s="23" t="s">
        <v>7</v>
      </c>
      <c r="C24" s="23">
        <v>-21.556000000000001</v>
      </c>
      <c r="D24" s="23">
        <v>-45.436999999999998</v>
      </c>
    </row>
    <row r="25" spans="1:4" x14ac:dyDescent="0.3">
      <c r="A25" s="26">
        <v>38769</v>
      </c>
      <c r="B25" s="23" t="s">
        <v>7</v>
      </c>
      <c r="C25" s="23">
        <v>-21.556000000000001</v>
      </c>
      <c r="D25" s="23">
        <v>-45.436999999999998</v>
      </c>
    </row>
    <row r="26" spans="1:4" x14ac:dyDescent="0.3">
      <c r="A26" s="26">
        <v>38776</v>
      </c>
      <c r="B26" s="23" t="s">
        <v>7</v>
      </c>
      <c r="C26" s="23">
        <v>-21.556000000000001</v>
      </c>
      <c r="D26" s="23">
        <v>-45.436999999999998</v>
      </c>
    </row>
    <row r="27" spans="1:4" x14ac:dyDescent="0.3">
      <c r="A27" s="26">
        <v>38783</v>
      </c>
      <c r="B27" s="23" t="s">
        <v>7</v>
      </c>
      <c r="C27" s="23">
        <v>-21.556000000000001</v>
      </c>
      <c r="D27" s="23">
        <v>-45.436999999999998</v>
      </c>
    </row>
    <row r="28" spans="1:4" x14ac:dyDescent="0.3">
      <c r="A28" s="26">
        <v>38790</v>
      </c>
      <c r="B28" s="23" t="s">
        <v>7</v>
      </c>
      <c r="C28" s="23">
        <v>-21.556000000000001</v>
      </c>
      <c r="D28" s="23">
        <v>-45.436999999999998</v>
      </c>
    </row>
    <row r="29" spans="1:4" x14ac:dyDescent="0.3">
      <c r="A29" s="26">
        <v>38797</v>
      </c>
      <c r="B29" s="23" t="s">
        <v>7</v>
      </c>
      <c r="C29" s="23">
        <v>-21.556000000000001</v>
      </c>
      <c r="D29" s="23">
        <v>-45.436999999999998</v>
      </c>
    </row>
    <row r="30" spans="1:4" x14ac:dyDescent="0.3">
      <c r="A30" s="26">
        <v>38804</v>
      </c>
      <c r="B30" s="23" t="s">
        <v>7</v>
      </c>
      <c r="C30" s="23">
        <v>-21.556000000000001</v>
      </c>
      <c r="D30" s="23">
        <v>-45.436999999999998</v>
      </c>
    </row>
    <row r="31" spans="1:4" x14ac:dyDescent="0.3">
      <c r="A31" s="26">
        <v>38811</v>
      </c>
      <c r="B31" s="23" t="s">
        <v>7</v>
      </c>
      <c r="C31" s="23">
        <v>-21.556000000000001</v>
      </c>
      <c r="D31" s="23">
        <v>-45.436999999999998</v>
      </c>
    </row>
    <row r="32" spans="1:4" x14ac:dyDescent="0.3">
      <c r="A32" s="26">
        <v>38818</v>
      </c>
      <c r="B32" s="23" t="s">
        <v>7</v>
      </c>
      <c r="C32" s="23">
        <v>-21.556000000000001</v>
      </c>
      <c r="D32" s="23">
        <v>-45.436999999999998</v>
      </c>
    </row>
    <row r="33" spans="1:4" x14ac:dyDescent="0.3">
      <c r="A33" s="26">
        <v>38825</v>
      </c>
      <c r="B33" s="23" t="s">
        <v>7</v>
      </c>
      <c r="C33" s="23">
        <v>-21.556000000000001</v>
      </c>
      <c r="D33" s="23">
        <v>-45.436999999999998</v>
      </c>
    </row>
    <row r="34" spans="1:4" x14ac:dyDescent="0.3">
      <c r="A34" s="26">
        <v>38832</v>
      </c>
      <c r="B34" s="23" t="s">
        <v>7</v>
      </c>
      <c r="C34" s="23">
        <v>-21.556000000000001</v>
      </c>
      <c r="D34" s="23">
        <v>-45.436999999999998</v>
      </c>
    </row>
    <row r="35" spans="1:4" x14ac:dyDescent="0.3">
      <c r="A35" s="26">
        <v>38839</v>
      </c>
      <c r="B35" s="23" t="s">
        <v>7</v>
      </c>
      <c r="C35" s="23">
        <v>-21.556000000000001</v>
      </c>
      <c r="D35" s="23">
        <v>-45.436999999999998</v>
      </c>
    </row>
    <row r="36" spans="1:4" x14ac:dyDescent="0.3">
      <c r="A36" s="26">
        <v>38846</v>
      </c>
      <c r="B36" s="23" t="s">
        <v>7</v>
      </c>
      <c r="C36" s="23">
        <v>-21.556000000000001</v>
      </c>
      <c r="D36" s="23">
        <v>-45.436999999999998</v>
      </c>
    </row>
    <row r="37" spans="1:4" x14ac:dyDescent="0.3">
      <c r="A37" s="26">
        <v>38853</v>
      </c>
      <c r="B37" s="23" t="s">
        <v>7</v>
      </c>
      <c r="C37" s="23">
        <v>-21.556000000000001</v>
      </c>
      <c r="D37" s="23">
        <v>-45.436999999999998</v>
      </c>
    </row>
    <row r="38" spans="1:4" x14ac:dyDescent="0.3">
      <c r="A38" s="26">
        <v>38860</v>
      </c>
      <c r="B38" s="23" t="s">
        <v>7</v>
      </c>
      <c r="C38" s="23">
        <v>-21.556000000000001</v>
      </c>
      <c r="D38" s="23">
        <v>-45.436999999999998</v>
      </c>
    </row>
    <row r="39" spans="1:4" x14ac:dyDescent="0.3">
      <c r="A39" s="26">
        <v>38867</v>
      </c>
      <c r="B39" s="23" t="s">
        <v>7</v>
      </c>
      <c r="C39" s="23">
        <v>-21.556000000000001</v>
      </c>
      <c r="D39" s="23">
        <v>-45.436999999999998</v>
      </c>
    </row>
    <row r="40" spans="1:4" x14ac:dyDescent="0.3">
      <c r="A40" s="26">
        <v>38874</v>
      </c>
      <c r="B40" s="23" t="s">
        <v>7</v>
      </c>
      <c r="C40" s="23">
        <v>-21.556000000000001</v>
      </c>
      <c r="D40" s="23">
        <v>-45.436999999999998</v>
      </c>
    </row>
    <row r="41" spans="1:4" x14ac:dyDescent="0.3">
      <c r="A41" s="26">
        <v>38881</v>
      </c>
      <c r="B41" s="23" t="s">
        <v>7</v>
      </c>
      <c r="C41" s="23">
        <v>-21.556000000000001</v>
      </c>
      <c r="D41" s="23">
        <v>-45.436999999999998</v>
      </c>
    </row>
    <row r="42" spans="1:4" x14ac:dyDescent="0.3">
      <c r="A42" s="26">
        <v>38888</v>
      </c>
      <c r="B42" s="23" t="s">
        <v>7</v>
      </c>
      <c r="C42" s="23">
        <v>-21.556000000000001</v>
      </c>
      <c r="D42" s="23">
        <v>-45.436999999999998</v>
      </c>
    </row>
    <row r="43" spans="1:4" x14ac:dyDescent="0.3">
      <c r="A43" s="26">
        <v>38895</v>
      </c>
      <c r="B43" s="23" t="s">
        <v>7</v>
      </c>
      <c r="C43" s="23">
        <v>-21.556000000000001</v>
      </c>
      <c r="D43" s="23">
        <v>-45.436999999999998</v>
      </c>
    </row>
    <row r="44" spans="1:4" x14ac:dyDescent="0.3">
      <c r="A44" s="26">
        <v>38901</v>
      </c>
      <c r="B44" s="23" t="s">
        <v>7</v>
      </c>
      <c r="C44" s="23">
        <v>-21.556000000000001</v>
      </c>
      <c r="D44" s="23">
        <v>-45.436999999999998</v>
      </c>
    </row>
    <row r="45" spans="1:4" x14ac:dyDescent="0.3">
      <c r="A45" s="26">
        <v>38909</v>
      </c>
      <c r="B45" s="23" t="s">
        <v>7</v>
      </c>
      <c r="C45" s="23">
        <v>-21.556000000000001</v>
      </c>
      <c r="D45" s="23">
        <v>-45.436999999999998</v>
      </c>
    </row>
    <row r="46" spans="1:4" x14ac:dyDescent="0.3">
      <c r="A46" s="26">
        <v>38916</v>
      </c>
      <c r="B46" s="23" t="s">
        <v>7</v>
      </c>
      <c r="C46" s="23">
        <v>-21.556000000000001</v>
      </c>
      <c r="D46" s="23">
        <v>-45.436999999999998</v>
      </c>
    </row>
    <row r="47" spans="1:4" x14ac:dyDescent="0.3">
      <c r="A47" s="26">
        <v>38923</v>
      </c>
      <c r="B47" s="23" t="s">
        <v>7</v>
      </c>
      <c r="C47" s="23">
        <v>-21.556000000000001</v>
      </c>
      <c r="D47" s="23">
        <v>-45.436999999999998</v>
      </c>
    </row>
    <row r="48" spans="1:4" x14ac:dyDescent="0.3">
      <c r="A48" s="26">
        <v>38930</v>
      </c>
      <c r="B48" s="23" t="s">
        <v>7</v>
      </c>
      <c r="C48" s="23">
        <v>-21.556000000000001</v>
      </c>
      <c r="D48" s="23">
        <v>-45.436999999999998</v>
      </c>
    </row>
    <row r="49" spans="1:4" x14ac:dyDescent="0.3">
      <c r="A49" s="26">
        <v>38937</v>
      </c>
      <c r="B49" s="23" t="s">
        <v>7</v>
      </c>
      <c r="C49" s="23">
        <v>-21.556000000000001</v>
      </c>
      <c r="D49" s="23">
        <v>-45.436999999999998</v>
      </c>
    </row>
    <row r="50" spans="1:4" x14ac:dyDescent="0.3">
      <c r="A50" s="26">
        <v>38944</v>
      </c>
      <c r="B50" s="23" t="s">
        <v>7</v>
      </c>
      <c r="C50" s="23">
        <v>-21.556000000000001</v>
      </c>
      <c r="D50" s="23">
        <v>-45.436999999999998</v>
      </c>
    </row>
    <row r="51" spans="1:4" x14ac:dyDescent="0.3">
      <c r="A51" s="26">
        <v>38951</v>
      </c>
      <c r="B51" s="23" t="s">
        <v>7</v>
      </c>
      <c r="C51" s="23">
        <v>-21.556000000000001</v>
      </c>
      <c r="D51" s="23">
        <v>-45.436999999999998</v>
      </c>
    </row>
    <row r="52" spans="1:4" x14ac:dyDescent="0.3">
      <c r="A52" s="26">
        <v>38958</v>
      </c>
      <c r="B52" s="23" t="s">
        <v>7</v>
      </c>
      <c r="C52" s="23">
        <v>-21.556000000000001</v>
      </c>
      <c r="D52" s="23">
        <v>-45.436999999999998</v>
      </c>
    </row>
    <row r="53" spans="1:4" x14ac:dyDescent="0.3">
      <c r="A53" s="27">
        <v>39602</v>
      </c>
      <c r="B53" t="s">
        <v>7</v>
      </c>
      <c r="C53">
        <v>-21.682500000000001</v>
      </c>
      <c r="D53" s="23">
        <v>-51.074199999999998</v>
      </c>
    </row>
    <row r="54" spans="1:4" x14ac:dyDescent="0.3">
      <c r="A54" s="27">
        <v>39609</v>
      </c>
      <c r="B54" t="s">
        <v>7</v>
      </c>
      <c r="C54">
        <v>-21.682500000000001</v>
      </c>
      <c r="D54" s="23">
        <v>-51.074199999999998</v>
      </c>
    </row>
    <row r="55" spans="1:4" x14ac:dyDescent="0.3">
      <c r="A55" s="27">
        <v>39616</v>
      </c>
      <c r="B55" t="s">
        <v>7</v>
      </c>
      <c r="C55">
        <v>-21.682500000000001</v>
      </c>
      <c r="D55" s="23">
        <v>-51.074199999999998</v>
      </c>
    </row>
    <row r="56" spans="1:4" x14ac:dyDescent="0.3">
      <c r="A56" s="27">
        <v>39623</v>
      </c>
      <c r="B56" t="s">
        <v>7</v>
      </c>
      <c r="C56">
        <v>-21.682500000000001</v>
      </c>
      <c r="D56" s="23">
        <v>-51.074199999999998</v>
      </c>
    </row>
    <row r="57" spans="1:4" x14ac:dyDescent="0.3">
      <c r="A57" s="27">
        <v>39630</v>
      </c>
      <c r="B57" t="s">
        <v>7</v>
      </c>
      <c r="C57">
        <v>-21.682500000000001</v>
      </c>
      <c r="D57" s="23">
        <v>-51.074199999999998</v>
      </c>
    </row>
    <row r="58" spans="1:4" x14ac:dyDescent="0.3">
      <c r="A58" s="27">
        <v>39637</v>
      </c>
      <c r="B58" t="s">
        <v>7</v>
      </c>
      <c r="C58">
        <v>-21.682500000000001</v>
      </c>
      <c r="D58" s="23">
        <v>-51.074199999999998</v>
      </c>
    </row>
    <row r="59" spans="1:4" x14ac:dyDescent="0.3">
      <c r="A59" s="27">
        <v>39644</v>
      </c>
      <c r="B59" t="s">
        <v>7</v>
      </c>
      <c r="C59">
        <v>-21.682500000000001</v>
      </c>
      <c r="D59" s="23">
        <v>-51.074199999999998</v>
      </c>
    </row>
    <row r="60" spans="1:4" x14ac:dyDescent="0.3">
      <c r="A60" s="27">
        <v>39651</v>
      </c>
      <c r="B60" t="s">
        <v>7</v>
      </c>
      <c r="C60">
        <v>-21.682500000000001</v>
      </c>
      <c r="D60" s="23">
        <v>-51.074199999999998</v>
      </c>
    </row>
    <row r="61" spans="1:4" x14ac:dyDescent="0.3">
      <c r="A61" s="27">
        <v>39658</v>
      </c>
      <c r="B61" t="s">
        <v>7</v>
      </c>
      <c r="C61">
        <v>-21.682500000000001</v>
      </c>
      <c r="D61" s="23">
        <v>-51.074199999999998</v>
      </c>
    </row>
    <row r="62" spans="1:4" x14ac:dyDescent="0.3">
      <c r="A62" s="27">
        <v>39665</v>
      </c>
      <c r="B62" t="s">
        <v>7</v>
      </c>
      <c r="C62">
        <v>-21.682500000000001</v>
      </c>
      <c r="D62" s="23">
        <v>-51.074199999999998</v>
      </c>
    </row>
    <row r="63" spans="1:4" x14ac:dyDescent="0.3">
      <c r="A63" s="27">
        <v>39672</v>
      </c>
      <c r="B63" t="s">
        <v>7</v>
      </c>
      <c r="C63">
        <v>-21.682500000000001</v>
      </c>
      <c r="D63" s="23">
        <v>-51.074199999999998</v>
      </c>
    </row>
    <row r="64" spans="1:4" x14ac:dyDescent="0.3">
      <c r="A64" s="27">
        <v>39679</v>
      </c>
      <c r="B64" t="s">
        <v>7</v>
      </c>
      <c r="C64">
        <v>-21.682500000000001</v>
      </c>
      <c r="D64" s="23">
        <v>-51.074199999999998</v>
      </c>
    </row>
    <row r="65" spans="1:4" x14ac:dyDescent="0.3">
      <c r="A65" s="27">
        <v>39686</v>
      </c>
      <c r="B65" t="s">
        <v>7</v>
      </c>
      <c r="C65">
        <v>-21.682500000000001</v>
      </c>
      <c r="D65" s="23">
        <v>-51.074199999999998</v>
      </c>
    </row>
    <row r="66" spans="1:4" x14ac:dyDescent="0.3">
      <c r="A66" s="27">
        <v>39693</v>
      </c>
      <c r="B66" t="s">
        <v>7</v>
      </c>
      <c r="C66">
        <v>-21.682500000000001</v>
      </c>
      <c r="D66" s="23">
        <v>-51.074199999999998</v>
      </c>
    </row>
    <row r="67" spans="1:4" x14ac:dyDescent="0.3">
      <c r="A67" s="27">
        <v>39700</v>
      </c>
      <c r="B67" t="s">
        <v>7</v>
      </c>
      <c r="C67">
        <v>-21.682500000000001</v>
      </c>
      <c r="D67" s="23">
        <v>-51.074199999999998</v>
      </c>
    </row>
    <row r="68" spans="1:4" x14ac:dyDescent="0.3">
      <c r="A68" s="27">
        <v>39707</v>
      </c>
      <c r="B68" t="s">
        <v>7</v>
      </c>
      <c r="C68">
        <v>-21.682500000000001</v>
      </c>
      <c r="D68" s="23">
        <v>-51.074199999999998</v>
      </c>
    </row>
    <row r="69" spans="1:4" x14ac:dyDescent="0.3">
      <c r="A69" s="27">
        <v>39714</v>
      </c>
      <c r="B69" t="s">
        <v>7</v>
      </c>
      <c r="C69">
        <v>-21.682500000000001</v>
      </c>
      <c r="D69" s="23">
        <v>-51.074199999999998</v>
      </c>
    </row>
    <row r="70" spans="1:4" x14ac:dyDescent="0.3">
      <c r="A70" s="27">
        <v>39721</v>
      </c>
      <c r="B70" t="s">
        <v>7</v>
      </c>
      <c r="C70">
        <v>-21.682500000000001</v>
      </c>
      <c r="D70" s="23">
        <v>-51.074199999999998</v>
      </c>
    </row>
    <row r="71" spans="1:4" x14ac:dyDescent="0.3">
      <c r="A71" s="27">
        <v>39728</v>
      </c>
      <c r="B71" t="s">
        <v>7</v>
      </c>
      <c r="C71">
        <v>-21.682500000000001</v>
      </c>
      <c r="D71" s="23">
        <v>-51.074199999999998</v>
      </c>
    </row>
    <row r="72" spans="1:4" x14ac:dyDescent="0.3">
      <c r="A72" s="27">
        <v>39735</v>
      </c>
      <c r="B72" t="s">
        <v>7</v>
      </c>
      <c r="C72">
        <v>-21.682500000000001</v>
      </c>
      <c r="D72" s="23">
        <v>-51.074199999999998</v>
      </c>
    </row>
    <row r="73" spans="1:4" x14ac:dyDescent="0.3">
      <c r="A73" s="27">
        <v>39742</v>
      </c>
      <c r="B73" t="s">
        <v>7</v>
      </c>
      <c r="C73">
        <v>-21.682500000000001</v>
      </c>
      <c r="D73" s="23">
        <v>-51.074199999999998</v>
      </c>
    </row>
    <row r="74" spans="1:4" x14ac:dyDescent="0.3">
      <c r="A74" s="27">
        <v>39749</v>
      </c>
      <c r="B74" t="s">
        <v>7</v>
      </c>
      <c r="C74">
        <v>-21.682500000000001</v>
      </c>
      <c r="D74" s="23">
        <v>-51.074199999999998</v>
      </c>
    </row>
    <row r="75" spans="1:4" x14ac:dyDescent="0.3">
      <c r="A75" s="27">
        <v>39756</v>
      </c>
      <c r="B75" t="s">
        <v>7</v>
      </c>
      <c r="C75">
        <v>-21.682500000000001</v>
      </c>
      <c r="D75" s="23">
        <v>-51.074199999999998</v>
      </c>
    </row>
    <row r="76" spans="1:4" x14ac:dyDescent="0.3">
      <c r="A76" s="27">
        <v>39763</v>
      </c>
      <c r="B76" t="s">
        <v>7</v>
      </c>
      <c r="C76">
        <v>-21.682500000000001</v>
      </c>
      <c r="D76" s="23">
        <v>-51.074199999999998</v>
      </c>
    </row>
    <row r="77" spans="1:4" x14ac:dyDescent="0.3">
      <c r="A77" s="27">
        <v>39770</v>
      </c>
      <c r="B77" t="s">
        <v>7</v>
      </c>
      <c r="C77">
        <v>-21.682500000000001</v>
      </c>
      <c r="D77" s="23">
        <v>-51.074199999999998</v>
      </c>
    </row>
    <row r="78" spans="1:4" x14ac:dyDescent="0.3">
      <c r="A78" s="27">
        <v>39777</v>
      </c>
      <c r="B78" t="s">
        <v>7</v>
      </c>
      <c r="C78">
        <v>-21.682500000000001</v>
      </c>
      <c r="D78" s="23">
        <v>-51.074199999999998</v>
      </c>
    </row>
    <row r="79" spans="1:4" x14ac:dyDescent="0.3">
      <c r="A79" s="27">
        <v>39784</v>
      </c>
      <c r="B79" t="s">
        <v>7</v>
      </c>
      <c r="C79">
        <v>-21.682500000000001</v>
      </c>
      <c r="D79" s="23">
        <v>-51.074199999999998</v>
      </c>
    </row>
    <row r="80" spans="1:4" x14ac:dyDescent="0.3">
      <c r="A80" s="27">
        <v>39791</v>
      </c>
      <c r="B80" t="s">
        <v>7</v>
      </c>
      <c r="C80">
        <v>-21.682500000000001</v>
      </c>
      <c r="D80" s="23">
        <v>-51.074199999999998</v>
      </c>
    </row>
    <row r="81" spans="1:4" x14ac:dyDescent="0.3">
      <c r="A81" s="27">
        <v>39798</v>
      </c>
      <c r="B81" t="s">
        <v>7</v>
      </c>
      <c r="C81">
        <v>-21.682500000000001</v>
      </c>
      <c r="D81" s="23">
        <v>-51.074199999999998</v>
      </c>
    </row>
    <row r="82" spans="1:4" x14ac:dyDescent="0.3">
      <c r="A82" s="27">
        <v>39804</v>
      </c>
      <c r="B82" t="s">
        <v>7</v>
      </c>
      <c r="C82">
        <v>-21.682500000000001</v>
      </c>
      <c r="D82" s="23">
        <v>-51.074199999999998</v>
      </c>
    </row>
    <row r="83" spans="1:4" x14ac:dyDescent="0.3">
      <c r="A83" s="27">
        <v>40176</v>
      </c>
      <c r="B83" t="s">
        <v>7</v>
      </c>
      <c r="C83">
        <v>-21.682500000000001</v>
      </c>
      <c r="D83" s="23">
        <v>-51.074199999999998</v>
      </c>
    </row>
    <row r="84" spans="1:4" x14ac:dyDescent="0.3">
      <c r="A84" s="27">
        <v>39819</v>
      </c>
      <c r="B84" t="s">
        <v>7</v>
      </c>
      <c r="C84">
        <v>-21.682500000000001</v>
      </c>
      <c r="D84" s="23">
        <v>-51.074199999999998</v>
      </c>
    </row>
    <row r="85" spans="1:4" x14ac:dyDescent="0.3">
      <c r="A85" s="27">
        <v>39826</v>
      </c>
      <c r="B85" t="s">
        <v>7</v>
      </c>
      <c r="C85">
        <v>-21.682500000000001</v>
      </c>
      <c r="D85" s="23">
        <v>-51.074199999999998</v>
      </c>
    </row>
    <row r="86" spans="1:4" x14ac:dyDescent="0.3">
      <c r="A86" s="27">
        <v>39833</v>
      </c>
      <c r="B86" t="s">
        <v>7</v>
      </c>
      <c r="C86">
        <v>-21.682500000000001</v>
      </c>
      <c r="D86" s="23">
        <v>-51.074199999999998</v>
      </c>
    </row>
    <row r="87" spans="1:4" x14ac:dyDescent="0.3">
      <c r="A87" s="27">
        <v>39840</v>
      </c>
      <c r="B87" t="s">
        <v>7</v>
      </c>
      <c r="C87">
        <v>-21.682500000000001</v>
      </c>
      <c r="D87" s="23">
        <v>-51.074199999999998</v>
      </c>
    </row>
    <row r="88" spans="1:4" x14ac:dyDescent="0.3">
      <c r="A88" s="27">
        <v>39847</v>
      </c>
      <c r="B88" t="s">
        <v>7</v>
      </c>
      <c r="C88">
        <v>-21.682500000000001</v>
      </c>
      <c r="D88" s="23">
        <v>-51.074199999999998</v>
      </c>
    </row>
    <row r="89" spans="1:4" x14ac:dyDescent="0.3">
      <c r="A89" s="27">
        <v>39854</v>
      </c>
      <c r="B89" t="s">
        <v>7</v>
      </c>
      <c r="C89">
        <v>-21.682500000000001</v>
      </c>
      <c r="D89" s="23">
        <v>-51.074199999999998</v>
      </c>
    </row>
    <row r="90" spans="1:4" x14ac:dyDescent="0.3">
      <c r="A90" s="27">
        <v>39861</v>
      </c>
      <c r="B90" t="s">
        <v>7</v>
      </c>
      <c r="C90">
        <v>-21.682500000000001</v>
      </c>
      <c r="D90" s="23">
        <v>-51.074199999999998</v>
      </c>
    </row>
    <row r="91" spans="1:4" x14ac:dyDescent="0.3">
      <c r="A91" s="27">
        <v>39868</v>
      </c>
      <c r="B91" t="s">
        <v>7</v>
      </c>
      <c r="C91">
        <v>-21.682500000000001</v>
      </c>
      <c r="D91" s="23">
        <v>-51.074199999999998</v>
      </c>
    </row>
    <row r="92" spans="1:4" x14ac:dyDescent="0.3">
      <c r="A92" s="27">
        <v>39875</v>
      </c>
      <c r="B92" t="s">
        <v>7</v>
      </c>
      <c r="C92">
        <v>-21.682500000000001</v>
      </c>
      <c r="D92" s="23">
        <v>-51.074199999999998</v>
      </c>
    </row>
    <row r="93" spans="1:4" x14ac:dyDescent="0.3">
      <c r="A93" s="27">
        <v>39882</v>
      </c>
      <c r="B93" t="s">
        <v>7</v>
      </c>
      <c r="C93">
        <v>-21.682500000000001</v>
      </c>
      <c r="D93" s="23">
        <v>-51.074199999999998</v>
      </c>
    </row>
    <row r="94" spans="1:4" x14ac:dyDescent="0.3">
      <c r="A94" s="27">
        <v>39889</v>
      </c>
      <c r="B94" t="s">
        <v>7</v>
      </c>
      <c r="C94">
        <v>-21.682500000000001</v>
      </c>
      <c r="D94" s="23">
        <v>-51.074199999999998</v>
      </c>
    </row>
    <row r="95" spans="1:4" x14ac:dyDescent="0.3">
      <c r="A95" s="27">
        <v>39896</v>
      </c>
      <c r="B95" t="s">
        <v>7</v>
      </c>
      <c r="C95">
        <v>-21.682500000000001</v>
      </c>
      <c r="D95" s="23">
        <v>-51.074199999999998</v>
      </c>
    </row>
    <row r="96" spans="1:4" x14ac:dyDescent="0.3">
      <c r="A96" s="27">
        <v>39903</v>
      </c>
      <c r="B96" t="s">
        <v>7</v>
      </c>
      <c r="C96">
        <v>-21.682500000000001</v>
      </c>
      <c r="D96" s="23">
        <v>-51.074199999999998</v>
      </c>
    </row>
    <row r="97" spans="1:4" x14ac:dyDescent="0.3">
      <c r="A97" s="27">
        <v>39910</v>
      </c>
      <c r="B97" t="s">
        <v>7</v>
      </c>
      <c r="C97">
        <v>-21.682500000000001</v>
      </c>
      <c r="D97" s="23">
        <v>-51.074199999999998</v>
      </c>
    </row>
    <row r="98" spans="1:4" x14ac:dyDescent="0.3">
      <c r="A98" s="27">
        <v>39917</v>
      </c>
      <c r="B98" t="s">
        <v>7</v>
      </c>
      <c r="C98">
        <v>-21.682500000000001</v>
      </c>
      <c r="D98" s="23">
        <v>-51.074199999999998</v>
      </c>
    </row>
    <row r="99" spans="1:4" x14ac:dyDescent="0.3">
      <c r="A99" s="27">
        <v>39924</v>
      </c>
      <c r="B99" t="s">
        <v>7</v>
      </c>
      <c r="C99">
        <v>-21.682500000000001</v>
      </c>
      <c r="D99" s="23">
        <v>-51.074199999999998</v>
      </c>
    </row>
    <row r="100" spans="1:4" x14ac:dyDescent="0.3">
      <c r="A100" s="27">
        <v>39931</v>
      </c>
      <c r="B100" t="s">
        <v>7</v>
      </c>
      <c r="C100">
        <v>-21.682500000000001</v>
      </c>
      <c r="D100" s="23">
        <v>-51.074199999999998</v>
      </c>
    </row>
    <row r="101" spans="1:4" x14ac:dyDescent="0.3">
      <c r="A101" s="27">
        <v>39938</v>
      </c>
      <c r="B101" t="s">
        <v>7</v>
      </c>
      <c r="C101">
        <v>-21.682500000000001</v>
      </c>
      <c r="D101" s="23">
        <v>-51.074199999999998</v>
      </c>
    </row>
    <row r="102" spans="1:4" x14ac:dyDescent="0.3">
      <c r="A102" s="27">
        <v>39945</v>
      </c>
      <c r="B102" t="s">
        <v>7</v>
      </c>
      <c r="C102">
        <v>-21.682500000000001</v>
      </c>
      <c r="D102" s="23">
        <v>-51.074199999999998</v>
      </c>
    </row>
    <row r="103" spans="1:4" x14ac:dyDescent="0.3">
      <c r="A103" s="27">
        <v>39952</v>
      </c>
      <c r="B103" t="s">
        <v>7</v>
      </c>
      <c r="C103">
        <v>-21.682500000000001</v>
      </c>
      <c r="D103" s="23">
        <v>-51.074199999999998</v>
      </c>
    </row>
    <row r="104" spans="1:4" x14ac:dyDescent="0.3">
      <c r="A104" s="27">
        <v>39959</v>
      </c>
      <c r="B104" t="s">
        <v>7</v>
      </c>
      <c r="C104">
        <v>-21.682500000000001</v>
      </c>
      <c r="D104" s="23">
        <v>-51.074199999999998</v>
      </c>
    </row>
    <row r="105" spans="1:4" x14ac:dyDescent="0.3">
      <c r="A105" s="27">
        <v>39966</v>
      </c>
      <c r="B105" t="s">
        <v>7</v>
      </c>
      <c r="C105">
        <v>-21.682500000000001</v>
      </c>
      <c r="D105" s="23">
        <v>-51.074199999999998</v>
      </c>
    </row>
    <row r="106" spans="1:4" x14ac:dyDescent="0.3">
      <c r="A106" s="27">
        <v>39973</v>
      </c>
      <c r="B106" t="s">
        <v>7</v>
      </c>
      <c r="C106">
        <v>-21.682500000000001</v>
      </c>
      <c r="D106" s="23">
        <v>-51.074199999999998</v>
      </c>
    </row>
    <row r="107" spans="1:4" x14ac:dyDescent="0.3">
      <c r="A107" s="27">
        <v>39980</v>
      </c>
      <c r="B107" t="s">
        <v>7</v>
      </c>
      <c r="C107">
        <v>-21.682500000000001</v>
      </c>
      <c r="D107" s="23">
        <v>-51.074199999999998</v>
      </c>
    </row>
    <row r="108" spans="1:4" x14ac:dyDescent="0.3">
      <c r="A108" s="27">
        <v>39987</v>
      </c>
      <c r="B108" t="s">
        <v>7</v>
      </c>
      <c r="C108">
        <v>-21.682500000000001</v>
      </c>
      <c r="D108" s="23">
        <v>-51.074199999999998</v>
      </c>
    </row>
    <row r="109" spans="1:4" x14ac:dyDescent="0.3">
      <c r="A109" s="27">
        <v>39994</v>
      </c>
      <c r="B109" t="s">
        <v>7</v>
      </c>
      <c r="C109">
        <v>-21.682500000000001</v>
      </c>
      <c r="D109" s="23">
        <v>-51.074199999999998</v>
      </c>
    </row>
    <row r="110" spans="1:4" x14ac:dyDescent="0.3">
      <c r="A110" s="27">
        <v>40001</v>
      </c>
      <c r="B110" t="s">
        <v>7</v>
      </c>
      <c r="C110">
        <v>-21.682500000000001</v>
      </c>
      <c r="D110" s="23">
        <v>-51.074199999999998</v>
      </c>
    </row>
    <row r="111" spans="1:4" x14ac:dyDescent="0.3">
      <c r="A111" s="27">
        <v>40008</v>
      </c>
      <c r="B111" t="s">
        <v>7</v>
      </c>
      <c r="C111">
        <v>-21.682500000000001</v>
      </c>
      <c r="D111" s="23">
        <v>-51.074199999999998</v>
      </c>
    </row>
    <row r="112" spans="1:4" x14ac:dyDescent="0.3">
      <c r="A112" s="27">
        <v>40015</v>
      </c>
      <c r="B112" t="s">
        <v>7</v>
      </c>
      <c r="C112">
        <v>-21.682500000000001</v>
      </c>
      <c r="D112" s="23">
        <v>-51.074199999999998</v>
      </c>
    </row>
    <row r="113" spans="1:4" x14ac:dyDescent="0.3">
      <c r="A113" s="27">
        <v>40022</v>
      </c>
      <c r="B113" t="s">
        <v>7</v>
      </c>
      <c r="C113">
        <v>-21.682500000000001</v>
      </c>
      <c r="D113" s="23">
        <v>-51.074199999999998</v>
      </c>
    </row>
    <row r="114" spans="1:4" x14ac:dyDescent="0.3">
      <c r="A114" s="27">
        <v>40029</v>
      </c>
      <c r="B114" t="s">
        <v>7</v>
      </c>
      <c r="C114">
        <v>-21.682500000000001</v>
      </c>
      <c r="D114" s="23">
        <v>-51.074199999999998</v>
      </c>
    </row>
    <row r="115" spans="1:4" x14ac:dyDescent="0.3">
      <c r="A115" s="27">
        <v>40036</v>
      </c>
      <c r="B115" t="s">
        <v>7</v>
      </c>
      <c r="C115">
        <v>-21.682500000000001</v>
      </c>
      <c r="D115" s="23">
        <v>-51.074199999999998</v>
      </c>
    </row>
    <row r="116" spans="1:4" x14ac:dyDescent="0.3">
      <c r="A116" s="27">
        <v>40043</v>
      </c>
      <c r="B116" t="s">
        <v>7</v>
      </c>
      <c r="C116">
        <v>-21.682500000000001</v>
      </c>
      <c r="D116" s="23">
        <v>-51.074199999999998</v>
      </c>
    </row>
    <row r="117" spans="1:4" x14ac:dyDescent="0.3">
      <c r="A117" s="27">
        <v>40050</v>
      </c>
      <c r="B117" t="s">
        <v>7</v>
      </c>
      <c r="C117">
        <v>-21.682500000000001</v>
      </c>
      <c r="D117" s="23">
        <v>-51.074199999999998</v>
      </c>
    </row>
    <row r="118" spans="1:4" x14ac:dyDescent="0.3">
      <c r="A118" s="27">
        <v>40057</v>
      </c>
      <c r="B118" t="s">
        <v>7</v>
      </c>
      <c r="C118">
        <v>-21.682500000000001</v>
      </c>
      <c r="D118" s="23">
        <v>-51.074199999999998</v>
      </c>
    </row>
    <row r="119" spans="1:4" x14ac:dyDescent="0.3">
      <c r="A119" s="27">
        <v>40064</v>
      </c>
      <c r="B119" t="s">
        <v>7</v>
      </c>
      <c r="C119">
        <v>-21.682500000000001</v>
      </c>
      <c r="D119" s="23">
        <v>-51.074199999999998</v>
      </c>
    </row>
    <row r="120" spans="1:4" x14ac:dyDescent="0.3">
      <c r="A120" s="27">
        <v>40071</v>
      </c>
      <c r="B120" t="s">
        <v>7</v>
      </c>
      <c r="C120">
        <v>-21.682500000000001</v>
      </c>
      <c r="D120" s="23">
        <v>-51.074199999999998</v>
      </c>
    </row>
    <row r="121" spans="1:4" x14ac:dyDescent="0.3">
      <c r="A121" s="27">
        <v>40078</v>
      </c>
      <c r="B121" t="s">
        <v>7</v>
      </c>
      <c r="C121">
        <v>-21.682500000000001</v>
      </c>
      <c r="D121" s="23">
        <v>-51.074199999999998</v>
      </c>
    </row>
    <row r="122" spans="1:4" x14ac:dyDescent="0.3">
      <c r="A122" s="27">
        <v>40085</v>
      </c>
      <c r="B122" t="s">
        <v>7</v>
      </c>
      <c r="C122">
        <v>-21.682500000000001</v>
      </c>
      <c r="D122" s="23">
        <v>-51.074199999999998</v>
      </c>
    </row>
    <row r="123" spans="1:4" x14ac:dyDescent="0.3">
      <c r="A123" s="27">
        <v>40092</v>
      </c>
      <c r="B123" t="s">
        <v>7</v>
      </c>
      <c r="C123">
        <v>-21.682500000000001</v>
      </c>
      <c r="D123" s="23">
        <v>-51.074199999999998</v>
      </c>
    </row>
    <row r="124" spans="1:4" x14ac:dyDescent="0.3">
      <c r="A124" s="27">
        <v>40099</v>
      </c>
      <c r="B124" t="s">
        <v>7</v>
      </c>
      <c r="C124">
        <v>-21.682500000000001</v>
      </c>
      <c r="D124" s="23">
        <v>-51.074199999999998</v>
      </c>
    </row>
    <row r="125" spans="1:4" x14ac:dyDescent="0.3">
      <c r="A125" s="27">
        <v>40106</v>
      </c>
      <c r="B125" t="s">
        <v>7</v>
      </c>
      <c r="C125">
        <v>-21.682500000000001</v>
      </c>
      <c r="D125" s="23">
        <v>-51.074199999999998</v>
      </c>
    </row>
    <row r="126" spans="1:4" x14ac:dyDescent="0.3">
      <c r="A126" s="27">
        <v>40113</v>
      </c>
      <c r="B126" t="s">
        <v>7</v>
      </c>
      <c r="C126">
        <v>-21.682500000000001</v>
      </c>
      <c r="D126" s="23">
        <v>-51.074199999999998</v>
      </c>
    </row>
    <row r="127" spans="1:4" x14ac:dyDescent="0.3">
      <c r="A127" s="27">
        <v>40120</v>
      </c>
      <c r="B127" t="s">
        <v>7</v>
      </c>
      <c r="C127">
        <v>-21.682500000000001</v>
      </c>
      <c r="D127" s="23">
        <v>-51.074199999999998</v>
      </c>
    </row>
    <row r="128" spans="1:4" x14ac:dyDescent="0.3">
      <c r="A128" s="27">
        <v>40126</v>
      </c>
      <c r="B128" t="s">
        <v>7</v>
      </c>
      <c r="C128">
        <v>-21.682500000000001</v>
      </c>
      <c r="D128" s="23">
        <v>-51.074199999999998</v>
      </c>
    </row>
    <row r="129" spans="1:4" x14ac:dyDescent="0.3">
      <c r="A129" s="27">
        <v>40134</v>
      </c>
      <c r="B129" t="s">
        <v>7</v>
      </c>
      <c r="C129">
        <v>-21.682500000000001</v>
      </c>
      <c r="D129" s="23">
        <v>-51.074199999999998</v>
      </c>
    </row>
    <row r="130" spans="1:4" x14ac:dyDescent="0.3">
      <c r="A130" s="27">
        <v>40141</v>
      </c>
      <c r="B130" t="s">
        <v>7</v>
      </c>
      <c r="C130">
        <v>-21.682500000000001</v>
      </c>
      <c r="D130" s="23">
        <v>-51.074199999999998</v>
      </c>
    </row>
    <row r="131" spans="1:4" x14ac:dyDescent="0.3">
      <c r="A131" s="27">
        <v>40148</v>
      </c>
      <c r="B131" t="s">
        <v>7</v>
      </c>
      <c r="C131">
        <v>-21.682500000000001</v>
      </c>
      <c r="D131" s="23">
        <v>-51.074199999999998</v>
      </c>
    </row>
    <row r="132" spans="1:4" x14ac:dyDescent="0.3">
      <c r="A132" s="27">
        <v>40155</v>
      </c>
      <c r="B132" t="s">
        <v>7</v>
      </c>
      <c r="C132">
        <v>-21.682500000000001</v>
      </c>
      <c r="D132" s="23">
        <v>-51.074199999999998</v>
      </c>
    </row>
    <row r="133" spans="1:4" x14ac:dyDescent="0.3">
      <c r="A133" s="27">
        <v>40162</v>
      </c>
      <c r="B133" t="s">
        <v>7</v>
      </c>
      <c r="C133">
        <v>-21.682500000000001</v>
      </c>
      <c r="D133" s="23">
        <v>-51.074199999999998</v>
      </c>
    </row>
    <row r="134" spans="1:4" x14ac:dyDescent="0.3">
      <c r="A134" s="27">
        <v>40169</v>
      </c>
      <c r="B134" t="s">
        <v>7</v>
      </c>
      <c r="C134">
        <v>-21.682500000000001</v>
      </c>
      <c r="D134" s="23">
        <v>-51.074199999999998</v>
      </c>
    </row>
    <row r="135" spans="1:4" x14ac:dyDescent="0.3">
      <c r="A135" s="27">
        <v>40177</v>
      </c>
      <c r="B135" t="s">
        <v>7</v>
      </c>
      <c r="C135">
        <v>-21.682500000000001</v>
      </c>
      <c r="D135" s="23">
        <v>-51.074199999999998</v>
      </c>
    </row>
    <row r="136" spans="1:4" x14ac:dyDescent="0.3">
      <c r="A136" s="27">
        <v>32582</v>
      </c>
      <c r="B136" t="s">
        <v>34</v>
      </c>
      <c r="C136">
        <v>-6.3150000000000004</v>
      </c>
      <c r="D136" s="23">
        <v>143.9555</v>
      </c>
    </row>
    <row r="137" spans="1:4" x14ac:dyDescent="0.3">
      <c r="A137" s="27">
        <v>32598</v>
      </c>
      <c r="B137" t="s">
        <v>34</v>
      </c>
      <c r="C137">
        <v>-6.3150000000000004</v>
      </c>
      <c r="D137" s="23">
        <v>143.9555</v>
      </c>
    </row>
    <row r="138" spans="1:4" x14ac:dyDescent="0.3">
      <c r="A138" s="27">
        <v>32612</v>
      </c>
      <c r="B138" t="s">
        <v>34</v>
      </c>
      <c r="C138">
        <v>-6.3150000000000004</v>
      </c>
      <c r="D138" s="23">
        <v>143.9555</v>
      </c>
    </row>
    <row r="139" spans="1:4" x14ac:dyDescent="0.3">
      <c r="A139" s="27">
        <v>32626</v>
      </c>
      <c r="B139" t="s">
        <v>34</v>
      </c>
      <c r="C139">
        <v>-6.3150000000000004</v>
      </c>
      <c r="D139" s="23">
        <v>143.9555</v>
      </c>
    </row>
    <row r="140" spans="1:4" x14ac:dyDescent="0.3">
      <c r="A140" s="27">
        <v>32643</v>
      </c>
      <c r="B140" t="s">
        <v>34</v>
      </c>
      <c r="C140">
        <v>-6.3150000000000004</v>
      </c>
      <c r="D140" s="23">
        <v>143.9555</v>
      </c>
    </row>
    <row r="141" spans="1:4" x14ac:dyDescent="0.3">
      <c r="A141" s="27">
        <v>39964</v>
      </c>
      <c r="B141" t="s">
        <v>34</v>
      </c>
      <c r="C141">
        <v>-6.3150000000000004</v>
      </c>
      <c r="D141" s="23">
        <v>143.9555</v>
      </c>
    </row>
    <row r="142" spans="1:4" x14ac:dyDescent="0.3">
      <c r="A142" s="27">
        <v>32674</v>
      </c>
      <c r="B142" t="s">
        <v>34</v>
      </c>
      <c r="C142">
        <v>-6.3150000000000004</v>
      </c>
      <c r="D142" s="23">
        <v>143.9555</v>
      </c>
    </row>
    <row r="143" spans="1:4" x14ac:dyDescent="0.3">
      <c r="A143" s="27">
        <v>32689</v>
      </c>
      <c r="B143" t="s">
        <v>34</v>
      </c>
      <c r="C143">
        <v>-6.3150000000000004</v>
      </c>
      <c r="D143" s="23">
        <v>143.9555</v>
      </c>
    </row>
    <row r="144" spans="1:4" x14ac:dyDescent="0.3">
      <c r="A144" s="27">
        <v>32703</v>
      </c>
      <c r="B144" t="s">
        <v>34</v>
      </c>
      <c r="C144">
        <v>-6.3150000000000004</v>
      </c>
      <c r="D144" s="23">
        <v>143.9555</v>
      </c>
    </row>
    <row r="145" spans="1:4" x14ac:dyDescent="0.3">
      <c r="A145" s="27">
        <v>32720</v>
      </c>
      <c r="B145" t="s">
        <v>34</v>
      </c>
      <c r="C145">
        <v>-6.3150000000000004</v>
      </c>
      <c r="D145" s="23">
        <v>143.9555</v>
      </c>
    </row>
    <row r="146" spans="1:4" x14ac:dyDescent="0.3">
      <c r="A146" s="27">
        <v>32735</v>
      </c>
      <c r="B146" t="s">
        <v>34</v>
      </c>
      <c r="C146">
        <v>-6.3150000000000004</v>
      </c>
      <c r="D146" s="23">
        <v>143.9555</v>
      </c>
    </row>
    <row r="147" spans="1:4" x14ac:dyDescent="0.3">
      <c r="A147" s="27">
        <v>32751</v>
      </c>
      <c r="B147" t="s">
        <v>34</v>
      </c>
      <c r="C147">
        <v>-6.3150000000000004</v>
      </c>
      <c r="D147" s="23">
        <v>143.9555</v>
      </c>
    </row>
    <row r="148" spans="1:4" x14ac:dyDescent="0.3">
      <c r="A148" s="27">
        <v>32766</v>
      </c>
      <c r="B148" t="s">
        <v>34</v>
      </c>
      <c r="C148">
        <v>-6.3150000000000004</v>
      </c>
      <c r="D148" s="23">
        <v>143.9555</v>
      </c>
    </row>
    <row r="149" spans="1:4" x14ac:dyDescent="0.3">
      <c r="A149" s="27">
        <v>32780</v>
      </c>
      <c r="B149" t="s">
        <v>34</v>
      </c>
      <c r="C149">
        <v>-6.3150000000000004</v>
      </c>
      <c r="D149" s="23">
        <v>143.9555</v>
      </c>
    </row>
    <row r="150" spans="1:4" x14ac:dyDescent="0.3">
      <c r="A150" s="27">
        <v>32794</v>
      </c>
      <c r="B150" t="s">
        <v>34</v>
      </c>
      <c r="C150">
        <v>-6.3150000000000004</v>
      </c>
      <c r="D150" s="23">
        <v>143.9555</v>
      </c>
    </row>
    <row r="151" spans="1:4" x14ac:dyDescent="0.3">
      <c r="A151" s="27">
        <v>32812</v>
      </c>
      <c r="B151" t="s">
        <v>34</v>
      </c>
      <c r="C151">
        <v>-6.3150000000000004</v>
      </c>
      <c r="D151" s="23">
        <v>143.9555</v>
      </c>
    </row>
    <row r="152" spans="1:4" x14ac:dyDescent="0.3">
      <c r="A152" s="27">
        <v>32827</v>
      </c>
      <c r="B152" t="s">
        <v>34</v>
      </c>
      <c r="C152">
        <v>-6.3150000000000004</v>
      </c>
      <c r="D152" s="23">
        <v>143.9555</v>
      </c>
    </row>
    <row r="153" spans="1:4" x14ac:dyDescent="0.3">
      <c r="A153" s="27">
        <v>32842</v>
      </c>
      <c r="B153" t="s">
        <v>34</v>
      </c>
      <c r="C153">
        <v>-6.3150000000000004</v>
      </c>
      <c r="D153" s="23">
        <v>143.9555</v>
      </c>
    </row>
    <row r="154" spans="1:4" x14ac:dyDescent="0.3">
      <c r="A154" s="27">
        <v>32857</v>
      </c>
      <c r="B154" t="s">
        <v>34</v>
      </c>
      <c r="C154">
        <v>-6.3150000000000004</v>
      </c>
      <c r="D154" s="23">
        <v>143.9555</v>
      </c>
    </row>
    <row r="155" spans="1:4" x14ac:dyDescent="0.3">
      <c r="A155" s="27">
        <v>32871</v>
      </c>
      <c r="B155" t="s">
        <v>34</v>
      </c>
      <c r="C155">
        <v>-6.3150000000000004</v>
      </c>
      <c r="D155" s="23">
        <v>143.9555</v>
      </c>
    </row>
    <row r="156" spans="1:4" x14ac:dyDescent="0.3">
      <c r="A156" s="27">
        <v>32888</v>
      </c>
      <c r="B156" t="s">
        <v>34</v>
      </c>
      <c r="C156">
        <v>-6.3150000000000004</v>
      </c>
      <c r="D156" s="23">
        <v>143.9555</v>
      </c>
    </row>
    <row r="157" spans="1:4" x14ac:dyDescent="0.3">
      <c r="A157" s="27">
        <v>32904</v>
      </c>
      <c r="B157" t="s">
        <v>34</v>
      </c>
      <c r="C157">
        <v>-6.3150000000000004</v>
      </c>
      <c r="D157" s="23">
        <v>143.9555</v>
      </c>
    </row>
    <row r="158" spans="1:4" x14ac:dyDescent="0.3">
      <c r="A158" s="27">
        <v>32919</v>
      </c>
      <c r="B158" t="s">
        <v>34</v>
      </c>
      <c r="C158">
        <v>-6.3150000000000004</v>
      </c>
      <c r="D158" s="23">
        <v>143.9555</v>
      </c>
    </row>
    <row r="159" spans="1:4" x14ac:dyDescent="0.3">
      <c r="A159" s="27">
        <v>32932</v>
      </c>
      <c r="B159" t="s">
        <v>34</v>
      </c>
      <c r="C159">
        <v>-6.3150000000000004</v>
      </c>
      <c r="D159" s="23">
        <v>143.9555</v>
      </c>
    </row>
    <row r="160" spans="1:4" x14ac:dyDescent="0.3">
      <c r="A160" s="27">
        <v>32947</v>
      </c>
      <c r="B160" t="s">
        <v>34</v>
      </c>
      <c r="C160">
        <v>-6.3150000000000004</v>
      </c>
      <c r="D160" s="23">
        <v>143.9555</v>
      </c>
    </row>
    <row r="161" spans="1:4" x14ac:dyDescent="0.3">
      <c r="A161" s="27">
        <v>32962</v>
      </c>
      <c r="B161" t="s">
        <v>34</v>
      </c>
      <c r="C161">
        <v>-6.3150000000000004</v>
      </c>
      <c r="D161" s="23">
        <v>143.9555</v>
      </c>
    </row>
    <row r="162" spans="1:4" x14ac:dyDescent="0.3">
      <c r="A162" s="27">
        <v>32975</v>
      </c>
      <c r="B162" t="s">
        <v>34</v>
      </c>
      <c r="C162">
        <v>-6.3150000000000004</v>
      </c>
      <c r="D162" s="23">
        <v>143.9555</v>
      </c>
    </row>
    <row r="163" spans="1:4" x14ac:dyDescent="0.3">
      <c r="A163" s="27">
        <v>32993</v>
      </c>
      <c r="B163" t="s">
        <v>34</v>
      </c>
      <c r="C163">
        <v>-6.3150000000000004</v>
      </c>
      <c r="D163" s="23">
        <v>143.9555</v>
      </c>
    </row>
    <row r="164" spans="1:4" x14ac:dyDescent="0.3">
      <c r="A164" s="27">
        <v>33008</v>
      </c>
      <c r="B164" t="s">
        <v>34</v>
      </c>
      <c r="C164">
        <v>-6.3150000000000004</v>
      </c>
      <c r="D164" s="23">
        <v>143.9555</v>
      </c>
    </row>
    <row r="165" spans="1:4" x14ac:dyDescent="0.3">
      <c r="A165" s="27">
        <v>33024</v>
      </c>
      <c r="B165" t="s">
        <v>34</v>
      </c>
      <c r="C165">
        <v>-6.3150000000000004</v>
      </c>
      <c r="D165" s="23">
        <v>143.9555</v>
      </c>
    </row>
    <row r="166" spans="1:4" x14ac:dyDescent="0.3">
      <c r="A166" s="27">
        <v>33039</v>
      </c>
      <c r="B166" t="s">
        <v>34</v>
      </c>
      <c r="C166">
        <v>-6.3150000000000004</v>
      </c>
      <c r="D166" s="23">
        <v>143.9555</v>
      </c>
    </row>
    <row r="167" spans="1:4" x14ac:dyDescent="0.3">
      <c r="A167" s="27">
        <v>33053</v>
      </c>
      <c r="B167" t="s">
        <v>34</v>
      </c>
      <c r="C167">
        <v>-6.3150000000000004</v>
      </c>
      <c r="D167" s="23">
        <v>143.9555</v>
      </c>
    </row>
    <row r="168" spans="1:4" x14ac:dyDescent="0.3">
      <c r="A168" s="27">
        <v>33067</v>
      </c>
      <c r="B168" t="s">
        <v>34</v>
      </c>
      <c r="C168">
        <v>-6.3150000000000004</v>
      </c>
      <c r="D168" s="23">
        <v>143.9555</v>
      </c>
    </row>
    <row r="169" spans="1:4" x14ac:dyDescent="0.3">
      <c r="A169" s="27">
        <v>33085</v>
      </c>
      <c r="B169" t="s">
        <v>34</v>
      </c>
      <c r="C169">
        <v>-6.3150000000000004</v>
      </c>
      <c r="D169" s="23">
        <v>143.9555</v>
      </c>
    </row>
    <row r="170" spans="1:4" x14ac:dyDescent="0.3">
      <c r="A170" s="27">
        <v>33100</v>
      </c>
      <c r="B170" t="s">
        <v>34</v>
      </c>
      <c r="C170">
        <v>-6.3150000000000004</v>
      </c>
      <c r="D170" s="23">
        <v>143.9555</v>
      </c>
    </row>
    <row r="171" spans="1:4" x14ac:dyDescent="0.3">
      <c r="A171" s="27">
        <v>33116</v>
      </c>
      <c r="B171" t="s">
        <v>34</v>
      </c>
      <c r="C171">
        <v>-6.3150000000000004</v>
      </c>
      <c r="D171" s="23">
        <v>143.9555</v>
      </c>
    </row>
    <row r="172" spans="1:4" x14ac:dyDescent="0.3">
      <c r="A172" s="27">
        <v>33144</v>
      </c>
      <c r="B172" t="s">
        <v>34</v>
      </c>
      <c r="C172">
        <v>-6.3150000000000004</v>
      </c>
      <c r="D172" s="23">
        <v>143.9555</v>
      </c>
    </row>
    <row r="173" spans="1:4" x14ac:dyDescent="0.3">
      <c r="A173" s="27">
        <v>33161</v>
      </c>
      <c r="B173" t="s">
        <v>34</v>
      </c>
      <c r="C173">
        <v>-6.3150000000000004</v>
      </c>
      <c r="D173" s="23">
        <v>143.9555</v>
      </c>
    </row>
    <row r="174" spans="1:4" x14ac:dyDescent="0.3">
      <c r="A174" s="27">
        <v>33177</v>
      </c>
      <c r="B174" t="s">
        <v>34</v>
      </c>
      <c r="C174">
        <v>-6.3150000000000004</v>
      </c>
      <c r="D174" s="23">
        <v>143.9555</v>
      </c>
    </row>
    <row r="175" spans="1:4" x14ac:dyDescent="0.3">
      <c r="A175" s="27">
        <v>33192</v>
      </c>
      <c r="B175" t="s">
        <v>34</v>
      </c>
      <c r="C175">
        <v>-6.3150000000000004</v>
      </c>
      <c r="D175" s="23">
        <v>143.9555</v>
      </c>
    </row>
    <row r="176" spans="1:4" x14ac:dyDescent="0.3">
      <c r="A176" s="27">
        <v>33207</v>
      </c>
      <c r="B176" t="s">
        <v>34</v>
      </c>
      <c r="C176">
        <v>-6.3150000000000004</v>
      </c>
      <c r="D176" s="23">
        <v>143.9555</v>
      </c>
    </row>
    <row r="177" spans="1:4" x14ac:dyDescent="0.3">
      <c r="A177" s="27">
        <v>33221</v>
      </c>
      <c r="B177" t="s">
        <v>34</v>
      </c>
      <c r="C177">
        <v>-6.3150000000000004</v>
      </c>
      <c r="D177" s="23">
        <v>143.9555</v>
      </c>
    </row>
    <row r="178" spans="1:4" x14ac:dyDescent="0.3">
      <c r="A178" s="27">
        <v>33238</v>
      </c>
      <c r="B178" t="s">
        <v>34</v>
      </c>
      <c r="C178">
        <v>-6.3150000000000004</v>
      </c>
      <c r="D178" s="23">
        <v>143.9555</v>
      </c>
    </row>
    <row r="179" spans="1:4" x14ac:dyDescent="0.3">
      <c r="A179" s="27">
        <v>33253</v>
      </c>
      <c r="B179" t="s">
        <v>34</v>
      </c>
      <c r="C179">
        <v>-6.3150000000000004</v>
      </c>
      <c r="D179" s="23">
        <v>143.9555</v>
      </c>
    </row>
    <row r="180" spans="1:4" x14ac:dyDescent="0.3">
      <c r="A180" s="27">
        <v>33269</v>
      </c>
      <c r="B180" t="s">
        <v>34</v>
      </c>
      <c r="C180">
        <v>-6.3150000000000004</v>
      </c>
      <c r="D180" s="23">
        <v>143.9555</v>
      </c>
    </row>
    <row r="181" spans="1:4" x14ac:dyDescent="0.3">
      <c r="A181" s="27">
        <v>33284</v>
      </c>
      <c r="B181" t="s">
        <v>34</v>
      </c>
      <c r="C181">
        <v>-6.3150000000000004</v>
      </c>
      <c r="D181" s="23">
        <v>143.9555</v>
      </c>
    </row>
    <row r="182" spans="1:4" x14ac:dyDescent="0.3">
      <c r="A182" s="27">
        <v>33297</v>
      </c>
      <c r="B182" t="s">
        <v>34</v>
      </c>
      <c r="C182">
        <v>-6.3150000000000004</v>
      </c>
      <c r="D182" s="23">
        <v>143.9555</v>
      </c>
    </row>
    <row r="183" spans="1:4" x14ac:dyDescent="0.3">
      <c r="A183" s="27">
        <v>33312</v>
      </c>
      <c r="B183" t="s">
        <v>34</v>
      </c>
      <c r="C183">
        <v>-6.3150000000000004</v>
      </c>
      <c r="D183" s="23">
        <v>143.9555</v>
      </c>
    </row>
    <row r="184" spans="1:4" x14ac:dyDescent="0.3">
      <c r="A184" s="27">
        <v>33325</v>
      </c>
      <c r="B184" t="s">
        <v>34</v>
      </c>
      <c r="C184">
        <v>-6.3150000000000004</v>
      </c>
      <c r="D184" s="23">
        <v>143.9555</v>
      </c>
    </row>
    <row r="185" spans="1:4" x14ac:dyDescent="0.3">
      <c r="A185" s="27">
        <v>33343</v>
      </c>
      <c r="B185" t="s">
        <v>34</v>
      </c>
      <c r="C185">
        <v>-6.3150000000000004</v>
      </c>
      <c r="D185" s="23">
        <v>143.9555</v>
      </c>
    </row>
    <row r="186" spans="1:4" x14ac:dyDescent="0.3">
      <c r="A186" s="27">
        <v>33358</v>
      </c>
      <c r="B186" t="s">
        <v>34</v>
      </c>
      <c r="C186">
        <v>-6.3150000000000004</v>
      </c>
      <c r="D186" s="23">
        <v>143.9555</v>
      </c>
    </row>
    <row r="187" spans="1:4" x14ac:dyDescent="0.3">
      <c r="A187" s="27">
        <v>33373</v>
      </c>
      <c r="B187" t="s">
        <v>34</v>
      </c>
      <c r="C187">
        <v>-6.3150000000000004</v>
      </c>
      <c r="D187" s="23">
        <v>143.9555</v>
      </c>
    </row>
    <row r="188" spans="1:4" x14ac:dyDescent="0.3">
      <c r="A188" s="27">
        <v>33389</v>
      </c>
      <c r="B188" t="s">
        <v>34</v>
      </c>
      <c r="C188">
        <v>-6.3150000000000004</v>
      </c>
      <c r="D188" s="23">
        <v>143.9555</v>
      </c>
    </row>
    <row r="189" spans="1:4" x14ac:dyDescent="0.3">
      <c r="A189" s="27">
        <v>33403</v>
      </c>
      <c r="B189" t="s">
        <v>34</v>
      </c>
      <c r="C189">
        <v>-6.3150000000000004</v>
      </c>
      <c r="D189" s="23">
        <v>143.9555</v>
      </c>
    </row>
    <row r="190" spans="1:4" x14ac:dyDescent="0.3">
      <c r="A190" s="27">
        <v>33417</v>
      </c>
      <c r="B190" t="s">
        <v>34</v>
      </c>
      <c r="C190">
        <v>-6.3150000000000004</v>
      </c>
      <c r="D190" s="23">
        <v>143.9555</v>
      </c>
    </row>
    <row r="191" spans="1:4" x14ac:dyDescent="0.3">
      <c r="A191" s="27">
        <v>33434</v>
      </c>
      <c r="B191" t="s">
        <v>34</v>
      </c>
      <c r="C191">
        <v>-6.3150000000000004</v>
      </c>
      <c r="D191" s="23">
        <v>143.9555</v>
      </c>
    </row>
    <row r="192" spans="1:4" x14ac:dyDescent="0.3">
      <c r="A192" s="27">
        <v>33450</v>
      </c>
      <c r="B192" t="s">
        <v>34</v>
      </c>
      <c r="C192">
        <v>-6.3150000000000004</v>
      </c>
      <c r="D192" s="23">
        <v>143.9555</v>
      </c>
    </row>
    <row r="193" spans="1:4" x14ac:dyDescent="0.3">
      <c r="A193" s="27">
        <v>33465</v>
      </c>
      <c r="B193" t="s">
        <v>34</v>
      </c>
      <c r="C193">
        <v>-6.3150000000000004</v>
      </c>
      <c r="D193" s="23">
        <v>143.9555</v>
      </c>
    </row>
    <row r="194" spans="1:4" x14ac:dyDescent="0.3">
      <c r="A194" s="27">
        <v>33480</v>
      </c>
      <c r="B194" t="s">
        <v>34</v>
      </c>
      <c r="C194">
        <v>-6.3150000000000004</v>
      </c>
      <c r="D194" s="23">
        <v>143.9555</v>
      </c>
    </row>
    <row r="195" spans="1:4" x14ac:dyDescent="0.3">
      <c r="A195" s="27">
        <v>33497</v>
      </c>
      <c r="B195" t="s">
        <v>34</v>
      </c>
      <c r="C195">
        <v>-6.3150000000000004</v>
      </c>
      <c r="D195" s="23">
        <v>143.9555</v>
      </c>
    </row>
    <row r="196" spans="1:4" x14ac:dyDescent="0.3">
      <c r="A196" s="27">
        <v>33511</v>
      </c>
      <c r="B196" t="s">
        <v>34</v>
      </c>
      <c r="C196">
        <v>-6.3150000000000004</v>
      </c>
      <c r="D196" s="23">
        <v>143.9555</v>
      </c>
    </row>
    <row r="197" spans="1:4" x14ac:dyDescent="0.3">
      <c r="A197" s="27">
        <v>33526</v>
      </c>
      <c r="B197" t="s">
        <v>34</v>
      </c>
      <c r="C197">
        <v>-6.3150000000000004</v>
      </c>
      <c r="D197" s="23">
        <v>143.9555</v>
      </c>
    </row>
    <row r="198" spans="1:4" x14ac:dyDescent="0.3">
      <c r="A198" s="27">
        <v>33542</v>
      </c>
      <c r="B198" t="s">
        <v>34</v>
      </c>
      <c r="C198">
        <v>-6.3150000000000004</v>
      </c>
      <c r="D198" s="23">
        <v>143.9555</v>
      </c>
    </row>
    <row r="199" spans="1:4" x14ac:dyDescent="0.3">
      <c r="A199" s="27">
        <v>33557</v>
      </c>
      <c r="B199" t="s">
        <v>34</v>
      </c>
      <c r="C199">
        <v>-6.3150000000000004</v>
      </c>
      <c r="D199" s="23">
        <v>143.9555</v>
      </c>
    </row>
    <row r="200" spans="1:4" x14ac:dyDescent="0.3">
      <c r="A200" s="27">
        <v>33571</v>
      </c>
      <c r="B200" t="s">
        <v>34</v>
      </c>
      <c r="C200">
        <v>-6.3150000000000004</v>
      </c>
      <c r="D200" s="23">
        <v>143.9555</v>
      </c>
    </row>
    <row r="201" spans="1:4" x14ac:dyDescent="0.3">
      <c r="A201" s="27">
        <v>34702</v>
      </c>
      <c r="B201" t="s">
        <v>4</v>
      </c>
      <c r="C201">
        <v>5.4558999999999997</v>
      </c>
      <c r="D201" s="23">
        <v>-75.650400000000005</v>
      </c>
    </row>
    <row r="202" spans="1:4" x14ac:dyDescent="0.3">
      <c r="A202" s="27">
        <v>34709</v>
      </c>
      <c r="B202" t="s">
        <v>4</v>
      </c>
      <c r="C202">
        <v>5.4558999999999997</v>
      </c>
      <c r="D202" s="23">
        <v>-75.650400000000005</v>
      </c>
    </row>
    <row r="203" spans="1:4" x14ac:dyDescent="0.3">
      <c r="A203" s="27">
        <v>34716</v>
      </c>
      <c r="B203" t="s">
        <v>4</v>
      </c>
      <c r="C203">
        <v>5.4558999999999997</v>
      </c>
      <c r="D203" s="23">
        <v>-75.650400000000005</v>
      </c>
    </row>
    <row r="204" spans="1:4" x14ac:dyDescent="0.3">
      <c r="A204" s="27">
        <v>34723</v>
      </c>
      <c r="B204" t="s">
        <v>4</v>
      </c>
      <c r="C204">
        <v>5.4558999999999997</v>
      </c>
      <c r="D204" s="23">
        <v>-75.650400000000005</v>
      </c>
    </row>
    <row r="205" spans="1:4" x14ac:dyDescent="0.3">
      <c r="A205" s="27">
        <v>34730</v>
      </c>
      <c r="B205" t="s">
        <v>4</v>
      </c>
      <c r="C205">
        <v>5.4558999999999997</v>
      </c>
      <c r="D205" s="23">
        <v>-75.650400000000005</v>
      </c>
    </row>
    <row r="206" spans="1:4" x14ac:dyDescent="0.3">
      <c r="A206" s="27">
        <v>34737</v>
      </c>
      <c r="B206" t="s">
        <v>4</v>
      </c>
      <c r="C206">
        <v>5.4558999999999997</v>
      </c>
      <c r="D206" s="23">
        <v>-75.650400000000005</v>
      </c>
    </row>
    <row r="207" spans="1:4" x14ac:dyDescent="0.3">
      <c r="A207" s="27">
        <v>34744</v>
      </c>
      <c r="B207" t="s">
        <v>4</v>
      </c>
      <c r="C207">
        <v>5.4558999999999997</v>
      </c>
      <c r="D207" s="23">
        <v>-75.650400000000005</v>
      </c>
    </row>
    <row r="208" spans="1:4" x14ac:dyDescent="0.3">
      <c r="A208" s="27">
        <v>34751</v>
      </c>
      <c r="B208" t="s">
        <v>4</v>
      </c>
      <c r="C208">
        <v>5.4558999999999997</v>
      </c>
      <c r="D208" s="23">
        <v>-75.650400000000005</v>
      </c>
    </row>
    <row r="209" spans="1:4" x14ac:dyDescent="0.3">
      <c r="A209" s="27">
        <v>34758</v>
      </c>
      <c r="B209" t="s">
        <v>4</v>
      </c>
      <c r="C209">
        <v>5.4558999999999997</v>
      </c>
      <c r="D209" s="23">
        <v>-75.650400000000005</v>
      </c>
    </row>
    <row r="210" spans="1:4" x14ac:dyDescent="0.3">
      <c r="A210" s="27">
        <v>34765</v>
      </c>
      <c r="B210" t="s">
        <v>4</v>
      </c>
      <c r="C210">
        <v>5.4558999999999997</v>
      </c>
      <c r="D210" s="23">
        <v>-75.650400000000005</v>
      </c>
    </row>
    <row r="211" spans="1:4" x14ac:dyDescent="0.3">
      <c r="A211" s="27">
        <v>34772</v>
      </c>
      <c r="B211" t="s">
        <v>4</v>
      </c>
      <c r="C211">
        <v>5.4558999999999997</v>
      </c>
      <c r="D211" s="23">
        <v>-75.650400000000005</v>
      </c>
    </row>
    <row r="212" spans="1:4" x14ac:dyDescent="0.3">
      <c r="A212" s="27">
        <v>34779</v>
      </c>
      <c r="B212" t="s">
        <v>4</v>
      </c>
      <c r="C212">
        <v>5.4558999999999997</v>
      </c>
      <c r="D212" s="23">
        <v>-75.650400000000005</v>
      </c>
    </row>
    <row r="213" spans="1:4" x14ac:dyDescent="0.3">
      <c r="A213" s="27">
        <v>34786</v>
      </c>
      <c r="B213" t="s">
        <v>4</v>
      </c>
      <c r="C213">
        <v>5.4558999999999997</v>
      </c>
      <c r="D213" s="23">
        <v>-75.650400000000005</v>
      </c>
    </row>
    <row r="214" spans="1:4" x14ac:dyDescent="0.3">
      <c r="A214" s="27">
        <v>34793</v>
      </c>
      <c r="B214" t="s">
        <v>4</v>
      </c>
      <c r="C214">
        <v>5.4558999999999997</v>
      </c>
      <c r="D214" s="23">
        <v>-75.650400000000005</v>
      </c>
    </row>
    <row r="215" spans="1:4" x14ac:dyDescent="0.3">
      <c r="A215" s="27">
        <v>34800</v>
      </c>
      <c r="B215" t="s">
        <v>4</v>
      </c>
      <c r="C215">
        <v>5.4558999999999997</v>
      </c>
      <c r="D215" s="23">
        <v>-75.650400000000005</v>
      </c>
    </row>
    <row r="216" spans="1:4" x14ac:dyDescent="0.3">
      <c r="A216" s="27">
        <v>34807</v>
      </c>
      <c r="B216" t="s">
        <v>4</v>
      </c>
      <c r="C216">
        <v>5.4558999999999997</v>
      </c>
      <c r="D216" s="23">
        <v>-75.650400000000005</v>
      </c>
    </row>
    <row r="217" spans="1:4" x14ac:dyDescent="0.3">
      <c r="A217" s="27">
        <v>34814</v>
      </c>
      <c r="B217" t="s">
        <v>4</v>
      </c>
      <c r="C217">
        <v>5.4558999999999997</v>
      </c>
      <c r="D217" s="23">
        <v>-75.650400000000005</v>
      </c>
    </row>
    <row r="218" spans="1:4" x14ac:dyDescent="0.3">
      <c r="A218" s="27">
        <v>34821</v>
      </c>
      <c r="B218" t="s">
        <v>4</v>
      </c>
      <c r="C218">
        <v>5.4558999999999997</v>
      </c>
      <c r="D218" s="23">
        <v>-75.650400000000005</v>
      </c>
    </row>
    <row r="219" spans="1:4" x14ac:dyDescent="0.3">
      <c r="A219" s="27">
        <v>34828</v>
      </c>
      <c r="B219" t="s">
        <v>4</v>
      </c>
      <c r="C219">
        <v>5.4558999999999997</v>
      </c>
      <c r="D219" s="23">
        <v>-75.650400000000005</v>
      </c>
    </row>
    <row r="220" spans="1:4" x14ac:dyDescent="0.3">
      <c r="A220" s="27">
        <v>34835</v>
      </c>
      <c r="B220" t="s">
        <v>4</v>
      </c>
      <c r="C220">
        <v>5.4558999999999997</v>
      </c>
      <c r="D220" s="23">
        <v>-75.650400000000005</v>
      </c>
    </row>
    <row r="221" spans="1:4" x14ac:dyDescent="0.3">
      <c r="A221" s="27">
        <v>34842</v>
      </c>
      <c r="B221" t="s">
        <v>4</v>
      </c>
      <c r="C221">
        <v>5.4558999999999997</v>
      </c>
      <c r="D221" s="23">
        <v>-75.650400000000005</v>
      </c>
    </row>
    <row r="222" spans="1:4" x14ac:dyDescent="0.3">
      <c r="A222" s="27">
        <v>34849</v>
      </c>
      <c r="B222" t="s">
        <v>4</v>
      </c>
      <c r="C222">
        <v>5.4558999999999997</v>
      </c>
      <c r="D222" s="23">
        <v>-75.650400000000005</v>
      </c>
    </row>
    <row r="223" spans="1:4" x14ac:dyDescent="0.3">
      <c r="A223" s="27">
        <v>34856</v>
      </c>
      <c r="B223" t="s">
        <v>4</v>
      </c>
      <c r="C223">
        <v>5.4558999999999997</v>
      </c>
      <c r="D223" s="23">
        <v>-75.650400000000005</v>
      </c>
    </row>
    <row r="224" spans="1:4" x14ac:dyDescent="0.3">
      <c r="A224" s="27">
        <v>34863</v>
      </c>
      <c r="B224" t="s">
        <v>4</v>
      </c>
      <c r="C224">
        <v>5.4558999999999997</v>
      </c>
      <c r="D224" s="23">
        <v>-75.650400000000005</v>
      </c>
    </row>
    <row r="225" spans="1:4" x14ac:dyDescent="0.3">
      <c r="A225" s="27">
        <v>34870</v>
      </c>
      <c r="B225" t="s">
        <v>4</v>
      </c>
      <c r="C225">
        <v>5.4558999999999997</v>
      </c>
      <c r="D225" s="23">
        <v>-75.650400000000005</v>
      </c>
    </row>
    <row r="226" spans="1:4" x14ac:dyDescent="0.3">
      <c r="A226" s="27">
        <v>34877</v>
      </c>
      <c r="B226" t="s">
        <v>4</v>
      </c>
      <c r="C226">
        <v>5.4558999999999997</v>
      </c>
      <c r="D226" s="23">
        <v>-75.650400000000005</v>
      </c>
    </row>
    <row r="227" spans="1:4" x14ac:dyDescent="0.3">
      <c r="A227" s="27">
        <v>34883</v>
      </c>
      <c r="B227" t="s">
        <v>4</v>
      </c>
      <c r="C227">
        <v>5.4558999999999997</v>
      </c>
      <c r="D227" s="23">
        <v>-75.650400000000005</v>
      </c>
    </row>
    <row r="228" spans="1:4" x14ac:dyDescent="0.3">
      <c r="A228" s="27">
        <v>34891</v>
      </c>
      <c r="B228" t="s">
        <v>4</v>
      </c>
      <c r="C228">
        <v>5.4558999999999997</v>
      </c>
      <c r="D228" s="23">
        <v>-75.650400000000005</v>
      </c>
    </row>
    <row r="229" spans="1:4" x14ac:dyDescent="0.3">
      <c r="A229" s="27">
        <v>34898</v>
      </c>
      <c r="B229" t="s">
        <v>4</v>
      </c>
      <c r="C229">
        <v>5.4558999999999997</v>
      </c>
      <c r="D229" s="23">
        <v>-75.650400000000005</v>
      </c>
    </row>
    <row r="230" spans="1:4" x14ac:dyDescent="0.3">
      <c r="A230" s="27">
        <v>34905</v>
      </c>
      <c r="B230" t="s">
        <v>4</v>
      </c>
      <c r="C230">
        <v>5.4558999999999997</v>
      </c>
      <c r="D230" s="23">
        <v>-75.650400000000005</v>
      </c>
    </row>
    <row r="231" spans="1:4" x14ac:dyDescent="0.3">
      <c r="A231" s="27">
        <v>34912</v>
      </c>
      <c r="B231" t="s">
        <v>4</v>
      </c>
      <c r="C231">
        <v>5.4558999999999997</v>
      </c>
      <c r="D231" s="23">
        <v>-75.650400000000005</v>
      </c>
    </row>
    <row r="232" spans="1:4" x14ac:dyDescent="0.3">
      <c r="A232" s="27">
        <v>34919</v>
      </c>
      <c r="B232" t="s">
        <v>4</v>
      </c>
      <c r="C232">
        <v>5.4558999999999997</v>
      </c>
      <c r="D232" s="23">
        <v>-75.650400000000005</v>
      </c>
    </row>
    <row r="233" spans="1:4" x14ac:dyDescent="0.3">
      <c r="A233" s="27">
        <v>34926</v>
      </c>
      <c r="B233" t="s">
        <v>4</v>
      </c>
      <c r="C233">
        <v>5.4558999999999997</v>
      </c>
      <c r="D233" s="23">
        <v>-75.650400000000005</v>
      </c>
    </row>
    <row r="234" spans="1:4" x14ac:dyDescent="0.3">
      <c r="A234" s="27">
        <v>34933</v>
      </c>
      <c r="B234" t="s">
        <v>4</v>
      </c>
      <c r="C234">
        <v>5.4558999999999997</v>
      </c>
      <c r="D234" s="23">
        <v>-75.650400000000005</v>
      </c>
    </row>
    <row r="235" spans="1:4" x14ac:dyDescent="0.3">
      <c r="A235" s="27">
        <v>34940</v>
      </c>
      <c r="B235" t="s">
        <v>4</v>
      </c>
      <c r="C235">
        <v>5.4558999999999997</v>
      </c>
      <c r="D235" s="23">
        <v>-75.650400000000005</v>
      </c>
    </row>
    <row r="236" spans="1:4" x14ac:dyDescent="0.3">
      <c r="A236" s="27">
        <v>34947</v>
      </c>
      <c r="B236" t="s">
        <v>4</v>
      </c>
      <c r="C236">
        <v>5.4558999999999997</v>
      </c>
      <c r="D236" s="23">
        <v>-75.650400000000005</v>
      </c>
    </row>
    <row r="237" spans="1:4" x14ac:dyDescent="0.3">
      <c r="A237" s="27">
        <v>34954</v>
      </c>
      <c r="B237" t="s">
        <v>4</v>
      </c>
      <c r="C237">
        <v>5.4558999999999997</v>
      </c>
      <c r="D237" s="23">
        <v>-75.650400000000005</v>
      </c>
    </row>
    <row r="238" spans="1:4" x14ac:dyDescent="0.3">
      <c r="A238" s="27">
        <v>34961</v>
      </c>
      <c r="B238" t="s">
        <v>4</v>
      </c>
      <c r="C238">
        <v>5.4558999999999997</v>
      </c>
      <c r="D238" s="23">
        <v>-75.650400000000005</v>
      </c>
    </row>
    <row r="239" spans="1:4" x14ac:dyDescent="0.3">
      <c r="A239" s="27">
        <v>34968</v>
      </c>
      <c r="B239" t="s">
        <v>4</v>
      </c>
      <c r="C239">
        <v>5.4558999999999997</v>
      </c>
      <c r="D239" s="23">
        <v>-75.650400000000005</v>
      </c>
    </row>
    <row r="240" spans="1:4" x14ac:dyDescent="0.3">
      <c r="A240" s="27">
        <v>34975</v>
      </c>
      <c r="B240" t="s">
        <v>4</v>
      </c>
      <c r="C240">
        <v>5.4558999999999997</v>
      </c>
      <c r="D240" s="23">
        <v>-75.650400000000005</v>
      </c>
    </row>
    <row r="241" spans="1:4" x14ac:dyDescent="0.3">
      <c r="A241" s="27">
        <v>34982</v>
      </c>
      <c r="B241" t="s">
        <v>4</v>
      </c>
      <c r="C241">
        <v>5.4558999999999997</v>
      </c>
      <c r="D241" s="23">
        <v>-75.650400000000005</v>
      </c>
    </row>
    <row r="242" spans="1:4" x14ac:dyDescent="0.3">
      <c r="A242" s="27">
        <v>34989</v>
      </c>
      <c r="B242" t="s">
        <v>4</v>
      </c>
      <c r="C242">
        <v>5.4558999999999997</v>
      </c>
      <c r="D242" s="23">
        <v>-75.650400000000005</v>
      </c>
    </row>
    <row r="243" spans="1:4" x14ac:dyDescent="0.3">
      <c r="A243" s="27">
        <v>34996</v>
      </c>
      <c r="B243" t="s">
        <v>4</v>
      </c>
      <c r="C243">
        <v>5.4558999999999997</v>
      </c>
      <c r="D243" s="23">
        <v>-75.650400000000005</v>
      </c>
    </row>
    <row r="244" spans="1:4" x14ac:dyDescent="0.3">
      <c r="A244" s="27">
        <v>35003</v>
      </c>
      <c r="B244" t="s">
        <v>4</v>
      </c>
      <c r="C244">
        <v>5.4558999999999997</v>
      </c>
      <c r="D244" s="23">
        <v>-75.650400000000005</v>
      </c>
    </row>
    <row r="245" spans="1:4" x14ac:dyDescent="0.3">
      <c r="A245" s="27">
        <v>35010</v>
      </c>
      <c r="B245" t="s">
        <v>4</v>
      </c>
      <c r="C245">
        <v>5.4558999999999997</v>
      </c>
      <c r="D245" s="23">
        <v>-75.650400000000005</v>
      </c>
    </row>
    <row r="246" spans="1:4" x14ac:dyDescent="0.3">
      <c r="A246" s="27">
        <v>35017</v>
      </c>
      <c r="B246" t="s">
        <v>4</v>
      </c>
      <c r="C246">
        <v>5.4558999999999997</v>
      </c>
      <c r="D246" s="23">
        <v>-75.650400000000005</v>
      </c>
    </row>
    <row r="247" spans="1:4" x14ac:dyDescent="0.3">
      <c r="A247" s="27">
        <v>35024</v>
      </c>
      <c r="B247" t="s">
        <v>4</v>
      </c>
      <c r="C247">
        <v>5.4558999999999997</v>
      </c>
      <c r="D247" s="23">
        <v>-75.650400000000005</v>
      </c>
    </row>
    <row r="248" spans="1:4" x14ac:dyDescent="0.3">
      <c r="A248" s="27">
        <v>35031</v>
      </c>
      <c r="B248" t="s">
        <v>4</v>
      </c>
      <c r="C248">
        <v>5.4558999999999997</v>
      </c>
      <c r="D248" s="23">
        <v>-75.650400000000005</v>
      </c>
    </row>
    <row r="249" spans="1:4" x14ac:dyDescent="0.3">
      <c r="A249" s="27">
        <v>35038</v>
      </c>
      <c r="B249" t="s">
        <v>4</v>
      </c>
      <c r="C249">
        <v>5.4558999999999997</v>
      </c>
      <c r="D249" s="23">
        <v>-75.650400000000005</v>
      </c>
    </row>
    <row r="250" spans="1:4" x14ac:dyDescent="0.3">
      <c r="A250" s="27">
        <v>35045</v>
      </c>
      <c r="B250" t="s">
        <v>4</v>
      </c>
      <c r="C250">
        <v>5.4558999999999997</v>
      </c>
      <c r="D250" s="23">
        <v>-75.650400000000005</v>
      </c>
    </row>
    <row r="251" spans="1:4" x14ac:dyDescent="0.3">
      <c r="A251" s="27">
        <v>35052</v>
      </c>
      <c r="B251" t="s">
        <v>4</v>
      </c>
      <c r="C251">
        <v>5.4558999999999997</v>
      </c>
      <c r="D251" s="23">
        <v>-75.650400000000005</v>
      </c>
    </row>
    <row r="252" spans="1:4" x14ac:dyDescent="0.3">
      <c r="A252" s="27">
        <v>35059</v>
      </c>
      <c r="B252" t="s">
        <v>4</v>
      </c>
      <c r="C252">
        <v>5.4558999999999997</v>
      </c>
      <c r="D252" s="23">
        <v>-75.650400000000005</v>
      </c>
    </row>
    <row r="253" spans="1:4" x14ac:dyDescent="0.3">
      <c r="A253" s="27">
        <v>40757</v>
      </c>
      <c r="B253" t="s">
        <v>4</v>
      </c>
      <c r="C253">
        <v>3.3599000000000001</v>
      </c>
      <c r="D253" s="23">
        <v>-76.638599999999997</v>
      </c>
    </row>
    <row r="254" spans="1:4" x14ac:dyDescent="0.3">
      <c r="A254" s="27">
        <v>40764</v>
      </c>
      <c r="B254" t="s">
        <v>4</v>
      </c>
      <c r="C254">
        <v>3.3599000000000001</v>
      </c>
      <c r="D254" s="23">
        <v>-76.638599999999997</v>
      </c>
    </row>
    <row r="255" spans="1:4" x14ac:dyDescent="0.3">
      <c r="A255" s="27">
        <v>40771</v>
      </c>
      <c r="B255" t="s">
        <v>4</v>
      </c>
      <c r="C255">
        <v>3.3599000000000001</v>
      </c>
      <c r="D255" s="23">
        <v>-76.638599999999997</v>
      </c>
    </row>
    <row r="256" spans="1:4" x14ac:dyDescent="0.3">
      <c r="A256" s="27">
        <v>40778</v>
      </c>
      <c r="B256" t="s">
        <v>4</v>
      </c>
      <c r="C256">
        <v>3.3599000000000001</v>
      </c>
      <c r="D256" s="23">
        <v>-76.638599999999997</v>
      </c>
    </row>
    <row r="257" spans="1:4" x14ac:dyDescent="0.3">
      <c r="A257" s="27">
        <v>40785</v>
      </c>
      <c r="B257" t="s">
        <v>4</v>
      </c>
      <c r="C257">
        <v>3.3599000000000001</v>
      </c>
      <c r="D257" s="23">
        <v>-76.638599999999997</v>
      </c>
    </row>
    <row r="258" spans="1:4" x14ac:dyDescent="0.3">
      <c r="A258" s="27">
        <v>40792</v>
      </c>
      <c r="B258" t="s">
        <v>4</v>
      </c>
      <c r="C258">
        <v>3.3599000000000001</v>
      </c>
      <c r="D258" s="23">
        <v>-76.638599999999997</v>
      </c>
    </row>
    <row r="259" spans="1:4" x14ac:dyDescent="0.3">
      <c r="A259" s="27">
        <v>40799</v>
      </c>
      <c r="B259" t="s">
        <v>4</v>
      </c>
      <c r="C259">
        <v>3.3599000000000001</v>
      </c>
      <c r="D259" s="23">
        <v>-76.638599999999997</v>
      </c>
    </row>
    <row r="260" spans="1:4" x14ac:dyDescent="0.3">
      <c r="A260" s="27">
        <v>40806</v>
      </c>
      <c r="B260" t="s">
        <v>4</v>
      </c>
      <c r="C260">
        <v>3.3599000000000001</v>
      </c>
      <c r="D260" s="23">
        <v>-76.638599999999997</v>
      </c>
    </row>
    <row r="261" spans="1:4" x14ac:dyDescent="0.3">
      <c r="A261" s="27">
        <v>40813</v>
      </c>
      <c r="B261" t="s">
        <v>4</v>
      </c>
      <c r="C261">
        <v>3.3599000000000001</v>
      </c>
      <c r="D261" s="23">
        <v>-76.638599999999997</v>
      </c>
    </row>
    <row r="262" spans="1:4" x14ac:dyDescent="0.3">
      <c r="A262" s="27">
        <v>40820</v>
      </c>
      <c r="B262" t="s">
        <v>4</v>
      </c>
      <c r="C262">
        <v>3.3599000000000001</v>
      </c>
      <c r="D262" s="23">
        <v>-76.638599999999997</v>
      </c>
    </row>
    <row r="263" spans="1:4" x14ac:dyDescent="0.3">
      <c r="A263" s="27">
        <v>40827</v>
      </c>
      <c r="B263" t="s">
        <v>4</v>
      </c>
      <c r="C263">
        <v>3.3599000000000001</v>
      </c>
      <c r="D263" s="23">
        <v>-76.638599999999997</v>
      </c>
    </row>
    <row r="264" spans="1:4" x14ac:dyDescent="0.3">
      <c r="A264" s="27">
        <v>40834</v>
      </c>
      <c r="B264" t="s">
        <v>4</v>
      </c>
      <c r="C264">
        <v>3.3599000000000001</v>
      </c>
      <c r="D264" s="23">
        <v>-76.638599999999997</v>
      </c>
    </row>
    <row r="265" spans="1:4" x14ac:dyDescent="0.3">
      <c r="A265" s="27">
        <v>40841</v>
      </c>
      <c r="B265" t="s">
        <v>4</v>
      </c>
      <c r="C265">
        <v>3.3599000000000001</v>
      </c>
      <c r="D265" s="23">
        <v>-76.638599999999997</v>
      </c>
    </row>
    <row r="266" spans="1:4" x14ac:dyDescent="0.3">
      <c r="A266" s="27">
        <v>40848</v>
      </c>
      <c r="B266" t="s">
        <v>4</v>
      </c>
      <c r="C266">
        <v>3.3599000000000001</v>
      </c>
      <c r="D266" s="23">
        <v>-76.638599999999997</v>
      </c>
    </row>
    <row r="267" spans="1:4" x14ac:dyDescent="0.3">
      <c r="A267" s="27">
        <v>40855</v>
      </c>
      <c r="B267" t="s">
        <v>4</v>
      </c>
      <c r="C267">
        <v>3.3599000000000001</v>
      </c>
      <c r="D267" s="23">
        <v>-76.638599999999997</v>
      </c>
    </row>
    <row r="268" spans="1:4" x14ac:dyDescent="0.3">
      <c r="A268" s="27">
        <v>40862</v>
      </c>
      <c r="B268" t="s">
        <v>4</v>
      </c>
      <c r="C268">
        <v>3.3599000000000001</v>
      </c>
      <c r="D268" s="23">
        <v>-76.638599999999997</v>
      </c>
    </row>
    <row r="269" spans="1:4" x14ac:dyDescent="0.3">
      <c r="A269" s="27">
        <v>40869</v>
      </c>
      <c r="B269" t="s">
        <v>4</v>
      </c>
      <c r="C269">
        <v>3.3599000000000001</v>
      </c>
      <c r="D269" s="23">
        <v>-76.638599999999997</v>
      </c>
    </row>
    <row r="270" spans="1:4" x14ac:dyDescent="0.3">
      <c r="A270" s="27">
        <v>40876</v>
      </c>
      <c r="B270" t="s">
        <v>4</v>
      </c>
      <c r="C270">
        <v>3.3599000000000001</v>
      </c>
      <c r="D270" s="23">
        <v>-76.638599999999997</v>
      </c>
    </row>
    <row r="271" spans="1:4" x14ac:dyDescent="0.3">
      <c r="A271" s="27">
        <v>40883</v>
      </c>
      <c r="B271" t="s">
        <v>4</v>
      </c>
      <c r="C271">
        <v>3.3599000000000001</v>
      </c>
      <c r="D271" s="23">
        <v>-76.638599999999997</v>
      </c>
    </row>
    <row r="272" spans="1:4" x14ac:dyDescent="0.3">
      <c r="A272" s="27">
        <v>40890</v>
      </c>
      <c r="B272" t="s">
        <v>4</v>
      </c>
      <c r="C272">
        <v>3.3599000000000001</v>
      </c>
      <c r="D272" s="23">
        <v>-76.638599999999997</v>
      </c>
    </row>
    <row r="273" spans="1:4" x14ac:dyDescent="0.3">
      <c r="A273" s="27">
        <v>40897</v>
      </c>
      <c r="B273" t="s">
        <v>4</v>
      </c>
      <c r="C273">
        <v>3.3599000000000001</v>
      </c>
      <c r="D273" s="23">
        <v>-76.638599999999997</v>
      </c>
    </row>
    <row r="274" spans="1:4" x14ac:dyDescent="0.3">
      <c r="A274" s="27">
        <v>40904</v>
      </c>
      <c r="B274" t="s">
        <v>4</v>
      </c>
      <c r="C274">
        <v>3.3599000000000001</v>
      </c>
      <c r="D274" s="23">
        <v>-76.638599999999997</v>
      </c>
    </row>
    <row r="275" spans="1:4" x14ac:dyDescent="0.3">
      <c r="A275" s="27">
        <v>40911</v>
      </c>
      <c r="B275" t="s">
        <v>4</v>
      </c>
      <c r="C275">
        <v>3.3599000000000001</v>
      </c>
      <c r="D275" s="23">
        <v>-76.638599999999997</v>
      </c>
    </row>
    <row r="276" spans="1:4" x14ac:dyDescent="0.3">
      <c r="A276" s="27">
        <v>40918</v>
      </c>
      <c r="B276" t="s">
        <v>4</v>
      </c>
      <c r="C276">
        <v>3.3599000000000001</v>
      </c>
      <c r="D276" s="23">
        <v>-76.638599999999997</v>
      </c>
    </row>
    <row r="277" spans="1:4" x14ac:dyDescent="0.3">
      <c r="A277" s="27">
        <v>40925</v>
      </c>
      <c r="B277" t="s">
        <v>4</v>
      </c>
      <c r="C277">
        <v>3.3599000000000001</v>
      </c>
      <c r="D277" s="23">
        <v>-76.638599999999997</v>
      </c>
    </row>
    <row r="278" spans="1:4" x14ac:dyDescent="0.3">
      <c r="A278" s="27">
        <v>40932</v>
      </c>
      <c r="B278" t="s">
        <v>4</v>
      </c>
      <c r="C278">
        <v>3.3599000000000001</v>
      </c>
      <c r="D278" s="23">
        <v>-76.638599999999997</v>
      </c>
    </row>
    <row r="279" spans="1:4" x14ac:dyDescent="0.3">
      <c r="A279" s="27">
        <v>40209</v>
      </c>
      <c r="B279" t="s">
        <v>4</v>
      </c>
      <c r="C279">
        <v>3.3599000000000001</v>
      </c>
      <c r="D279" s="23">
        <v>-76.638599999999997</v>
      </c>
    </row>
    <row r="280" spans="1:4" x14ac:dyDescent="0.3">
      <c r="A280" s="27">
        <v>40946</v>
      </c>
      <c r="B280" t="s">
        <v>4</v>
      </c>
      <c r="C280">
        <v>3.3599000000000001</v>
      </c>
      <c r="D280" s="23">
        <v>-76.638599999999997</v>
      </c>
    </row>
    <row r="281" spans="1:4" x14ac:dyDescent="0.3">
      <c r="A281" s="27">
        <v>40953</v>
      </c>
      <c r="B281" t="s">
        <v>4</v>
      </c>
      <c r="C281">
        <v>3.3599000000000001</v>
      </c>
      <c r="D281" s="23">
        <v>-76.638599999999997</v>
      </c>
    </row>
    <row r="282" spans="1:4" x14ac:dyDescent="0.3">
      <c r="A282" s="27">
        <v>40960</v>
      </c>
      <c r="B282" t="s">
        <v>4</v>
      </c>
      <c r="C282">
        <v>3.3599000000000001</v>
      </c>
      <c r="D282" s="23">
        <v>-76.638599999999997</v>
      </c>
    </row>
    <row r="283" spans="1:4" x14ac:dyDescent="0.3">
      <c r="A283" s="27">
        <v>40967</v>
      </c>
      <c r="B283" t="s">
        <v>4</v>
      </c>
      <c r="C283">
        <v>3.3599000000000001</v>
      </c>
      <c r="D283" s="23">
        <v>-76.638599999999997</v>
      </c>
    </row>
    <row r="284" spans="1:4" x14ac:dyDescent="0.3">
      <c r="A284" s="27">
        <v>40974</v>
      </c>
      <c r="B284" t="s">
        <v>4</v>
      </c>
      <c r="C284">
        <v>3.3599000000000001</v>
      </c>
      <c r="D284" s="23">
        <v>-76.638599999999997</v>
      </c>
    </row>
    <row r="285" spans="1:4" x14ac:dyDescent="0.3">
      <c r="A285" s="27">
        <v>40981</v>
      </c>
      <c r="B285" t="s">
        <v>4</v>
      </c>
      <c r="C285">
        <v>3.3599000000000001</v>
      </c>
      <c r="D285" s="23">
        <v>-76.638599999999997</v>
      </c>
    </row>
    <row r="286" spans="1:4" x14ac:dyDescent="0.3">
      <c r="A286" s="27">
        <v>40988</v>
      </c>
      <c r="B286" t="s">
        <v>4</v>
      </c>
      <c r="C286">
        <v>3.3599000000000001</v>
      </c>
      <c r="D286" s="23">
        <v>-76.638599999999997</v>
      </c>
    </row>
    <row r="287" spans="1:4" x14ac:dyDescent="0.3">
      <c r="A287" s="27">
        <v>40995</v>
      </c>
      <c r="B287" t="s">
        <v>4</v>
      </c>
      <c r="C287">
        <v>3.3599000000000001</v>
      </c>
      <c r="D287" s="23">
        <v>-76.638599999999997</v>
      </c>
    </row>
    <row r="288" spans="1:4" x14ac:dyDescent="0.3">
      <c r="A288" s="27">
        <v>41002</v>
      </c>
      <c r="B288" t="s">
        <v>4</v>
      </c>
      <c r="C288">
        <v>3.3599000000000001</v>
      </c>
      <c r="D288" s="23">
        <v>-76.638599999999997</v>
      </c>
    </row>
    <row r="289" spans="1:4" x14ac:dyDescent="0.3">
      <c r="A289" s="27">
        <v>41009</v>
      </c>
      <c r="B289" t="s">
        <v>4</v>
      </c>
      <c r="C289">
        <v>3.3599000000000001</v>
      </c>
      <c r="D289" s="23">
        <v>-76.638599999999997</v>
      </c>
    </row>
    <row r="290" spans="1:4" x14ac:dyDescent="0.3">
      <c r="A290" s="27">
        <v>41016</v>
      </c>
      <c r="B290" t="s">
        <v>4</v>
      </c>
      <c r="C290">
        <v>3.3599000000000001</v>
      </c>
      <c r="D290" s="23">
        <v>-76.638599999999997</v>
      </c>
    </row>
    <row r="291" spans="1:4" x14ac:dyDescent="0.3">
      <c r="A291" s="27">
        <v>41023</v>
      </c>
      <c r="B291" t="s">
        <v>4</v>
      </c>
      <c r="C291">
        <v>3.3599000000000001</v>
      </c>
      <c r="D291" s="23">
        <v>-76.638599999999997</v>
      </c>
    </row>
    <row r="292" spans="1:4" x14ac:dyDescent="0.3">
      <c r="A292" s="27">
        <v>41030</v>
      </c>
      <c r="B292" t="s">
        <v>4</v>
      </c>
      <c r="C292">
        <v>3.3599000000000001</v>
      </c>
      <c r="D292" s="23">
        <v>-76.638599999999997</v>
      </c>
    </row>
    <row r="293" spans="1:4" x14ac:dyDescent="0.3">
      <c r="A293" s="27">
        <v>41037</v>
      </c>
      <c r="B293" t="s">
        <v>4</v>
      </c>
      <c r="C293">
        <v>3.3599000000000001</v>
      </c>
      <c r="D293" s="23">
        <v>-76.638599999999997</v>
      </c>
    </row>
    <row r="294" spans="1:4" x14ac:dyDescent="0.3">
      <c r="A294" s="27">
        <v>41044</v>
      </c>
      <c r="B294" t="s">
        <v>4</v>
      </c>
      <c r="C294">
        <v>3.3599000000000001</v>
      </c>
      <c r="D294" s="23">
        <v>-76.638599999999997</v>
      </c>
    </row>
    <row r="295" spans="1:4" x14ac:dyDescent="0.3">
      <c r="A295" s="27">
        <v>41051</v>
      </c>
      <c r="B295" t="s">
        <v>4</v>
      </c>
      <c r="C295">
        <v>3.3599000000000001</v>
      </c>
      <c r="D295" s="23">
        <v>-76.638599999999997</v>
      </c>
    </row>
    <row r="296" spans="1:4" x14ac:dyDescent="0.3">
      <c r="A296" s="27">
        <v>41058</v>
      </c>
      <c r="B296" t="s">
        <v>4</v>
      </c>
      <c r="C296">
        <v>3.3599000000000001</v>
      </c>
      <c r="D296" s="23">
        <v>-76.638599999999997</v>
      </c>
    </row>
    <row r="297" spans="1:4" x14ac:dyDescent="0.3">
      <c r="A297" s="27">
        <v>41065</v>
      </c>
      <c r="B297" t="s">
        <v>4</v>
      </c>
      <c r="C297">
        <v>3.3599000000000001</v>
      </c>
      <c r="D297" s="23">
        <v>-76.638599999999997</v>
      </c>
    </row>
    <row r="298" spans="1:4" x14ac:dyDescent="0.3">
      <c r="A298" s="27">
        <v>41072</v>
      </c>
      <c r="B298" t="s">
        <v>4</v>
      </c>
      <c r="C298">
        <v>3.3599000000000001</v>
      </c>
      <c r="D298" s="23">
        <v>-76.638599999999997</v>
      </c>
    </row>
    <row r="299" spans="1:4" x14ac:dyDescent="0.3">
      <c r="A299" s="27">
        <v>41079</v>
      </c>
      <c r="B299" t="s">
        <v>4</v>
      </c>
      <c r="C299">
        <v>3.3599000000000001</v>
      </c>
      <c r="D299" s="23">
        <v>-76.638599999999997</v>
      </c>
    </row>
    <row r="300" spans="1:4" x14ac:dyDescent="0.3">
      <c r="A300" s="27">
        <v>41086</v>
      </c>
      <c r="B300" t="s">
        <v>4</v>
      </c>
      <c r="C300">
        <v>3.3599000000000001</v>
      </c>
      <c r="D300" s="23">
        <v>-76.638599999999997</v>
      </c>
    </row>
    <row r="301" spans="1:4" x14ac:dyDescent="0.3">
      <c r="A301" s="27">
        <v>41093</v>
      </c>
      <c r="B301" t="s">
        <v>4</v>
      </c>
      <c r="C301">
        <v>3.3599000000000001</v>
      </c>
      <c r="D301" s="23">
        <v>-76.638599999999997</v>
      </c>
    </row>
    <row r="302" spans="1:4" x14ac:dyDescent="0.3">
      <c r="A302" s="27">
        <v>41100</v>
      </c>
      <c r="B302" t="s">
        <v>4</v>
      </c>
      <c r="C302">
        <v>3.3599000000000001</v>
      </c>
      <c r="D302" s="23">
        <v>-76.638599999999997</v>
      </c>
    </row>
    <row r="303" spans="1:4" x14ac:dyDescent="0.3">
      <c r="A303" s="27">
        <v>41107</v>
      </c>
      <c r="B303" t="s">
        <v>4</v>
      </c>
      <c r="C303">
        <v>3.3599000000000001</v>
      </c>
      <c r="D303" s="23">
        <v>-76.638599999999997</v>
      </c>
    </row>
    <row r="304" spans="1:4" x14ac:dyDescent="0.3">
      <c r="A304" s="27">
        <v>41114</v>
      </c>
      <c r="B304" t="s">
        <v>4</v>
      </c>
      <c r="C304">
        <v>3.3599000000000001</v>
      </c>
      <c r="D304" s="23">
        <v>-76.638599999999997</v>
      </c>
    </row>
    <row r="305" spans="1:4" x14ac:dyDescent="0.3">
      <c r="A305" s="27">
        <v>41121</v>
      </c>
      <c r="B305" t="s">
        <v>4</v>
      </c>
      <c r="C305">
        <v>3.3599000000000001</v>
      </c>
      <c r="D305" s="23">
        <v>-76.638599999999997</v>
      </c>
    </row>
    <row r="306" spans="1:4" x14ac:dyDescent="0.3">
      <c r="A306" s="27">
        <v>41128</v>
      </c>
      <c r="B306" t="s">
        <v>4</v>
      </c>
      <c r="C306">
        <v>3.3599000000000001</v>
      </c>
      <c r="D306" s="23">
        <v>-76.638599999999997</v>
      </c>
    </row>
    <row r="307" spans="1:4" x14ac:dyDescent="0.3">
      <c r="A307" s="27">
        <v>41135</v>
      </c>
      <c r="B307" t="s">
        <v>4</v>
      </c>
      <c r="C307">
        <v>3.3599000000000001</v>
      </c>
      <c r="D307" s="23">
        <v>-76.638599999999997</v>
      </c>
    </row>
    <row r="308" spans="1:4" x14ac:dyDescent="0.3">
      <c r="A308" s="27">
        <v>41142</v>
      </c>
      <c r="B308" t="s">
        <v>4</v>
      </c>
      <c r="C308">
        <v>3.3599000000000001</v>
      </c>
      <c r="D308" s="23">
        <v>-76.638599999999997</v>
      </c>
    </row>
    <row r="309" spans="1:4" x14ac:dyDescent="0.3">
      <c r="A309" s="27">
        <v>41149</v>
      </c>
      <c r="B309" t="s">
        <v>4</v>
      </c>
      <c r="C309">
        <v>3.3599000000000001</v>
      </c>
      <c r="D309" s="23">
        <v>-76.638599999999997</v>
      </c>
    </row>
    <row r="310" spans="1:4" x14ac:dyDescent="0.3">
      <c r="A310" s="27">
        <v>41156</v>
      </c>
      <c r="B310" t="s">
        <v>4</v>
      </c>
      <c r="C310">
        <v>3.3599000000000001</v>
      </c>
      <c r="D310" s="23">
        <v>-76.638599999999997</v>
      </c>
    </row>
    <row r="311" spans="1:4" x14ac:dyDescent="0.3">
      <c r="A311" s="27">
        <v>41163</v>
      </c>
      <c r="B311" t="s">
        <v>4</v>
      </c>
      <c r="C311">
        <v>3.3599000000000001</v>
      </c>
      <c r="D311" s="23">
        <v>-76.638599999999997</v>
      </c>
    </row>
    <row r="312" spans="1:4" x14ac:dyDescent="0.3">
      <c r="A312" s="27">
        <v>41170</v>
      </c>
      <c r="B312" t="s">
        <v>4</v>
      </c>
      <c r="C312">
        <v>3.3599000000000001</v>
      </c>
      <c r="D312" s="23">
        <v>-76.638599999999997</v>
      </c>
    </row>
    <row r="313" spans="1:4" x14ac:dyDescent="0.3">
      <c r="A313" s="27">
        <v>41177</v>
      </c>
      <c r="B313" t="s">
        <v>4</v>
      </c>
      <c r="C313">
        <v>3.3599000000000001</v>
      </c>
      <c r="D313" s="23">
        <v>-76.638599999999997</v>
      </c>
    </row>
    <row r="314" spans="1:4" x14ac:dyDescent="0.3">
      <c r="A314" s="27">
        <v>41184</v>
      </c>
      <c r="B314" t="s">
        <v>4</v>
      </c>
      <c r="C314">
        <v>3.3599000000000001</v>
      </c>
      <c r="D314" s="23">
        <v>-76.638599999999997</v>
      </c>
    </row>
    <row r="315" spans="1:4" x14ac:dyDescent="0.3">
      <c r="A315" s="27">
        <v>41191</v>
      </c>
      <c r="B315" t="s">
        <v>4</v>
      </c>
      <c r="C315">
        <v>3.3599000000000001</v>
      </c>
      <c r="D315" s="23">
        <v>-76.638599999999997</v>
      </c>
    </row>
    <row r="316" spans="1:4" x14ac:dyDescent="0.3">
      <c r="A316" s="27">
        <v>41198</v>
      </c>
      <c r="B316" t="s">
        <v>4</v>
      </c>
      <c r="C316">
        <v>3.3599000000000001</v>
      </c>
      <c r="D316" s="23">
        <v>-76.638599999999997</v>
      </c>
    </row>
    <row r="317" spans="1:4" x14ac:dyDescent="0.3">
      <c r="A317" s="27">
        <v>41205</v>
      </c>
      <c r="B317" t="s">
        <v>4</v>
      </c>
      <c r="C317">
        <v>3.3599000000000001</v>
      </c>
      <c r="D317" s="23">
        <v>-76.638599999999997</v>
      </c>
    </row>
    <row r="318" spans="1:4" x14ac:dyDescent="0.3">
      <c r="A318" s="27">
        <v>41212</v>
      </c>
      <c r="B318" t="s">
        <v>4</v>
      </c>
      <c r="C318">
        <v>3.3599000000000001</v>
      </c>
      <c r="D318" s="23">
        <v>-76.638599999999997</v>
      </c>
    </row>
    <row r="319" spans="1:4" x14ac:dyDescent="0.3">
      <c r="A319" s="27">
        <v>41219</v>
      </c>
      <c r="B319" t="s">
        <v>4</v>
      </c>
      <c r="C319">
        <v>3.3599000000000001</v>
      </c>
      <c r="D319" s="23">
        <v>-76.638599999999997</v>
      </c>
    </row>
    <row r="320" spans="1:4" x14ac:dyDescent="0.3">
      <c r="A320" s="27">
        <v>41226</v>
      </c>
      <c r="B320" t="s">
        <v>4</v>
      </c>
      <c r="C320">
        <v>3.3599000000000001</v>
      </c>
      <c r="D320" s="23">
        <v>-76.638599999999997</v>
      </c>
    </row>
    <row r="321" spans="1:4" x14ac:dyDescent="0.3">
      <c r="A321" s="27">
        <v>41233</v>
      </c>
      <c r="B321" t="s">
        <v>4</v>
      </c>
      <c r="C321">
        <v>3.3599000000000001</v>
      </c>
      <c r="D321" s="23">
        <v>-76.638599999999997</v>
      </c>
    </row>
    <row r="322" spans="1:4" x14ac:dyDescent="0.3">
      <c r="A322" s="27">
        <v>41240</v>
      </c>
      <c r="B322" t="s">
        <v>4</v>
      </c>
      <c r="C322">
        <v>3.3599000000000001</v>
      </c>
      <c r="D322" s="23">
        <v>-76.638599999999997</v>
      </c>
    </row>
    <row r="323" spans="1:4" x14ac:dyDescent="0.3">
      <c r="A323" s="27">
        <v>41245</v>
      </c>
      <c r="B323" t="s">
        <v>4</v>
      </c>
      <c r="C323">
        <v>3.3599000000000001</v>
      </c>
      <c r="D323" s="23">
        <v>-76.638599999999997</v>
      </c>
    </row>
    <row r="324" spans="1:4" x14ac:dyDescent="0.3">
      <c r="A324" s="27">
        <v>41252</v>
      </c>
      <c r="B324" t="s">
        <v>4</v>
      </c>
      <c r="C324">
        <v>3.3599000000000001</v>
      </c>
      <c r="D324" s="23">
        <v>-76.638599999999997</v>
      </c>
    </row>
    <row r="325" spans="1:4" x14ac:dyDescent="0.3">
      <c r="A325" s="27">
        <v>41259</v>
      </c>
      <c r="B325" t="s">
        <v>4</v>
      </c>
      <c r="C325">
        <v>3.3599000000000001</v>
      </c>
      <c r="D325" s="23">
        <v>-76.638599999999997</v>
      </c>
    </row>
    <row r="326" spans="1:4" x14ac:dyDescent="0.3">
      <c r="A326" s="27">
        <v>41266</v>
      </c>
      <c r="B326" t="s">
        <v>4</v>
      </c>
      <c r="C326">
        <v>3.3599000000000001</v>
      </c>
      <c r="D326" s="23">
        <v>-76.638599999999997</v>
      </c>
    </row>
    <row r="327" spans="1:4" x14ac:dyDescent="0.3">
      <c r="A327" s="27">
        <v>41273</v>
      </c>
      <c r="B327" t="s">
        <v>4</v>
      </c>
      <c r="C327">
        <v>3.3599000000000001</v>
      </c>
      <c r="D327" s="23">
        <v>-76.638599999999997</v>
      </c>
    </row>
    <row r="328" spans="1:4" x14ac:dyDescent="0.3">
      <c r="A328" s="27">
        <v>41280</v>
      </c>
      <c r="B328" t="s">
        <v>4</v>
      </c>
      <c r="C328">
        <v>3.3599000000000001</v>
      </c>
      <c r="D328" s="23">
        <v>-76.638599999999997</v>
      </c>
    </row>
    <row r="329" spans="1:4" x14ac:dyDescent="0.3">
      <c r="A329" s="27">
        <v>41287</v>
      </c>
      <c r="B329" t="s">
        <v>4</v>
      </c>
      <c r="C329">
        <v>3.3599000000000001</v>
      </c>
      <c r="D329" s="23">
        <v>-76.638599999999997</v>
      </c>
    </row>
    <row r="330" spans="1:4" x14ac:dyDescent="0.3">
      <c r="A330" s="27">
        <v>41294</v>
      </c>
      <c r="B330" t="s">
        <v>4</v>
      </c>
      <c r="C330">
        <v>3.3599000000000001</v>
      </c>
      <c r="D330" s="23">
        <v>-76.638599999999997</v>
      </c>
    </row>
    <row r="331" spans="1:4" x14ac:dyDescent="0.3">
      <c r="A331" s="27">
        <v>41301</v>
      </c>
      <c r="B331" t="s">
        <v>4</v>
      </c>
      <c r="C331">
        <v>3.3599000000000001</v>
      </c>
      <c r="D331" s="23">
        <v>-76.638599999999997</v>
      </c>
    </row>
    <row r="332" spans="1:4" x14ac:dyDescent="0.3">
      <c r="A332" s="27">
        <v>41308</v>
      </c>
      <c r="B332" t="s">
        <v>4</v>
      </c>
      <c r="C332">
        <v>3.3599000000000001</v>
      </c>
      <c r="D332" s="23">
        <v>-76.638599999999997</v>
      </c>
    </row>
    <row r="333" spans="1:4" x14ac:dyDescent="0.3">
      <c r="A333" s="27">
        <v>41315</v>
      </c>
      <c r="B333" t="s">
        <v>4</v>
      </c>
      <c r="C333">
        <v>3.3599000000000001</v>
      </c>
      <c r="D333" s="23">
        <v>-76.638599999999997</v>
      </c>
    </row>
    <row r="334" spans="1:4" x14ac:dyDescent="0.3">
      <c r="A334" s="27">
        <v>41322</v>
      </c>
      <c r="B334" t="s">
        <v>4</v>
      </c>
      <c r="C334">
        <v>3.3599000000000001</v>
      </c>
      <c r="D334" s="23">
        <v>-76.638599999999997</v>
      </c>
    </row>
    <row r="335" spans="1:4" x14ac:dyDescent="0.3">
      <c r="A335" s="27">
        <v>41329</v>
      </c>
      <c r="B335" t="s">
        <v>4</v>
      </c>
      <c r="C335">
        <v>3.3599000000000001</v>
      </c>
      <c r="D335" s="23">
        <v>-76.638599999999997</v>
      </c>
    </row>
    <row r="336" spans="1:4" x14ac:dyDescent="0.3">
      <c r="A336" s="27">
        <v>41336</v>
      </c>
      <c r="B336" t="s">
        <v>4</v>
      </c>
      <c r="C336">
        <v>3.3599000000000001</v>
      </c>
      <c r="D336" s="23">
        <v>-76.638599999999997</v>
      </c>
    </row>
    <row r="337" spans="1:4" x14ac:dyDescent="0.3">
      <c r="A337" s="27">
        <v>41343</v>
      </c>
      <c r="B337" t="s">
        <v>4</v>
      </c>
      <c r="C337">
        <v>3.3599000000000001</v>
      </c>
      <c r="D337" s="23">
        <v>-76.638599999999997</v>
      </c>
    </row>
    <row r="338" spans="1:4" x14ac:dyDescent="0.3">
      <c r="A338" s="27">
        <v>41350</v>
      </c>
      <c r="B338" t="s">
        <v>4</v>
      </c>
      <c r="C338">
        <v>3.3599000000000001</v>
      </c>
      <c r="D338" s="23">
        <v>-76.638599999999997</v>
      </c>
    </row>
    <row r="339" spans="1:4" x14ac:dyDescent="0.3">
      <c r="A339" s="27">
        <v>41357</v>
      </c>
      <c r="B339" t="s">
        <v>4</v>
      </c>
      <c r="C339">
        <v>3.3599000000000001</v>
      </c>
      <c r="D339" s="23">
        <v>-76.638599999999997</v>
      </c>
    </row>
    <row r="340" spans="1:4" x14ac:dyDescent="0.3">
      <c r="A340" s="27">
        <v>41364</v>
      </c>
      <c r="B340" t="s">
        <v>4</v>
      </c>
      <c r="C340">
        <v>3.3599000000000001</v>
      </c>
      <c r="D340" s="23">
        <v>-76.638599999999997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C37" sqref="C37"/>
    </sheetView>
  </sheetViews>
  <sheetFormatPr defaultRowHeight="14.4" x14ac:dyDescent="0.3"/>
  <cols>
    <col min="2" max="2" width="9.5546875" bestFit="1" customWidth="1"/>
    <col min="5" max="5" width="12.44140625" bestFit="1" customWidth="1"/>
  </cols>
  <sheetData>
    <row r="2" spans="1:5" x14ac:dyDescent="0.3">
      <c r="A2" t="s">
        <v>37</v>
      </c>
      <c r="B2" t="s">
        <v>38</v>
      </c>
      <c r="C2" t="s">
        <v>39</v>
      </c>
      <c r="D2" t="s">
        <v>40</v>
      </c>
      <c r="E2" t="s">
        <v>41</v>
      </c>
    </row>
    <row r="3" spans="1:5" x14ac:dyDescent="0.3">
      <c r="A3" s="1">
        <v>32568</v>
      </c>
      <c r="B3">
        <v>8</v>
      </c>
      <c r="C3">
        <v>10</v>
      </c>
      <c r="D3">
        <v>1</v>
      </c>
      <c r="E3" s="19">
        <f>AVERAGE(B3:D3)</f>
        <v>6.333333333333333</v>
      </c>
    </row>
    <row r="4" spans="1:5" x14ac:dyDescent="0.3">
      <c r="A4" s="1">
        <v>32599</v>
      </c>
      <c r="B4">
        <v>15</v>
      </c>
      <c r="C4">
        <v>8</v>
      </c>
      <c r="D4">
        <v>24</v>
      </c>
      <c r="E4" s="19">
        <f t="shared" ref="E4:E34" si="0">AVERAGE(B4:D4)</f>
        <v>15.666666666666666</v>
      </c>
    </row>
    <row r="5" spans="1:5" x14ac:dyDescent="0.3">
      <c r="A5" s="1">
        <v>32629</v>
      </c>
      <c r="B5">
        <v>20</v>
      </c>
      <c r="C5">
        <v>5</v>
      </c>
      <c r="D5">
        <v>45</v>
      </c>
      <c r="E5" s="19">
        <f t="shared" si="0"/>
        <v>23.333333333333332</v>
      </c>
    </row>
    <row r="6" spans="1:5" x14ac:dyDescent="0.3">
      <c r="A6" s="1">
        <v>32660</v>
      </c>
      <c r="B6">
        <v>15</v>
      </c>
      <c r="C6">
        <v>6</v>
      </c>
      <c r="D6">
        <v>21</v>
      </c>
      <c r="E6" s="19">
        <f t="shared" si="0"/>
        <v>14</v>
      </c>
    </row>
    <row r="7" spans="1:5" x14ac:dyDescent="0.3">
      <c r="A7" s="1">
        <v>32690</v>
      </c>
      <c r="B7">
        <v>10</v>
      </c>
      <c r="C7">
        <v>5</v>
      </c>
      <c r="D7">
        <v>10</v>
      </c>
      <c r="E7" s="19">
        <f t="shared" si="0"/>
        <v>8.3333333333333339</v>
      </c>
    </row>
    <row r="8" spans="1:5" x14ac:dyDescent="0.3">
      <c r="A8" s="1">
        <v>32721</v>
      </c>
      <c r="B8">
        <v>8</v>
      </c>
      <c r="C8">
        <v>5</v>
      </c>
      <c r="D8">
        <v>5</v>
      </c>
      <c r="E8" s="19">
        <f t="shared" si="0"/>
        <v>6</v>
      </c>
    </row>
    <row r="9" spans="1:5" x14ac:dyDescent="0.3">
      <c r="A9" s="1">
        <v>32752</v>
      </c>
      <c r="B9">
        <v>1</v>
      </c>
      <c r="C9">
        <v>1</v>
      </c>
      <c r="D9">
        <v>3</v>
      </c>
      <c r="E9" s="19">
        <f t="shared" si="0"/>
        <v>1.6666666666666667</v>
      </c>
    </row>
    <row r="10" spans="1:5" x14ac:dyDescent="0.3">
      <c r="A10" s="1">
        <v>32782</v>
      </c>
      <c r="B10">
        <v>0.1</v>
      </c>
      <c r="C10">
        <v>0.5</v>
      </c>
      <c r="D10">
        <v>0.5</v>
      </c>
      <c r="E10" s="19">
        <f t="shared" si="0"/>
        <v>0.3666666666666667</v>
      </c>
    </row>
    <row r="11" spans="1:5" x14ac:dyDescent="0.3">
      <c r="A11" s="1">
        <v>32813</v>
      </c>
      <c r="B11">
        <v>0</v>
      </c>
      <c r="C11">
        <v>1</v>
      </c>
      <c r="D11">
        <v>0</v>
      </c>
      <c r="E11" s="19">
        <f t="shared" si="0"/>
        <v>0.33333333333333331</v>
      </c>
    </row>
    <row r="12" spans="1:5" x14ac:dyDescent="0.3">
      <c r="A12" s="1">
        <v>32843</v>
      </c>
      <c r="B12">
        <v>13</v>
      </c>
      <c r="C12">
        <v>5</v>
      </c>
      <c r="D12">
        <v>0.5</v>
      </c>
      <c r="E12" s="19">
        <f t="shared" si="0"/>
        <v>6.166666666666667</v>
      </c>
    </row>
    <row r="13" spans="1:5" x14ac:dyDescent="0.3">
      <c r="A13" s="1">
        <v>32874</v>
      </c>
      <c r="B13">
        <v>10</v>
      </c>
      <c r="C13">
        <v>8</v>
      </c>
      <c r="D13">
        <v>0.5</v>
      </c>
      <c r="E13" s="19">
        <f t="shared" si="0"/>
        <v>6.166666666666667</v>
      </c>
    </row>
    <row r="14" spans="1:5" x14ac:dyDescent="0.3">
      <c r="A14" s="1">
        <v>32905</v>
      </c>
      <c r="B14">
        <v>7</v>
      </c>
      <c r="C14">
        <v>1</v>
      </c>
      <c r="D14">
        <v>2</v>
      </c>
      <c r="E14" s="19">
        <f t="shared" si="0"/>
        <v>3.3333333333333335</v>
      </c>
    </row>
    <row r="15" spans="1:5" x14ac:dyDescent="0.3">
      <c r="A15" s="1">
        <v>32933</v>
      </c>
      <c r="B15">
        <v>10</v>
      </c>
      <c r="C15">
        <v>0.1</v>
      </c>
      <c r="D15">
        <v>10</v>
      </c>
      <c r="E15" s="19">
        <f t="shared" si="0"/>
        <v>6.7</v>
      </c>
    </row>
    <row r="16" spans="1:5" x14ac:dyDescent="0.3">
      <c r="A16" s="1">
        <v>32964</v>
      </c>
      <c r="B16">
        <v>21</v>
      </c>
      <c r="C16">
        <v>10</v>
      </c>
      <c r="D16">
        <v>7</v>
      </c>
      <c r="E16" s="19">
        <f t="shared" si="0"/>
        <v>12.666666666666666</v>
      </c>
    </row>
    <row r="17" spans="1:5" x14ac:dyDescent="0.3">
      <c r="A17" s="1">
        <v>32994</v>
      </c>
      <c r="B17">
        <v>25</v>
      </c>
      <c r="C17">
        <v>8</v>
      </c>
      <c r="D17">
        <v>25</v>
      </c>
      <c r="E17" s="19">
        <f t="shared" si="0"/>
        <v>19.333333333333332</v>
      </c>
    </row>
    <row r="18" spans="1:5" x14ac:dyDescent="0.3">
      <c r="A18" s="1">
        <v>33025</v>
      </c>
      <c r="B18">
        <v>28</v>
      </c>
      <c r="C18">
        <v>10</v>
      </c>
      <c r="D18">
        <v>10</v>
      </c>
      <c r="E18" s="19">
        <f t="shared" si="0"/>
        <v>16</v>
      </c>
    </row>
    <row r="19" spans="1:5" x14ac:dyDescent="0.3">
      <c r="A19" s="1">
        <v>33055</v>
      </c>
      <c r="B19">
        <v>10</v>
      </c>
      <c r="C19">
        <v>8</v>
      </c>
      <c r="D19">
        <v>10</v>
      </c>
      <c r="E19" s="19">
        <f t="shared" si="0"/>
        <v>9.3333333333333339</v>
      </c>
    </row>
    <row r="20" spans="1:5" x14ac:dyDescent="0.3">
      <c r="A20" s="1">
        <v>33086</v>
      </c>
      <c r="B20">
        <v>25</v>
      </c>
      <c r="C20">
        <v>10</v>
      </c>
      <c r="D20">
        <v>9</v>
      </c>
      <c r="E20" s="19">
        <f t="shared" si="0"/>
        <v>14.666666666666666</v>
      </c>
    </row>
    <row r="21" spans="1:5" x14ac:dyDescent="0.3">
      <c r="A21" s="1">
        <v>33117</v>
      </c>
      <c r="B21">
        <v>6</v>
      </c>
      <c r="C21">
        <v>2</v>
      </c>
      <c r="D21">
        <v>0.5</v>
      </c>
      <c r="E21" s="19">
        <f t="shared" si="0"/>
        <v>2.8333333333333335</v>
      </c>
    </row>
    <row r="22" spans="1:5" x14ac:dyDescent="0.3">
      <c r="A22" s="1">
        <v>33147</v>
      </c>
      <c r="B22">
        <v>15</v>
      </c>
      <c r="C22">
        <v>5</v>
      </c>
      <c r="D22">
        <v>1</v>
      </c>
      <c r="E22" s="19">
        <f t="shared" si="0"/>
        <v>7</v>
      </c>
    </row>
    <row r="23" spans="1:5" x14ac:dyDescent="0.3">
      <c r="A23" s="1">
        <v>33178</v>
      </c>
      <c r="B23">
        <v>10</v>
      </c>
      <c r="C23">
        <v>6</v>
      </c>
      <c r="D23">
        <v>0.5</v>
      </c>
      <c r="E23" s="19">
        <f t="shared" si="0"/>
        <v>5.5</v>
      </c>
    </row>
    <row r="24" spans="1:5" x14ac:dyDescent="0.3">
      <c r="A24" s="1">
        <v>33208</v>
      </c>
      <c r="B24">
        <v>0.5</v>
      </c>
      <c r="C24">
        <v>7</v>
      </c>
      <c r="D24">
        <v>2</v>
      </c>
      <c r="E24" s="19">
        <f t="shared" si="0"/>
        <v>3.1666666666666665</v>
      </c>
    </row>
    <row r="25" spans="1:5" x14ac:dyDescent="0.3">
      <c r="A25" s="1">
        <v>33239</v>
      </c>
      <c r="B25">
        <v>5</v>
      </c>
      <c r="C25">
        <v>0</v>
      </c>
      <c r="D25">
        <v>4</v>
      </c>
      <c r="E25" s="19">
        <f t="shared" si="0"/>
        <v>3</v>
      </c>
    </row>
    <row r="26" spans="1:5" x14ac:dyDescent="0.3">
      <c r="A26" s="1">
        <v>33270</v>
      </c>
      <c r="B26">
        <v>9.8000000000000007</v>
      </c>
      <c r="C26">
        <v>12</v>
      </c>
      <c r="D26">
        <v>4</v>
      </c>
      <c r="E26" s="19">
        <f t="shared" si="0"/>
        <v>8.6</v>
      </c>
    </row>
    <row r="27" spans="1:5" x14ac:dyDescent="0.3">
      <c r="A27" s="1">
        <v>33298</v>
      </c>
      <c r="B27">
        <v>14</v>
      </c>
      <c r="C27">
        <v>33</v>
      </c>
      <c r="D27">
        <v>9</v>
      </c>
      <c r="E27" s="19">
        <f t="shared" si="0"/>
        <v>18.666666666666668</v>
      </c>
    </row>
    <row r="28" spans="1:5" x14ac:dyDescent="0.3">
      <c r="A28" s="1">
        <v>33329</v>
      </c>
      <c r="B28">
        <v>17</v>
      </c>
      <c r="C28">
        <v>42</v>
      </c>
      <c r="D28">
        <v>11</v>
      </c>
      <c r="E28" s="19">
        <f t="shared" si="0"/>
        <v>23.333333333333332</v>
      </c>
    </row>
    <row r="29" spans="1:5" x14ac:dyDescent="0.3">
      <c r="A29" s="1">
        <v>33359</v>
      </c>
      <c r="B29">
        <v>31</v>
      </c>
      <c r="C29">
        <v>35</v>
      </c>
      <c r="D29">
        <v>11</v>
      </c>
      <c r="E29" s="19">
        <f t="shared" si="0"/>
        <v>25.666666666666668</v>
      </c>
    </row>
    <row r="30" spans="1:5" x14ac:dyDescent="0.3">
      <c r="A30" s="1">
        <v>33390</v>
      </c>
      <c r="B30">
        <v>35</v>
      </c>
      <c r="C30">
        <v>18</v>
      </c>
      <c r="D30">
        <v>10</v>
      </c>
      <c r="E30" s="19">
        <f t="shared" si="0"/>
        <v>21</v>
      </c>
    </row>
    <row r="31" spans="1:5" x14ac:dyDescent="0.3">
      <c r="A31" s="1">
        <v>33420</v>
      </c>
      <c r="B31">
        <v>42</v>
      </c>
      <c r="C31">
        <v>18</v>
      </c>
      <c r="D31">
        <v>8</v>
      </c>
      <c r="E31" s="19">
        <f t="shared" si="0"/>
        <v>22.666666666666668</v>
      </c>
    </row>
    <row r="32" spans="1:5" x14ac:dyDescent="0.3">
      <c r="A32" s="1">
        <v>33451</v>
      </c>
      <c r="B32">
        <v>28</v>
      </c>
      <c r="C32">
        <v>12</v>
      </c>
      <c r="D32">
        <v>8.5</v>
      </c>
      <c r="E32" s="19">
        <f t="shared" si="0"/>
        <v>16.166666666666668</v>
      </c>
    </row>
    <row r="33" spans="1:5" x14ac:dyDescent="0.3">
      <c r="A33" s="1">
        <v>33482</v>
      </c>
      <c r="B33">
        <v>27</v>
      </c>
      <c r="C33">
        <v>12</v>
      </c>
      <c r="D33">
        <v>0.5</v>
      </c>
      <c r="E33" s="19">
        <f t="shared" si="0"/>
        <v>13.166666666666666</v>
      </c>
    </row>
    <row r="34" spans="1:5" x14ac:dyDescent="0.3">
      <c r="A34" s="1">
        <v>33512</v>
      </c>
      <c r="B34">
        <v>8</v>
      </c>
      <c r="C34">
        <v>2</v>
      </c>
      <c r="D34">
        <v>0.5</v>
      </c>
      <c r="E34" s="19">
        <f t="shared" si="0"/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T22" sqref="T22"/>
    </sheetView>
  </sheetViews>
  <sheetFormatPr defaultRowHeight="14.4" x14ac:dyDescent="0.3"/>
  <cols>
    <col min="2" max="2" width="5.21875" customWidth="1"/>
    <col min="3" max="7" width="5" bestFit="1" customWidth="1"/>
    <col min="8" max="8" width="6" bestFit="1" customWidth="1"/>
    <col min="9" max="15" width="5" bestFit="1" customWidth="1"/>
    <col min="16" max="16" width="6" bestFit="1" customWidth="1"/>
    <col min="17" max="17" width="5" bestFit="1" customWidth="1"/>
    <col min="18" max="19" width="5" customWidth="1"/>
  </cols>
  <sheetData>
    <row r="1" spans="1:20" x14ac:dyDescent="0.3">
      <c r="A1" t="s">
        <v>37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T1" t="s">
        <v>58</v>
      </c>
    </row>
    <row r="2" spans="1:20" x14ac:dyDescent="0.3">
      <c r="A2" s="1">
        <v>40756</v>
      </c>
      <c r="B2">
        <v>3.85</v>
      </c>
      <c r="C2">
        <v>6.79</v>
      </c>
      <c r="D2">
        <v>4.87</v>
      </c>
      <c r="E2">
        <v>7.11</v>
      </c>
      <c r="F2">
        <v>9.0500000000000007</v>
      </c>
      <c r="G2">
        <v>13.5</v>
      </c>
      <c r="H2">
        <v>10.32</v>
      </c>
      <c r="I2">
        <v>6.4</v>
      </c>
      <c r="J2">
        <v>5.5</v>
      </c>
      <c r="K2">
        <v>3.37</v>
      </c>
      <c r="L2">
        <v>6.26</v>
      </c>
      <c r="M2">
        <v>6.14</v>
      </c>
      <c r="N2">
        <v>5.0199999999999996</v>
      </c>
      <c r="O2">
        <v>7.16</v>
      </c>
      <c r="P2">
        <v>2.94</v>
      </c>
      <c r="Q2">
        <v>6.87</v>
      </c>
      <c r="T2" s="19">
        <f>AVERAGE(B2:Q2)</f>
        <v>6.5718750000000004</v>
      </c>
    </row>
    <row r="3" spans="1:20" x14ac:dyDescent="0.3">
      <c r="A3" s="1">
        <v>40787</v>
      </c>
      <c r="B3">
        <v>5.0999999999999996</v>
      </c>
      <c r="C3">
        <v>5.2</v>
      </c>
      <c r="D3">
        <v>1.0900000000000001</v>
      </c>
      <c r="E3">
        <v>0</v>
      </c>
      <c r="F3">
        <v>0</v>
      </c>
      <c r="G3">
        <v>0</v>
      </c>
      <c r="H3">
        <v>0</v>
      </c>
      <c r="T3" s="19">
        <f>AVERAGE(B3:H3)</f>
        <v>1.6271428571428572</v>
      </c>
    </row>
    <row r="4" spans="1:20" x14ac:dyDescent="0.3">
      <c r="A4" s="1">
        <v>40817</v>
      </c>
      <c r="B4">
        <v>3.63</v>
      </c>
      <c r="C4">
        <v>7.89</v>
      </c>
      <c r="D4">
        <v>2.93</v>
      </c>
      <c r="E4">
        <v>6.43</v>
      </c>
      <c r="F4">
        <v>20.5</v>
      </c>
      <c r="T4" s="19">
        <f>AVERAGE(B4:F4)</f>
        <v>8.2759999999999998</v>
      </c>
    </row>
    <row r="5" spans="1:20" x14ac:dyDescent="0.3">
      <c r="A5" s="1">
        <v>40848</v>
      </c>
      <c r="B5" t="s">
        <v>36</v>
      </c>
      <c r="T5" s="19"/>
    </row>
    <row r="6" spans="1:20" x14ac:dyDescent="0.3">
      <c r="A6" s="1">
        <v>40878</v>
      </c>
      <c r="B6">
        <v>9.3699999999999992</v>
      </c>
      <c r="C6">
        <v>5</v>
      </c>
      <c r="D6">
        <v>8.8000000000000007</v>
      </c>
      <c r="E6">
        <v>2.68</v>
      </c>
      <c r="F6">
        <v>6.28</v>
      </c>
      <c r="G6">
        <v>4.38</v>
      </c>
      <c r="H6">
        <v>4.9800000000000004</v>
      </c>
      <c r="I6">
        <v>6.51</v>
      </c>
      <c r="J6">
        <v>9.0299999999999994</v>
      </c>
      <c r="K6">
        <v>10.9</v>
      </c>
      <c r="L6">
        <v>16.5</v>
      </c>
      <c r="M6">
        <v>3.49</v>
      </c>
      <c r="N6">
        <v>6.15</v>
      </c>
      <c r="O6">
        <v>2.96</v>
      </c>
      <c r="T6" s="19">
        <f>AVERAGE(B6:O6)</f>
        <v>6.930714285714286</v>
      </c>
    </row>
    <row r="7" spans="1:20" x14ac:dyDescent="0.3">
      <c r="A7" s="1">
        <v>40909</v>
      </c>
      <c r="B7">
        <v>4.6399999999999997</v>
      </c>
      <c r="C7">
        <v>6.26</v>
      </c>
      <c r="D7">
        <v>6.87</v>
      </c>
      <c r="E7">
        <v>9.67</v>
      </c>
      <c r="F7">
        <v>2.9</v>
      </c>
      <c r="G7">
        <v>13.6</v>
      </c>
      <c r="H7">
        <v>2.87</v>
      </c>
      <c r="I7">
        <v>3.11</v>
      </c>
      <c r="J7">
        <v>4.55</v>
      </c>
      <c r="K7">
        <v>5.18</v>
      </c>
      <c r="L7">
        <v>8.8000000000000007</v>
      </c>
      <c r="M7">
        <v>8.1999999999999993</v>
      </c>
      <c r="N7">
        <v>5</v>
      </c>
      <c r="O7">
        <v>13.1</v>
      </c>
      <c r="P7">
        <v>13.01</v>
      </c>
      <c r="Q7">
        <v>3.48</v>
      </c>
      <c r="T7" s="19">
        <f>AVERAGE(B7:Q7)</f>
        <v>6.9524999999999997</v>
      </c>
    </row>
    <row r="8" spans="1:20" x14ac:dyDescent="0.3">
      <c r="A8" s="1">
        <v>40940</v>
      </c>
      <c r="B8">
        <v>5.29</v>
      </c>
      <c r="C8">
        <v>5.6</v>
      </c>
      <c r="D8">
        <v>4.5999999999999996</v>
      </c>
      <c r="E8">
        <v>2</v>
      </c>
      <c r="F8">
        <v>13.6</v>
      </c>
      <c r="G8">
        <v>6.47</v>
      </c>
      <c r="H8">
        <v>6.32</v>
      </c>
      <c r="I8">
        <v>3.2</v>
      </c>
      <c r="J8">
        <v>5.28</v>
      </c>
      <c r="K8">
        <v>5.28</v>
      </c>
      <c r="L8">
        <v>6.9</v>
      </c>
      <c r="M8">
        <v>4.5999999999999996</v>
      </c>
      <c r="N8">
        <v>2</v>
      </c>
      <c r="O8">
        <v>11.1</v>
      </c>
      <c r="P8">
        <v>5.58</v>
      </c>
      <c r="Q8">
        <v>4.01</v>
      </c>
      <c r="R8">
        <v>2.98</v>
      </c>
      <c r="T8" s="19">
        <f>AVERAGE(B8:R8)</f>
        <v>5.5770588235294118</v>
      </c>
    </row>
    <row r="9" spans="1:20" x14ac:dyDescent="0.3">
      <c r="A9" s="1">
        <v>40969</v>
      </c>
      <c r="B9" t="s">
        <v>36</v>
      </c>
      <c r="T9" s="19"/>
    </row>
    <row r="10" spans="1:20" x14ac:dyDescent="0.3">
      <c r="A10" s="1">
        <v>41000</v>
      </c>
      <c r="B10" s="19" t="s">
        <v>36</v>
      </c>
      <c r="T10" s="19"/>
    </row>
    <row r="11" spans="1:20" x14ac:dyDescent="0.3">
      <c r="A11" s="1">
        <v>41030</v>
      </c>
      <c r="B11" s="19" t="s">
        <v>36</v>
      </c>
      <c r="T11" s="19"/>
    </row>
    <row r="12" spans="1:20" x14ac:dyDescent="0.3">
      <c r="A12" s="1">
        <v>41061</v>
      </c>
      <c r="B12" s="19" t="s">
        <v>36</v>
      </c>
      <c r="T12" s="19"/>
    </row>
    <row r="13" spans="1:20" x14ac:dyDescent="0.3">
      <c r="A13" s="1">
        <v>41091</v>
      </c>
      <c r="B13" s="19" t="s">
        <v>36</v>
      </c>
      <c r="T13" s="19"/>
    </row>
    <row r="14" spans="1:20" x14ac:dyDescent="0.3">
      <c r="A14" s="1">
        <v>41122</v>
      </c>
      <c r="B14">
        <v>4.2</v>
      </c>
      <c r="C14">
        <v>0.93</v>
      </c>
      <c r="D14">
        <v>5.8</v>
      </c>
      <c r="E14">
        <v>6.4</v>
      </c>
      <c r="F14">
        <v>2</v>
      </c>
      <c r="G14">
        <v>7.43</v>
      </c>
      <c r="H14">
        <v>5.35</v>
      </c>
      <c r="I14">
        <v>3.35</v>
      </c>
      <c r="J14">
        <v>1.95</v>
      </c>
      <c r="K14">
        <v>3.48</v>
      </c>
      <c r="L14">
        <v>13.01</v>
      </c>
      <c r="M14">
        <v>13.1</v>
      </c>
      <c r="N14">
        <v>5</v>
      </c>
      <c r="O14">
        <v>8.1999999999999993</v>
      </c>
      <c r="P14">
        <v>8.8000000000000007</v>
      </c>
      <c r="Q14">
        <v>5.18</v>
      </c>
      <c r="R14">
        <v>4.55</v>
      </c>
      <c r="T14" s="19">
        <f>AVERAGE(B14:R14)</f>
        <v>5.8076470588235294</v>
      </c>
    </row>
    <row r="15" spans="1:20" x14ac:dyDescent="0.3">
      <c r="A15" s="1">
        <v>41153</v>
      </c>
      <c r="B15">
        <v>3.11</v>
      </c>
      <c r="T15" s="19">
        <v>3.11</v>
      </c>
    </row>
    <row r="16" spans="1:20" x14ac:dyDescent="0.3">
      <c r="A16" s="1">
        <v>41183</v>
      </c>
      <c r="B16">
        <v>2.87</v>
      </c>
      <c r="C16">
        <v>13.6</v>
      </c>
      <c r="D16">
        <v>2.9</v>
      </c>
      <c r="E16">
        <v>9.67</v>
      </c>
      <c r="F16">
        <v>6.87</v>
      </c>
      <c r="G16">
        <v>6.26</v>
      </c>
      <c r="H16">
        <v>4.6399999999999997</v>
      </c>
      <c r="I16">
        <v>2.96</v>
      </c>
      <c r="J16">
        <v>6.15</v>
      </c>
      <c r="K16">
        <v>3.49</v>
      </c>
      <c r="L16">
        <v>16.5</v>
      </c>
      <c r="M16">
        <v>10.9</v>
      </c>
      <c r="N16">
        <v>9.0299999999999994</v>
      </c>
      <c r="O16">
        <v>6.51</v>
      </c>
      <c r="P16">
        <v>4.9800000000000004</v>
      </c>
      <c r="Q16">
        <v>4.38</v>
      </c>
      <c r="R16">
        <v>6.28</v>
      </c>
      <c r="S16">
        <v>2.68</v>
      </c>
      <c r="T16" s="19">
        <f>AVERAGE(B16:S16)</f>
        <v>6.7038888888888897</v>
      </c>
    </row>
    <row r="17" spans="1:20" x14ac:dyDescent="0.3">
      <c r="A17" s="1">
        <v>41214</v>
      </c>
      <c r="B17" s="19" t="s">
        <v>36</v>
      </c>
      <c r="T17" s="19"/>
    </row>
    <row r="18" spans="1:20" x14ac:dyDescent="0.3">
      <c r="A18" s="1">
        <v>41244</v>
      </c>
      <c r="B18" s="19" t="s">
        <v>36</v>
      </c>
      <c r="T18" s="19"/>
    </row>
    <row r="19" spans="1:20" x14ac:dyDescent="0.3">
      <c r="A19" s="1">
        <v>41275</v>
      </c>
      <c r="B19" s="19" t="s">
        <v>36</v>
      </c>
      <c r="T19" s="19"/>
    </row>
    <row r="20" spans="1:20" x14ac:dyDescent="0.3">
      <c r="A20" s="1">
        <v>41306</v>
      </c>
      <c r="B20">
        <v>8.8000000000000007</v>
      </c>
      <c r="C20">
        <v>5</v>
      </c>
      <c r="D20">
        <v>9.3699999999999992</v>
      </c>
      <c r="E20">
        <v>12.41</v>
      </c>
      <c r="F20">
        <v>20.5</v>
      </c>
      <c r="G20">
        <v>6.43</v>
      </c>
      <c r="H20">
        <v>2.93</v>
      </c>
      <c r="I20">
        <v>7.89</v>
      </c>
      <c r="J20">
        <v>3.63</v>
      </c>
      <c r="K20">
        <v>0</v>
      </c>
      <c r="L20">
        <v>0</v>
      </c>
      <c r="M20">
        <v>0</v>
      </c>
      <c r="N20">
        <v>0</v>
      </c>
      <c r="O20">
        <v>1.0900000000000001</v>
      </c>
      <c r="P20">
        <v>5.2</v>
      </c>
      <c r="Q20">
        <v>5.0999999999999996</v>
      </c>
      <c r="T20" s="19">
        <f>AVERAGE(B20:Q20)</f>
        <v>5.5218749999999996</v>
      </c>
    </row>
    <row r="21" spans="1:20" x14ac:dyDescent="0.3">
      <c r="A21" s="1">
        <v>41334</v>
      </c>
      <c r="B21">
        <v>6.87</v>
      </c>
      <c r="C21">
        <v>2.94</v>
      </c>
      <c r="D21">
        <v>7.16</v>
      </c>
      <c r="E21">
        <v>5.0199999999999996</v>
      </c>
      <c r="F21">
        <v>6.14</v>
      </c>
      <c r="G21">
        <v>6.26</v>
      </c>
      <c r="H21">
        <v>3.37</v>
      </c>
      <c r="I21">
        <v>5.5</v>
      </c>
      <c r="J21">
        <v>6.4</v>
      </c>
      <c r="K21">
        <v>10.32</v>
      </c>
      <c r="L21">
        <v>13.5</v>
      </c>
      <c r="M21">
        <v>9.0500000000000007</v>
      </c>
      <c r="N21">
        <v>7.11</v>
      </c>
      <c r="O21">
        <v>4.87</v>
      </c>
      <c r="P21">
        <v>6.79</v>
      </c>
      <c r="Q21">
        <v>3.85</v>
      </c>
      <c r="T21" s="19">
        <f>AVERAGE(B21:Q21)</f>
        <v>6.5718749999999995</v>
      </c>
    </row>
    <row r="22" spans="1:20" x14ac:dyDescent="0.3">
      <c r="T22" s="19"/>
    </row>
    <row r="23" spans="1:20" x14ac:dyDescent="0.3">
      <c r="T23" s="19"/>
    </row>
    <row r="24" spans="1:20" x14ac:dyDescent="0.3">
      <c r="T24" s="19"/>
    </row>
    <row r="25" spans="1:20" x14ac:dyDescent="0.3">
      <c r="T25" s="19"/>
    </row>
    <row r="26" spans="1:20" x14ac:dyDescent="0.3">
      <c r="T26" s="19"/>
    </row>
    <row r="27" spans="1:20" x14ac:dyDescent="0.3">
      <c r="T27" s="19"/>
    </row>
    <row r="28" spans="1:20" x14ac:dyDescent="0.3">
      <c r="T28" s="19"/>
    </row>
    <row r="29" spans="1:20" x14ac:dyDescent="0.3">
      <c r="T29" s="19"/>
    </row>
    <row r="30" spans="1:20" x14ac:dyDescent="0.3">
      <c r="T30" s="19"/>
    </row>
    <row r="31" spans="1:20" x14ac:dyDescent="0.3">
      <c r="T31" s="19"/>
    </row>
    <row r="32" spans="1:20" x14ac:dyDescent="0.3">
      <c r="T32" s="19"/>
    </row>
    <row r="33" spans="20:20" x14ac:dyDescent="0.3">
      <c r="T33" s="19"/>
    </row>
    <row r="34" spans="20:20" x14ac:dyDescent="0.3">
      <c r="T34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F35" sqref="F35"/>
    </sheetView>
  </sheetViews>
  <sheetFormatPr defaultRowHeight="14.4" x14ac:dyDescent="0.3"/>
  <cols>
    <col min="1" max="1" width="10.21875" bestFit="1" customWidth="1"/>
    <col min="2" max="2" width="9.5546875" bestFit="1" customWidth="1"/>
    <col min="3" max="3" width="10" bestFit="1" customWidth="1"/>
    <col min="4" max="4" width="25" bestFit="1" customWidth="1"/>
    <col min="5" max="5" width="6.109375" bestFit="1" customWidth="1"/>
    <col min="6" max="6" width="10.88671875" bestFit="1" customWidth="1"/>
    <col min="7" max="7" width="9.5546875" bestFit="1" customWidth="1"/>
  </cols>
  <sheetData>
    <row r="1" spans="1:8" x14ac:dyDescent="0.3">
      <c r="A1" s="2" t="s">
        <v>0</v>
      </c>
      <c r="B1" s="2" t="s">
        <v>1</v>
      </c>
      <c r="C1" s="2" t="s">
        <v>32</v>
      </c>
      <c r="D1" s="2" t="s">
        <v>33</v>
      </c>
      <c r="E1" s="2" t="s">
        <v>3</v>
      </c>
      <c r="F1" s="2" t="s">
        <v>6</v>
      </c>
      <c r="G1" s="2" t="s">
        <v>2</v>
      </c>
    </row>
    <row r="2" spans="1:8" x14ac:dyDescent="0.3">
      <c r="A2" s="3" t="s">
        <v>8</v>
      </c>
      <c r="B2" t="s">
        <v>25</v>
      </c>
      <c r="F2" s="6">
        <v>47580</v>
      </c>
      <c r="H2" s="9" t="s">
        <v>26</v>
      </c>
    </row>
    <row r="3" spans="1:8" x14ac:dyDescent="0.3">
      <c r="A3" s="3" t="s">
        <v>9</v>
      </c>
      <c r="B3" t="s">
        <v>25</v>
      </c>
      <c r="F3" s="7">
        <v>31310</v>
      </c>
    </row>
    <row r="4" spans="1:8" x14ac:dyDescent="0.3">
      <c r="A4" s="3" t="s">
        <v>10</v>
      </c>
      <c r="B4" t="s">
        <v>25</v>
      </c>
      <c r="F4" s="7">
        <v>31365</v>
      </c>
    </row>
    <row r="5" spans="1:8" x14ac:dyDescent="0.3">
      <c r="A5" s="3" t="s">
        <v>11</v>
      </c>
      <c r="B5" t="s">
        <v>25</v>
      </c>
      <c r="F5" s="7">
        <v>48480</v>
      </c>
    </row>
    <row r="6" spans="1:8" x14ac:dyDescent="0.3">
      <c r="A6" s="3" t="s">
        <v>12</v>
      </c>
      <c r="B6" t="s">
        <v>25</v>
      </c>
      <c r="F6" s="7">
        <v>28820</v>
      </c>
    </row>
    <row r="7" spans="1:8" x14ac:dyDescent="0.3">
      <c r="A7" s="3" t="s">
        <v>13</v>
      </c>
      <c r="B7" t="s">
        <v>25</v>
      </c>
      <c r="F7" s="7">
        <v>39272</v>
      </c>
    </row>
    <row r="8" spans="1:8" x14ac:dyDescent="0.3">
      <c r="A8" s="4" t="s">
        <v>14</v>
      </c>
      <c r="B8" t="s">
        <v>25</v>
      </c>
      <c r="F8" s="7">
        <v>32943.980000000003</v>
      </c>
    </row>
    <row r="9" spans="1:8" x14ac:dyDescent="0.3">
      <c r="A9" s="3" t="s">
        <v>15</v>
      </c>
      <c r="B9" t="s">
        <v>25</v>
      </c>
      <c r="F9" s="7">
        <v>42512</v>
      </c>
    </row>
    <row r="10" spans="1:8" x14ac:dyDescent="0.3">
      <c r="A10" s="3" t="s">
        <v>16</v>
      </c>
      <c r="B10" t="s">
        <v>25</v>
      </c>
      <c r="F10" s="7">
        <v>36070.4571</v>
      </c>
    </row>
    <row r="11" spans="1:8" x14ac:dyDescent="0.3">
      <c r="A11" s="3" t="s">
        <v>17</v>
      </c>
      <c r="B11" t="s">
        <v>25</v>
      </c>
      <c r="F11" s="7">
        <v>45992</v>
      </c>
    </row>
    <row r="12" spans="1:8" x14ac:dyDescent="0.3">
      <c r="A12" s="3" t="s">
        <v>18</v>
      </c>
      <c r="B12" t="s">
        <v>25</v>
      </c>
      <c r="F12" s="7">
        <v>39470.211900000002</v>
      </c>
    </row>
    <row r="13" spans="1:8" x14ac:dyDescent="0.3">
      <c r="A13" s="3" t="s">
        <v>19</v>
      </c>
      <c r="B13" t="s">
        <v>25</v>
      </c>
      <c r="F13" s="7">
        <v>48095.265599999999</v>
      </c>
    </row>
    <row r="14" spans="1:8" x14ac:dyDescent="0.3">
      <c r="A14" s="3" t="s">
        <v>20</v>
      </c>
      <c r="B14" t="s">
        <v>25</v>
      </c>
      <c r="F14" s="7">
        <v>43483.998500000002</v>
      </c>
    </row>
    <row r="15" spans="1:8" x14ac:dyDescent="0.3">
      <c r="A15" s="3" t="s">
        <v>21</v>
      </c>
      <c r="B15" t="s">
        <v>25</v>
      </c>
      <c r="F15" s="7">
        <v>50826.090799999998</v>
      </c>
    </row>
    <row r="16" spans="1:8" x14ac:dyDescent="0.3">
      <c r="A16" s="3" t="s">
        <v>22</v>
      </c>
      <c r="B16" t="s">
        <v>25</v>
      </c>
      <c r="F16" s="6">
        <v>49151.8825</v>
      </c>
    </row>
    <row r="17" spans="1:6" x14ac:dyDescent="0.3">
      <c r="A17" s="3" t="s">
        <v>23</v>
      </c>
      <c r="B17" t="s">
        <v>25</v>
      </c>
      <c r="F17" s="6">
        <v>45639.302499999998</v>
      </c>
    </row>
    <row r="18" spans="1:6" ht="15" thickBot="1" x14ac:dyDescent="0.35">
      <c r="A18" s="5" t="s">
        <v>24</v>
      </c>
      <c r="B18" t="s">
        <v>25</v>
      </c>
      <c r="F18" s="8">
        <v>43235</v>
      </c>
    </row>
    <row r="19" spans="1:6" x14ac:dyDescent="0.3">
      <c r="A19" s="10" t="s">
        <v>28</v>
      </c>
      <c r="B19" t="s">
        <v>27</v>
      </c>
      <c r="F19" s="12">
        <v>11035</v>
      </c>
    </row>
    <row r="20" spans="1:6" x14ac:dyDescent="0.3">
      <c r="A20" s="10" t="s">
        <v>8</v>
      </c>
      <c r="B20" t="s">
        <v>27</v>
      </c>
      <c r="F20" s="12">
        <v>9393</v>
      </c>
    </row>
    <row r="21" spans="1:6" x14ac:dyDescent="0.3">
      <c r="A21" s="10" t="s">
        <v>9</v>
      </c>
      <c r="B21" t="s">
        <v>27</v>
      </c>
      <c r="F21" s="12">
        <v>10400</v>
      </c>
    </row>
    <row r="22" spans="1:6" x14ac:dyDescent="0.3">
      <c r="A22" s="10" t="s">
        <v>10</v>
      </c>
      <c r="B22" t="s">
        <v>27</v>
      </c>
      <c r="F22" s="12">
        <v>11962</v>
      </c>
    </row>
    <row r="23" spans="1:6" x14ac:dyDescent="0.3">
      <c r="A23" s="10" t="s">
        <v>11</v>
      </c>
      <c r="B23" t="s">
        <v>27</v>
      </c>
      <c r="F23" s="12">
        <v>11735</v>
      </c>
    </row>
    <row r="24" spans="1:6" x14ac:dyDescent="0.3">
      <c r="A24" s="10" t="s">
        <v>12</v>
      </c>
      <c r="B24" t="s">
        <v>27</v>
      </c>
      <c r="F24" s="12">
        <v>11230</v>
      </c>
    </row>
    <row r="25" spans="1:6" x14ac:dyDescent="0.3">
      <c r="A25" s="10" t="s">
        <v>13</v>
      </c>
      <c r="B25" t="s">
        <v>27</v>
      </c>
      <c r="F25" s="12">
        <v>11573</v>
      </c>
    </row>
    <row r="26" spans="1:6" x14ac:dyDescent="0.3">
      <c r="A26" s="10" t="s">
        <v>14</v>
      </c>
      <c r="B26" t="s">
        <v>27</v>
      </c>
      <c r="F26" s="12">
        <v>12564</v>
      </c>
    </row>
    <row r="27" spans="1:6" x14ac:dyDescent="0.3">
      <c r="A27" s="10" t="s">
        <v>15</v>
      </c>
      <c r="B27" t="s">
        <v>27</v>
      </c>
      <c r="F27" s="12">
        <v>12541</v>
      </c>
    </row>
    <row r="28" spans="1:6" x14ac:dyDescent="0.3">
      <c r="A28" s="10" t="s">
        <v>16</v>
      </c>
      <c r="B28" t="s">
        <v>27</v>
      </c>
      <c r="F28" s="12">
        <v>12515.6654</v>
      </c>
    </row>
    <row r="29" spans="1:6" x14ac:dyDescent="0.3">
      <c r="A29" s="10" t="s">
        <v>17</v>
      </c>
      <c r="B29" t="s">
        <v>27</v>
      </c>
      <c r="F29" s="12">
        <v>8664</v>
      </c>
    </row>
    <row r="30" spans="1:6" x14ac:dyDescent="0.3">
      <c r="A30" s="10" t="s">
        <v>18</v>
      </c>
      <c r="B30" t="s">
        <v>27</v>
      </c>
      <c r="F30" s="12">
        <v>8098.1291000000001</v>
      </c>
    </row>
    <row r="31" spans="1:6" x14ac:dyDescent="0.3">
      <c r="A31" s="10" t="s">
        <v>19</v>
      </c>
      <c r="B31" t="s">
        <v>27</v>
      </c>
      <c r="F31" s="12">
        <v>8522.6383999999998</v>
      </c>
    </row>
    <row r="32" spans="1:6" x14ac:dyDescent="0.3">
      <c r="A32" s="10" t="s">
        <v>20</v>
      </c>
      <c r="B32" t="s">
        <v>27</v>
      </c>
      <c r="F32" s="12">
        <v>7652.1286</v>
      </c>
    </row>
    <row r="33" spans="1:6" x14ac:dyDescent="0.3">
      <c r="A33" s="10" t="s">
        <v>21</v>
      </c>
      <c r="B33" t="s">
        <v>27</v>
      </c>
      <c r="F33" s="12">
        <v>9926.7855</v>
      </c>
    </row>
    <row r="34" spans="1:6" x14ac:dyDescent="0.3">
      <c r="A34" s="10" t="s">
        <v>22</v>
      </c>
      <c r="B34" t="s">
        <v>27</v>
      </c>
      <c r="F34" s="12">
        <v>12124.137199999999</v>
      </c>
    </row>
    <row r="35" spans="1:6" x14ac:dyDescent="0.3">
      <c r="A35" s="10" t="s">
        <v>23</v>
      </c>
      <c r="B35" t="s">
        <v>27</v>
      </c>
      <c r="F35" s="12">
        <v>13333.2145</v>
      </c>
    </row>
    <row r="36" spans="1:6" ht="15" thickBot="1" x14ac:dyDescent="0.35">
      <c r="A36" s="11" t="s">
        <v>24</v>
      </c>
      <c r="B36" t="s">
        <v>27</v>
      </c>
      <c r="F36" s="13">
        <v>13500</v>
      </c>
    </row>
    <row r="37" spans="1:6" x14ac:dyDescent="0.3">
      <c r="A37" s="3" t="s">
        <v>29</v>
      </c>
      <c r="B37" t="s">
        <v>31</v>
      </c>
      <c r="F37" s="15">
        <v>2126</v>
      </c>
    </row>
    <row r="38" spans="1:6" x14ac:dyDescent="0.3">
      <c r="A38" s="3" t="s">
        <v>30</v>
      </c>
      <c r="B38" t="s">
        <v>31</v>
      </c>
      <c r="F38" s="15">
        <v>2500</v>
      </c>
    </row>
    <row r="39" spans="1:6" x14ac:dyDescent="0.3">
      <c r="A39" s="3" t="s">
        <v>28</v>
      </c>
      <c r="B39" t="s">
        <v>31</v>
      </c>
      <c r="F39" s="15">
        <v>2293</v>
      </c>
    </row>
    <row r="40" spans="1:6" x14ac:dyDescent="0.3">
      <c r="A40" s="3" t="s">
        <v>8</v>
      </c>
      <c r="B40" t="s">
        <v>31</v>
      </c>
      <c r="F40" s="15">
        <v>2409</v>
      </c>
    </row>
    <row r="41" spans="1:6" x14ac:dyDescent="0.3">
      <c r="A41" s="3" t="s">
        <v>9</v>
      </c>
      <c r="B41" t="s">
        <v>31</v>
      </c>
      <c r="F41" s="15">
        <v>2293</v>
      </c>
    </row>
    <row r="42" spans="1:6" x14ac:dyDescent="0.3">
      <c r="A42" s="3" t="s">
        <v>10</v>
      </c>
      <c r="B42" t="s">
        <v>31</v>
      </c>
      <c r="F42" s="15">
        <v>2127</v>
      </c>
    </row>
    <row r="43" spans="1:6" x14ac:dyDescent="0.3">
      <c r="A43" s="3" t="s">
        <v>11</v>
      </c>
      <c r="B43" t="s">
        <v>31</v>
      </c>
      <c r="F43" s="15">
        <v>1893</v>
      </c>
    </row>
    <row r="44" spans="1:6" x14ac:dyDescent="0.3">
      <c r="A44" s="3" t="s">
        <v>12</v>
      </c>
      <c r="B44" t="s">
        <v>31</v>
      </c>
      <c r="F44" s="15">
        <v>1783</v>
      </c>
    </row>
    <row r="45" spans="1:6" x14ac:dyDescent="0.3">
      <c r="A45" s="3" t="s">
        <v>13</v>
      </c>
      <c r="B45" t="s">
        <v>31</v>
      </c>
      <c r="F45" s="15">
        <v>1887</v>
      </c>
    </row>
    <row r="46" spans="1:6" x14ac:dyDescent="0.3">
      <c r="A46" s="4" t="s">
        <v>14</v>
      </c>
      <c r="B46" t="s">
        <v>31</v>
      </c>
      <c r="F46" s="15">
        <v>1778</v>
      </c>
    </row>
    <row r="47" spans="1:6" x14ac:dyDescent="0.3">
      <c r="A47" s="3" t="s">
        <v>15</v>
      </c>
      <c r="B47" t="s">
        <v>31</v>
      </c>
      <c r="F47" s="15">
        <v>1580</v>
      </c>
    </row>
    <row r="48" spans="1:6" x14ac:dyDescent="0.3">
      <c r="A48" s="3" t="s">
        <v>16</v>
      </c>
      <c r="B48" t="s">
        <v>31</v>
      </c>
      <c r="F48" s="15">
        <v>1771.1373000000001</v>
      </c>
    </row>
    <row r="49" spans="1:6" x14ac:dyDescent="0.3">
      <c r="A49" s="3" t="s">
        <v>17</v>
      </c>
      <c r="B49" t="s">
        <v>31</v>
      </c>
      <c r="F49" s="15">
        <v>1287</v>
      </c>
    </row>
    <row r="50" spans="1:6" x14ac:dyDescent="0.3">
      <c r="A50" s="3" t="s">
        <v>18</v>
      </c>
      <c r="B50" t="s">
        <v>31</v>
      </c>
      <c r="F50" s="15">
        <v>1303.6116</v>
      </c>
    </row>
    <row r="51" spans="1:6" x14ac:dyDescent="0.3">
      <c r="A51" s="14" t="s">
        <v>19</v>
      </c>
      <c r="B51" t="s">
        <v>31</v>
      </c>
      <c r="F51" s="15">
        <v>1392.3326</v>
      </c>
    </row>
    <row r="52" spans="1:6" x14ac:dyDescent="0.3">
      <c r="A52" s="14" t="s">
        <v>20</v>
      </c>
      <c r="B52" t="s">
        <v>31</v>
      </c>
      <c r="F52" s="15">
        <v>1461.8495</v>
      </c>
    </row>
    <row r="53" spans="1:6" x14ac:dyDescent="0.3">
      <c r="A53" s="3" t="s">
        <v>21</v>
      </c>
      <c r="B53" t="s">
        <v>31</v>
      </c>
      <c r="F53" s="15">
        <v>1571.0766000000001</v>
      </c>
    </row>
    <row r="54" spans="1:6" x14ac:dyDescent="0.3">
      <c r="A54" s="3" t="s">
        <v>22</v>
      </c>
      <c r="B54" t="s">
        <v>31</v>
      </c>
      <c r="F54" s="15">
        <v>1444.1090999999999</v>
      </c>
    </row>
    <row r="55" spans="1:6" x14ac:dyDescent="0.3">
      <c r="A55" s="3" t="s">
        <v>23</v>
      </c>
      <c r="B55" t="s">
        <v>31</v>
      </c>
      <c r="F55" s="15">
        <v>1407.9322999999999</v>
      </c>
    </row>
    <row r="56" spans="1:6" ht="15" thickBot="1" x14ac:dyDescent="0.35">
      <c r="A56" s="5" t="s">
        <v>24</v>
      </c>
      <c r="B56" t="s">
        <v>31</v>
      </c>
      <c r="F56" s="16">
        <v>1492</v>
      </c>
    </row>
    <row r="57" spans="1:6" x14ac:dyDescent="0.3">
      <c r="A57" s="3" t="s">
        <v>29</v>
      </c>
      <c r="B57" t="s">
        <v>5</v>
      </c>
      <c r="F57" s="17">
        <v>5705</v>
      </c>
    </row>
    <row r="58" spans="1:6" x14ac:dyDescent="0.3">
      <c r="A58" s="3" t="s">
        <v>30</v>
      </c>
      <c r="B58" t="s">
        <v>5</v>
      </c>
      <c r="F58" s="17">
        <v>6915</v>
      </c>
    </row>
    <row r="59" spans="1:6" x14ac:dyDescent="0.3">
      <c r="A59" s="3" t="s">
        <v>28</v>
      </c>
      <c r="B59" t="s">
        <v>5</v>
      </c>
      <c r="F59" s="17">
        <v>6970</v>
      </c>
    </row>
    <row r="60" spans="1:6" x14ac:dyDescent="0.3">
      <c r="A60" s="3" t="s">
        <v>8</v>
      </c>
      <c r="B60" t="s">
        <v>5</v>
      </c>
      <c r="F60" s="17">
        <v>11631</v>
      </c>
    </row>
    <row r="61" spans="1:6" x14ac:dyDescent="0.3">
      <c r="A61" s="3" t="s">
        <v>9</v>
      </c>
      <c r="B61" t="s">
        <v>5</v>
      </c>
      <c r="F61" s="17">
        <v>14841</v>
      </c>
    </row>
    <row r="62" spans="1:6" x14ac:dyDescent="0.3">
      <c r="A62" s="3" t="s">
        <v>10</v>
      </c>
      <c r="B62" t="s">
        <v>5</v>
      </c>
      <c r="F62" s="17">
        <v>13093</v>
      </c>
    </row>
    <row r="63" spans="1:6" x14ac:dyDescent="0.3">
      <c r="A63" s="3" t="s">
        <v>11</v>
      </c>
      <c r="B63" t="s">
        <v>5</v>
      </c>
      <c r="F63" s="17">
        <v>11574</v>
      </c>
    </row>
    <row r="64" spans="1:6" x14ac:dyDescent="0.3">
      <c r="A64" s="3" t="s">
        <v>12</v>
      </c>
      <c r="B64" t="s">
        <v>5</v>
      </c>
      <c r="F64" s="17">
        <v>15337</v>
      </c>
    </row>
    <row r="65" spans="1:9" x14ac:dyDescent="0.3">
      <c r="A65" s="3" t="s">
        <v>13</v>
      </c>
      <c r="B65" t="s">
        <v>5</v>
      </c>
      <c r="F65" s="17">
        <v>14370</v>
      </c>
    </row>
    <row r="66" spans="1:9" x14ac:dyDescent="0.3">
      <c r="A66" s="3" t="s">
        <v>14</v>
      </c>
      <c r="B66" t="s">
        <v>5</v>
      </c>
      <c r="F66" s="17">
        <v>13842</v>
      </c>
    </row>
    <row r="67" spans="1:9" x14ac:dyDescent="0.3">
      <c r="A67" s="3" t="s">
        <v>15</v>
      </c>
      <c r="B67" t="s">
        <v>5</v>
      </c>
      <c r="F67" s="17">
        <v>19340</v>
      </c>
    </row>
    <row r="68" spans="1:9" x14ac:dyDescent="0.3">
      <c r="A68" s="3" t="s">
        <v>16</v>
      </c>
      <c r="B68" t="s">
        <v>5</v>
      </c>
      <c r="F68" s="17">
        <v>16405.0988</v>
      </c>
    </row>
    <row r="69" spans="1:9" x14ac:dyDescent="0.3">
      <c r="A69" s="3" t="s">
        <v>17</v>
      </c>
      <c r="B69" t="s">
        <v>5</v>
      </c>
      <c r="F69" s="17">
        <v>18438</v>
      </c>
    </row>
    <row r="70" spans="1:9" x14ac:dyDescent="0.3">
      <c r="A70" s="3" t="s">
        <v>18</v>
      </c>
      <c r="B70" t="s">
        <v>5</v>
      </c>
      <c r="F70" s="17">
        <v>17825.345300000001</v>
      </c>
    </row>
    <row r="71" spans="1:9" x14ac:dyDescent="0.3">
      <c r="A71" s="3" t="s">
        <v>19</v>
      </c>
      <c r="B71" t="s">
        <v>5</v>
      </c>
      <c r="F71" s="17">
        <v>19999.999899999999</v>
      </c>
    </row>
    <row r="72" spans="1:9" x14ac:dyDescent="0.3">
      <c r="A72" s="3" t="s">
        <v>20</v>
      </c>
      <c r="B72" t="s">
        <v>5</v>
      </c>
      <c r="F72" s="17">
        <v>26499.611099999998</v>
      </c>
    </row>
    <row r="73" spans="1:9" x14ac:dyDescent="0.3">
      <c r="A73" s="3" t="s">
        <v>21</v>
      </c>
      <c r="B73" t="s">
        <v>5</v>
      </c>
      <c r="F73" s="17">
        <v>25000</v>
      </c>
    </row>
    <row r="74" spans="1:9" x14ac:dyDescent="0.3">
      <c r="A74" s="3" t="s">
        <v>22</v>
      </c>
      <c r="B74" t="s">
        <v>5</v>
      </c>
      <c r="F74" s="17">
        <v>27500</v>
      </c>
    </row>
    <row r="75" spans="1:9" x14ac:dyDescent="0.3">
      <c r="A75" s="3" t="s">
        <v>23</v>
      </c>
      <c r="B75" t="s">
        <v>5</v>
      </c>
      <c r="F75" s="17">
        <v>26500.000199999999</v>
      </c>
    </row>
    <row r="76" spans="1:9" ht="15" thickBot="1" x14ac:dyDescent="0.35">
      <c r="A76" s="5" t="s">
        <v>24</v>
      </c>
      <c r="B76" t="s">
        <v>5</v>
      </c>
      <c r="F76" s="18">
        <v>27500</v>
      </c>
    </row>
    <row r="77" spans="1:9" x14ac:dyDescent="0.3">
      <c r="A77">
        <v>1987</v>
      </c>
      <c r="B77" t="s">
        <v>34</v>
      </c>
      <c r="F77" s="20">
        <v>756</v>
      </c>
      <c r="I77" t="s">
        <v>35</v>
      </c>
    </row>
    <row r="78" spans="1:9" x14ac:dyDescent="0.3">
      <c r="A78">
        <v>1988</v>
      </c>
      <c r="B78" t="s">
        <v>34</v>
      </c>
      <c r="F78" s="20">
        <v>1100</v>
      </c>
    </row>
    <row r="79" spans="1:9" x14ac:dyDescent="0.3">
      <c r="A79">
        <v>1989</v>
      </c>
      <c r="B79" t="s">
        <v>34</v>
      </c>
      <c r="F79" s="20">
        <v>1175</v>
      </c>
    </row>
    <row r="80" spans="1:9" x14ac:dyDescent="0.3">
      <c r="A80">
        <v>1990</v>
      </c>
      <c r="B80" t="s">
        <v>34</v>
      </c>
      <c r="F80" s="20">
        <v>1092</v>
      </c>
    </row>
    <row r="81" spans="1:6" x14ac:dyDescent="0.3">
      <c r="A81">
        <v>1991</v>
      </c>
      <c r="B81" t="s">
        <v>34</v>
      </c>
      <c r="F81" s="20">
        <v>964</v>
      </c>
    </row>
    <row r="82" spans="1:6" x14ac:dyDescent="0.3">
      <c r="A82">
        <v>1992</v>
      </c>
      <c r="B82" t="s">
        <v>34</v>
      </c>
      <c r="F82" s="20">
        <v>841</v>
      </c>
    </row>
    <row r="83" spans="1:6" x14ac:dyDescent="0.3">
      <c r="A83">
        <v>1993</v>
      </c>
      <c r="B83" t="s">
        <v>34</v>
      </c>
      <c r="F83" s="20">
        <v>1030</v>
      </c>
    </row>
    <row r="84" spans="1:6" x14ac:dyDescent="0.3">
      <c r="A84">
        <v>1994</v>
      </c>
      <c r="B84" t="s">
        <v>34</v>
      </c>
      <c r="F84" s="20">
        <v>1019</v>
      </c>
    </row>
    <row r="85" spans="1:6" x14ac:dyDescent="0.3">
      <c r="A85">
        <v>1995</v>
      </c>
      <c r="B85" t="s">
        <v>34</v>
      </c>
      <c r="F85" s="20">
        <v>1139</v>
      </c>
    </row>
    <row r="86" spans="1:6" x14ac:dyDescent="0.3">
      <c r="A86">
        <v>1996</v>
      </c>
      <c r="B86" t="s">
        <v>34</v>
      </c>
      <c r="F86" s="20">
        <v>10002</v>
      </c>
    </row>
    <row r="87" spans="1:6" x14ac:dyDescent="0.3">
      <c r="A87">
        <v>1997</v>
      </c>
      <c r="B87" t="s">
        <v>34</v>
      </c>
      <c r="F87" s="20">
        <v>1089</v>
      </c>
    </row>
    <row r="88" spans="1:6" x14ac:dyDescent="0.3">
      <c r="A88">
        <v>1998</v>
      </c>
      <c r="B88" t="s">
        <v>34</v>
      </c>
      <c r="F88" s="20">
        <v>1079</v>
      </c>
    </row>
    <row r="89" spans="1:6" x14ac:dyDescent="0.3">
      <c r="A89">
        <v>1999</v>
      </c>
      <c r="B89" t="s">
        <v>34</v>
      </c>
      <c r="F89" s="20">
        <v>1357</v>
      </c>
    </row>
    <row r="90" spans="1:6" x14ac:dyDescent="0.3">
      <c r="A90">
        <v>2000</v>
      </c>
      <c r="B90" t="s">
        <v>34</v>
      </c>
      <c r="F90" s="20">
        <v>1387</v>
      </c>
    </row>
    <row r="91" spans="1:6" x14ac:dyDescent="0.3">
      <c r="A91">
        <v>2001</v>
      </c>
      <c r="B91" t="s">
        <v>34</v>
      </c>
      <c r="F91" s="20">
        <v>1041</v>
      </c>
    </row>
    <row r="92" spans="1:6" x14ac:dyDescent="0.3">
      <c r="A92">
        <v>2002</v>
      </c>
      <c r="B92" t="s">
        <v>34</v>
      </c>
      <c r="F92" s="20">
        <v>1063</v>
      </c>
    </row>
    <row r="93" spans="1:6" x14ac:dyDescent="0.3">
      <c r="A93">
        <v>2003</v>
      </c>
      <c r="B93" t="s">
        <v>34</v>
      </c>
      <c r="F93" s="20">
        <v>1085</v>
      </c>
    </row>
    <row r="94" spans="1:6" x14ac:dyDescent="0.3">
      <c r="A94">
        <v>2004</v>
      </c>
      <c r="B94" t="s">
        <v>34</v>
      </c>
      <c r="F94" s="20">
        <v>813</v>
      </c>
    </row>
    <row r="95" spans="1:6" x14ac:dyDescent="0.3">
      <c r="A95">
        <v>2005</v>
      </c>
      <c r="B95" t="s">
        <v>34</v>
      </c>
      <c r="F95" s="20">
        <v>1000</v>
      </c>
    </row>
    <row r="96" spans="1:6" x14ac:dyDescent="0.3">
      <c r="A96">
        <v>2006</v>
      </c>
      <c r="B96" t="s">
        <v>34</v>
      </c>
      <c r="F96" s="20">
        <v>1265</v>
      </c>
    </row>
    <row r="97" spans="1:6" x14ac:dyDescent="0.3">
      <c r="A97">
        <v>2007</v>
      </c>
      <c r="B97" t="s">
        <v>34</v>
      </c>
      <c r="F97" s="20">
        <v>810</v>
      </c>
    </row>
    <row r="98" spans="1:6" x14ac:dyDescent="0.3">
      <c r="A98">
        <v>2008</v>
      </c>
      <c r="B98" t="s">
        <v>34</v>
      </c>
      <c r="F98" s="20">
        <v>970</v>
      </c>
    </row>
    <row r="99" spans="1:6" x14ac:dyDescent="0.3">
      <c r="A99">
        <v>2009</v>
      </c>
      <c r="B99" t="s">
        <v>34</v>
      </c>
      <c r="F99" s="20">
        <v>1035</v>
      </c>
    </row>
    <row r="100" spans="1:6" x14ac:dyDescent="0.3">
      <c r="A100">
        <v>2010</v>
      </c>
      <c r="B100" t="s">
        <v>34</v>
      </c>
      <c r="F100" s="20">
        <v>1085</v>
      </c>
    </row>
    <row r="101" spans="1:6" x14ac:dyDescent="0.3">
      <c r="A101">
        <v>2011</v>
      </c>
      <c r="B101" t="s">
        <v>34</v>
      </c>
      <c r="F101" s="20">
        <v>865</v>
      </c>
    </row>
    <row r="102" spans="1:6" x14ac:dyDescent="0.3">
      <c r="A102">
        <v>2012</v>
      </c>
      <c r="B102" t="s">
        <v>34</v>
      </c>
      <c r="F102" s="20">
        <v>1400</v>
      </c>
    </row>
    <row r="103" spans="1:6" x14ac:dyDescent="0.3">
      <c r="A103">
        <v>2013</v>
      </c>
      <c r="B103" t="s">
        <v>34</v>
      </c>
      <c r="F103" s="20">
        <v>825</v>
      </c>
    </row>
    <row r="104" spans="1:6" x14ac:dyDescent="0.3">
      <c r="A104">
        <v>2014</v>
      </c>
      <c r="B104" t="s">
        <v>34</v>
      </c>
      <c r="F104" s="20">
        <v>855</v>
      </c>
    </row>
    <row r="105" spans="1:6" x14ac:dyDescent="0.3">
      <c r="A105">
        <v>2015</v>
      </c>
      <c r="B105" t="s">
        <v>34</v>
      </c>
      <c r="F105" s="20">
        <v>810</v>
      </c>
    </row>
    <row r="106" spans="1:6" x14ac:dyDescent="0.3">
      <c r="A106">
        <v>2016</v>
      </c>
      <c r="B106" t="s">
        <v>34</v>
      </c>
      <c r="F106" s="20">
        <v>750</v>
      </c>
    </row>
    <row r="107" spans="1:6" x14ac:dyDescent="0.3">
      <c r="A107">
        <v>2017</v>
      </c>
      <c r="B107" t="s">
        <v>34</v>
      </c>
      <c r="F107" s="20">
        <v>1050</v>
      </c>
    </row>
  </sheetData>
  <hyperlinks>
    <hyperlink ref="H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Coffee-Rust</vt:lpstr>
      <vt:lpstr>variables</vt:lpstr>
      <vt:lpstr>Latitude-Data</vt:lpstr>
      <vt:lpstr>Brown-Raw</vt:lpstr>
      <vt:lpstr>Corrales-raw</vt:lpstr>
      <vt:lpstr>ICAFE-Data</vt:lpstr>
    </vt:vector>
  </TitlesOfParts>
  <Company>U.S. Patent and Trademark Office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Kahn, Laura H.</dc:creator>
  <cp:lastModifiedBy>Kahn, Laura H.</cp:lastModifiedBy>
  <dcterms:created xsi:type="dcterms:W3CDTF">2017-09-19T18:06:02Z</dcterms:created>
  <dcterms:modified xsi:type="dcterms:W3CDTF">2017-10-05T18:32:16Z</dcterms:modified>
</cp:coreProperties>
</file>