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tables/table1.xml" ContentType="application/vnd.openxmlformats-officedocument.spreadsheetml.table+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C:\Nikhil 31.12.23\Carpe Omnia\Sample\"/>
    </mc:Choice>
  </mc:AlternateContent>
  <xr:revisionPtr revIDLastSave="0" documentId="13_ncr:1_{D9D73B09-9652-4761-A1BB-4C0A7DE38F00}" xr6:coauthVersionLast="47" xr6:coauthVersionMax="47" xr10:uidLastSave="{00000000-0000-0000-0000-000000000000}"/>
  <bookViews>
    <workbookView xWindow="-108" yWindow="-108" windowWidth="23256" windowHeight="12456" tabRatio="978" xr2:uid="{00000000-000D-0000-FFFF-FFFF00000000}"/>
  </bookViews>
  <sheets>
    <sheet name="PL 2019" sheetId="17" r:id="rId1"/>
    <sheet name="PL 2020" sheetId="24" r:id="rId2"/>
    <sheet name="PL 2021" sheetId="21" r:id="rId3"/>
    <sheet name="PL 2022" sheetId="27" r:id="rId4"/>
    <sheet name="PL 2023" sheetId="16" state="hidden" r:id="rId5"/>
    <sheet name="22-Raw PL" sheetId="5" state="hidden" r:id="rId6"/>
    <sheet name="22-BoA CC" sheetId="3" state="hidden" r:id="rId7"/>
    <sheet name="22- Revenue" sheetId="4" state="hidden" r:id="rId8"/>
    <sheet name="22 BoA Chkng" sheetId="2" state="hidden" r:id="rId9"/>
    <sheet name="Raw with i" sheetId="1" state="hidden" r:id="rId10"/>
    <sheet name="Workings PL 21" sheetId="13" state="hidden" r:id="rId11"/>
    <sheet name="21 Raw PL" sheetId="14" state="hidden" r:id="rId12"/>
    <sheet name="21 Annual PL" sheetId="9" state="hidden" r:id="rId13"/>
    <sheet name="21 PL Heads" sheetId="10" state="hidden" r:id="rId14"/>
    <sheet name="21 Ax" sheetId="11" state="hidden" r:id="rId15"/>
    <sheet name="21 BoA" sheetId="12" state="hidden" r:id="rId16"/>
    <sheet name="20 - Revenue" sheetId="19" state="hidden" r:id="rId17"/>
    <sheet name="20 - Raw PL" sheetId="23" state="hidden" r:id="rId18"/>
  </sheets>
  <definedNames>
    <definedName name="_xlnm._FilterDatabase" localSheetId="16" hidden="1">'20 - Revenue'!$A$1:$E$1</definedName>
    <definedName name="_xlnm._FilterDatabase" localSheetId="14" hidden="1">'21 Ax'!$A$7:$F$886</definedName>
    <definedName name="_xlnm._FilterDatabase" localSheetId="15" hidden="1">'21 BoA'!$A$2:$E$934</definedName>
    <definedName name="_xlnm._FilterDatabase" localSheetId="8" hidden="1">'22 BoA Chkng'!$A$2:$D$444</definedName>
    <definedName name="_xlnm._FilterDatabase" localSheetId="7" hidden="1">'22- Revenue'!$A$2:$D$23</definedName>
    <definedName name="_xlnm._FilterDatabase" localSheetId="6" hidden="1">'22-BoA CC'!$A$2:$K$236</definedName>
    <definedName name="Slicer_Broad_Heads">#N/A</definedName>
    <definedName name="Slicer_Broad_Heads1">#N/A</definedName>
    <definedName name="Slicer_Broad_Heads2">#N/A</definedName>
    <definedName name="Slicer_Broad_Heads3">#N/A</definedName>
    <definedName name="Slicer_Broad_Heads4">#N/A</definedName>
  </definedNames>
  <calcPr calcId="191029"/>
  <pivotCaches>
    <pivotCache cacheId="0" r:id="rId19"/>
    <pivotCache cacheId="1" r:id="rId20"/>
    <pivotCache cacheId="2" r:id="rId21"/>
  </pivotCaches>
  <extLst>
    <ext xmlns:x14="http://schemas.microsoft.com/office/spreadsheetml/2009/9/main" uri="{BBE1A952-AA13-448e-AADC-164F8A28A991}">
      <x14:slicerCaches>
        <x14:slicerCache r:id="rId22"/>
        <x14:slicerCache r:id="rId23"/>
        <x14:slicerCache r:id="rId24"/>
      </x14:slicerCaches>
    </ext>
    <ext xmlns:x14="http://schemas.microsoft.com/office/spreadsheetml/2009/9/main" uri="{79F54976-1DA5-4618-B147-4CDE4B953A38}">
      <x14:workbookPr/>
    </ext>
  </extLst>
</workbook>
</file>

<file path=xl/calcChain.xml><?xml version="1.0" encoding="utf-8"?>
<calcChain xmlns="http://schemas.openxmlformats.org/spreadsheetml/2006/main">
  <c r="H52" i="5" l="1"/>
  <c r="D58" i="5" l="1"/>
  <c r="E58" i="5"/>
  <c r="F58" i="5"/>
  <c r="G58" i="5"/>
  <c r="H58" i="5"/>
  <c r="I58" i="5"/>
  <c r="J58" i="5"/>
  <c r="K58" i="5"/>
  <c r="L58" i="5"/>
  <c r="M58" i="5"/>
  <c r="N58" i="5"/>
  <c r="C58" i="5"/>
  <c r="E70" i="14"/>
  <c r="F70" i="14" s="1"/>
  <c r="G70" i="14" s="1"/>
  <c r="H70" i="14" s="1"/>
  <c r="I70" i="14" s="1"/>
  <c r="J70" i="14" s="1"/>
  <c r="K70" i="14" s="1"/>
  <c r="L70" i="14" s="1"/>
  <c r="M70" i="14" s="1"/>
  <c r="N70" i="14" s="1"/>
  <c r="D70" i="14"/>
  <c r="C70" i="14"/>
  <c r="N66" i="14"/>
  <c r="M66" i="14"/>
  <c r="L66" i="14"/>
  <c r="K66" i="14"/>
  <c r="J66" i="14"/>
  <c r="I66" i="14"/>
  <c r="H66" i="14"/>
  <c r="G66" i="14"/>
  <c r="F66" i="14"/>
  <c r="E66" i="14"/>
  <c r="D66" i="14"/>
  <c r="N67" i="14"/>
  <c r="M67" i="14"/>
  <c r="L67" i="14"/>
  <c r="K67" i="14"/>
  <c r="J67" i="14"/>
  <c r="I67" i="14"/>
  <c r="H67" i="14"/>
  <c r="G67" i="14"/>
  <c r="F67" i="14"/>
  <c r="E67" i="14"/>
  <c r="D67" i="14"/>
  <c r="N68" i="14"/>
  <c r="M68" i="14"/>
  <c r="L68" i="14"/>
  <c r="K68" i="14"/>
  <c r="J68" i="14"/>
  <c r="I68" i="14"/>
  <c r="H68" i="14"/>
  <c r="G68" i="14"/>
  <c r="F68" i="14"/>
  <c r="E68" i="14"/>
  <c r="D68" i="14"/>
  <c r="N69" i="14"/>
  <c r="M69" i="14"/>
  <c r="L69" i="14"/>
  <c r="K69" i="14"/>
  <c r="J69" i="14"/>
  <c r="I69" i="14"/>
  <c r="H69" i="14"/>
  <c r="G69" i="14"/>
  <c r="F69" i="14"/>
  <c r="E69" i="14"/>
  <c r="D69" i="14"/>
  <c r="O66" i="14" l="1"/>
  <c r="O67" i="14"/>
  <c r="O68" i="14"/>
  <c r="O69" i="14"/>
  <c r="O15" i="14" l="1"/>
  <c r="P72" i="14"/>
  <c r="D72" i="14"/>
  <c r="D73" i="14" s="1"/>
  <c r="E72" i="14"/>
  <c r="E73" i="14" s="1"/>
  <c r="F72" i="14"/>
  <c r="G72" i="14"/>
  <c r="H72" i="14"/>
  <c r="H73" i="14" s="1"/>
  <c r="I72" i="14"/>
  <c r="I73" i="14" s="1"/>
  <c r="J72" i="14"/>
  <c r="J73" i="14" s="1"/>
  <c r="K72" i="14"/>
  <c r="K73" i="14" s="1"/>
  <c r="L72" i="14"/>
  <c r="L73" i="14" s="1"/>
  <c r="M72" i="14"/>
  <c r="N72" i="14"/>
  <c r="N73" i="14" s="1"/>
  <c r="G73" i="14"/>
  <c r="M73" i="14"/>
  <c r="C72" i="14"/>
  <c r="C73" i="14" s="1"/>
  <c r="F2" i="14"/>
  <c r="O2" i="14" s="1"/>
  <c r="F73" i="14" l="1"/>
  <c r="O2" i="23"/>
  <c r="O53" i="5"/>
  <c r="E5" i="19" l="1"/>
  <c r="E4" i="19"/>
  <c r="E3" i="19"/>
  <c r="E2" i="19"/>
  <c r="E6" i="19"/>
  <c r="E10" i="19"/>
  <c r="E11" i="19"/>
  <c r="E16" i="19"/>
  <c r="E22" i="19"/>
  <c r="E24" i="19"/>
  <c r="E25" i="19"/>
  <c r="E23" i="19"/>
  <c r="E19" i="19"/>
  <c r="E20" i="19"/>
  <c r="E18" i="19"/>
  <c r="E17" i="19"/>
  <c r="E15" i="19"/>
  <c r="E12" i="19"/>
  <c r="E13" i="19"/>
  <c r="E14" i="19"/>
  <c r="E7" i="19"/>
  <c r="E8" i="19"/>
  <c r="E21" i="19"/>
  <c r="E9" i="19"/>
  <c r="E6" i="1"/>
  <c r="G3" i="5"/>
  <c r="N29" i="17"/>
  <c r="M29" i="17"/>
  <c r="L29" i="17"/>
  <c r="K29" i="17"/>
  <c r="J29" i="17"/>
  <c r="I29" i="17"/>
  <c r="H29" i="17"/>
  <c r="G29" i="17"/>
  <c r="F29" i="17"/>
  <c r="E29" i="17"/>
  <c r="D29" i="17"/>
  <c r="C29" i="17"/>
  <c r="C30" i="17" s="1"/>
  <c r="C34" i="17" s="1"/>
  <c r="O28" i="17"/>
  <c r="O27" i="17"/>
  <c r="O26" i="17"/>
  <c r="O25" i="17"/>
  <c r="O24" i="17"/>
  <c r="O23" i="17"/>
  <c r="O22" i="17"/>
  <c r="O21" i="17"/>
  <c r="O20" i="17"/>
  <c r="O19" i="17"/>
  <c r="O18" i="17"/>
  <c r="O17" i="17"/>
  <c r="O16" i="17"/>
  <c r="O15" i="17"/>
  <c r="O14" i="17"/>
  <c r="O13" i="17"/>
  <c r="O12" i="17"/>
  <c r="O11" i="17"/>
  <c r="O10" i="17"/>
  <c r="O6" i="17"/>
  <c r="N6" i="17"/>
  <c r="M6" i="17"/>
  <c r="L6" i="17"/>
  <c r="K6" i="17"/>
  <c r="J6" i="17"/>
  <c r="I6" i="17"/>
  <c r="H6" i="17"/>
  <c r="H30" i="17" s="1"/>
  <c r="H34" i="17" s="1"/>
  <c r="G6" i="17"/>
  <c r="F6" i="17"/>
  <c r="E6" i="17"/>
  <c r="D6" i="17"/>
  <c r="D30" i="17" l="1"/>
  <c r="D34" i="17" s="1"/>
  <c r="J30" i="17"/>
  <c r="J34" i="17" s="1"/>
  <c r="L30" i="17"/>
  <c r="L34" i="17" s="1"/>
  <c r="E30" i="17"/>
  <c r="E34" i="17" s="1"/>
  <c r="K30" i="17"/>
  <c r="K34" i="17" s="1"/>
  <c r="O29" i="17"/>
  <c r="O30" i="17" s="1"/>
  <c r="O34" i="17" s="1"/>
  <c r="G30" i="17"/>
  <c r="G34" i="17" s="1"/>
  <c r="F30" i="17"/>
  <c r="F34" i="17" s="1"/>
  <c r="N30" i="17"/>
  <c r="N34" i="17" s="1"/>
  <c r="I30" i="17"/>
  <c r="I34" i="17" s="1"/>
  <c r="M30" i="17"/>
  <c r="M34" i="17" s="1"/>
  <c r="O65" i="14"/>
  <c r="O64" i="14"/>
  <c r="O63" i="14"/>
  <c r="O62" i="14"/>
  <c r="O60" i="14"/>
  <c r="O56" i="14"/>
  <c r="O53" i="14"/>
  <c r="O51" i="14"/>
  <c r="O47" i="14"/>
  <c r="O45" i="14"/>
  <c r="O44" i="14"/>
  <c r="O43" i="14"/>
  <c r="O42" i="14"/>
  <c r="O34" i="14"/>
  <c r="O33" i="14"/>
  <c r="O30" i="14"/>
  <c r="O29" i="14"/>
  <c r="O27" i="14"/>
  <c r="O23" i="14"/>
  <c r="O22" i="14"/>
  <c r="O16" i="14"/>
  <c r="O12" i="14"/>
  <c r="O10" i="14"/>
  <c r="O9" i="14"/>
  <c r="O7" i="14"/>
  <c r="O6" i="14"/>
  <c r="O5" i="14"/>
  <c r="P65" i="13"/>
  <c r="C1" i="12"/>
  <c r="F886" i="11"/>
  <c r="F885" i="11"/>
  <c r="F884" i="11"/>
  <c r="F883" i="11"/>
  <c r="F882" i="11"/>
  <c r="F881" i="11"/>
  <c r="F880" i="11"/>
  <c r="F879" i="11"/>
  <c r="F878" i="11"/>
  <c r="F877" i="11"/>
  <c r="F876" i="11"/>
  <c r="F875" i="11"/>
  <c r="F874" i="11"/>
  <c r="F873" i="11"/>
  <c r="F872" i="11"/>
  <c r="F871" i="11"/>
  <c r="F870" i="11"/>
  <c r="F869" i="11"/>
  <c r="F868" i="11"/>
  <c r="F867" i="11"/>
  <c r="F866" i="11"/>
  <c r="F865" i="11"/>
  <c r="F864" i="11"/>
  <c r="F863" i="11"/>
  <c r="F862" i="11"/>
  <c r="F861" i="11"/>
  <c r="F860" i="11"/>
  <c r="F859" i="11"/>
  <c r="F858" i="11"/>
  <c r="F857" i="11"/>
  <c r="F856" i="11"/>
  <c r="F855" i="11"/>
  <c r="F854" i="11"/>
  <c r="F853" i="11"/>
  <c r="F852" i="11"/>
  <c r="F851" i="11"/>
  <c r="F850" i="11"/>
  <c r="F849" i="11"/>
  <c r="F848" i="11"/>
  <c r="F847" i="11"/>
  <c r="F846" i="11"/>
  <c r="F845" i="11"/>
  <c r="F844" i="11"/>
  <c r="F843" i="11"/>
  <c r="F842" i="11"/>
  <c r="F841" i="11"/>
  <c r="F840" i="11"/>
  <c r="F839" i="11"/>
  <c r="F838" i="11"/>
  <c r="F837" i="11"/>
  <c r="F836" i="11"/>
  <c r="F835" i="11"/>
  <c r="F834" i="11"/>
  <c r="F833" i="11"/>
  <c r="F832" i="11"/>
  <c r="F831" i="11"/>
  <c r="F830" i="11"/>
  <c r="F829" i="11"/>
  <c r="F828" i="11"/>
  <c r="F827" i="11"/>
  <c r="F826" i="11"/>
  <c r="F825" i="11"/>
  <c r="F824" i="11"/>
  <c r="F823" i="11"/>
  <c r="F822" i="11"/>
  <c r="F821" i="11"/>
  <c r="F820" i="11"/>
  <c r="F819" i="11"/>
  <c r="F818" i="11"/>
  <c r="F817" i="11"/>
  <c r="F816" i="11"/>
  <c r="F815" i="11"/>
  <c r="F814" i="11"/>
  <c r="F813" i="11"/>
  <c r="F812" i="11"/>
  <c r="F811" i="11"/>
  <c r="F810" i="11"/>
  <c r="F809" i="11"/>
  <c r="F808" i="11"/>
  <c r="F807" i="11"/>
  <c r="F806" i="11"/>
  <c r="F805" i="11"/>
  <c r="F804" i="11"/>
  <c r="F803" i="11"/>
  <c r="F802" i="11"/>
  <c r="F801" i="11"/>
  <c r="F800" i="11"/>
  <c r="F799" i="11"/>
  <c r="F798" i="11"/>
  <c r="F797" i="11"/>
  <c r="F796" i="11"/>
  <c r="F795" i="11"/>
  <c r="F794" i="11"/>
  <c r="F793" i="11"/>
  <c r="F792" i="11"/>
  <c r="F791" i="11"/>
  <c r="F790" i="11"/>
  <c r="F789" i="11"/>
  <c r="F788" i="11"/>
  <c r="F787" i="11"/>
  <c r="F786" i="11"/>
  <c r="F785" i="11"/>
  <c r="F784" i="11"/>
  <c r="F783" i="11"/>
  <c r="F782" i="11"/>
  <c r="F781" i="11"/>
  <c r="F780" i="11"/>
  <c r="F779" i="11"/>
  <c r="F778" i="11"/>
  <c r="F777" i="11"/>
  <c r="F776" i="11"/>
  <c r="F775" i="11"/>
  <c r="F774" i="11"/>
  <c r="F773" i="11"/>
  <c r="F772" i="11"/>
  <c r="F771" i="11"/>
  <c r="F770" i="11"/>
  <c r="F769" i="11"/>
  <c r="F768" i="11"/>
  <c r="F767" i="11"/>
  <c r="F766" i="11"/>
  <c r="F765" i="11"/>
  <c r="F764" i="11"/>
  <c r="F763" i="11"/>
  <c r="F762" i="11"/>
  <c r="F761" i="11"/>
  <c r="F760" i="11"/>
  <c r="F759" i="11"/>
  <c r="F758" i="11"/>
  <c r="F757" i="11"/>
  <c r="F756" i="11"/>
  <c r="F755" i="11"/>
  <c r="F754" i="11"/>
  <c r="F753" i="11"/>
  <c r="F752" i="11"/>
  <c r="F751" i="11"/>
  <c r="F750" i="11"/>
  <c r="F749" i="11"/>
  <c r="F748" i="11"/>
  <c r="F747" i="11"/>
  <c r="F746" i="11"/>
  <c r="F745" i="11"/>
  <c r="F744" i="11"/>
  <c r="F743" i="11"/>
  <c r="F742" i="11"/>
  <c r="F741" i="11"/>
  <c r="F740" i="11"/>
  <c r="F739" i="11"/>
  <c r="F738" i="11"/>
  <c r="F737" i="11"/>
  <c r="F736" i="11"/>
  <c r="F735" i="11"/>
  <c r="F734" i="11"/>
  <c r="F733" i="11"/>
  <c r="F732" i="11"/>
  <c r="F731" i="11"/>
  <c r="F730" i="11"/>
  <c r="F729" i="11"/>
  <c r="F728" i="11"/>
  <c r="F727" i="11"/>
  <c r="F726" i="11"/>
  <c r="F725" i="11"/>
  <c r="F724" i="11"/>
  <c r="F723" i="11"/>
  <c r="F722" i="11"/>
  <c r="F721" i="11"/>
  <c r="F720" i="11"/>
  <c r="F719" i="11"/>
  <c r="F718" i="11"/>
  <c r="F717" i="11"/>
  <c r="F716" i="11"/>
  <c r="F715" i="11"/>
  <c r="F714" i="11"/>
  <c r="F713" i="11"/>
  <c r="F712" i="11"/>
  <c r="F711" i="11"/>
  <c r="F710" i="11"/>
  <c r="F709" i="11"/>
  <c r="F708" i="11"/>
  <c r="F707" i="11"/>
  <c r="F706" i="11"/>
  <c r="F705" i="11"/>
  <c r="F704" i="11"/>
  <c r="F703" i="11"/>
  <c r="F702" i="11"/>
  <c r="F701" i="11"/>
  <c r="F700" i="11"/>
  <c r="F699" i="11"/>
  <c r="F698" i="11"/>
  <c r="F697" i="11"/>
  <c r="F696" i="11"/>
  <c r="F695" i="11"/>
  <c r="F694" i="11"/>
  <c r="F693" i="11"/>
  <c r="F692" i="11"/>
  <c r="F691" i="11"/>
  <c r="F690" i="11"/>
  <c r="F689" i="11"/>
  <c r="F688" i="11"/>
  <c r="F687" i="11"/>
  <c r="F686" i="11"/>
  <c r="F685" i="11"/>
  <c r="F684" i="11"/>
  <c r="F683" i="11"/>
  <c r="F682" i="11"/>
  <c r="F681" i="11"/>
  <c r="F680" i="11"/>
  <c r="F679" i="11"/>
  <c r="F678" i="11"/>
  <c r="F677" i="11"/>
  <c r="F676" i="11"/>
  <c r="F675" i="11"/>
  <c r="F674" i="11"/>
  <c r="F673" i="11"/>
  <c r="F672" i="11"/>
  <c r="F671" i="11"/>
  <c r="F670" i="11"/>
  <c r="F669" i="11"/>
  <c r="F668" i="11"/>
  <c r="F667" i="11"/>
  <c r="F666" i="11"/>
  <c r="F665" i="11"/>
  <c r="F664" i="11"/>
  <c r="F663" i="11"/>
  <c r="F662" i="11"/>
  <c r="F661" i="11"/>
  <c r="F660" i="11"/>
  <c r="F659" i="11"/>
  <c r="F658" i="11"/>
  <c r="F657" i="11"/>
  <c r="F656" i="11"/>
  <c r="F655" i="11"/>
  <c r="F654" i="11"/>
  <c r="F653" i="11"/>
  <c r="F652" i="11"/>
  <c r="F651" i="11"/>
  <c r="F650" i="11"/>
  <c r="F649" i="11"/>
  <c r="F648" i="11"/>
  <c r="F647" i="11"/>
  <c r="F646" i="11"/>
  <c r="F645" i="11"/>
  <c r="F644" i="11"/>
  <c r="F643" i="11"/>
  <c r="F642" i="11"/>
  <c r="F641" i="11"/>
  <c r="F640" i="11"/>
  <c r="F639" i="11"/>
  <c r="F638" i="11"/>
  <c r="F637" i="11"/>
  <c r="F636" i="11"/>
  <c r="F635" i="11"/>
  <c r="F634" i="11"/>
  <c r="F633" i="11"/>
  <c r="F632" i="11"/>
  <c r="F631" i="11"/>
  <c r="F630" i="11"/>
  <c r="F629" i="11"/>
  <c r="F628" i="11"/>
  <c r="F627" i="11"/>
  <c r="F626" i="11"/>
  <c r="F625" i="11"/>
  <c r="F624" i="11"/>
  <c r="F623" i="11"/>
  <c r="F622" i="11"/>
  <c r="F621" i="11"/>
  <c r="F620" i="11"/>
  <c r="F619" i="11"/>
  <c r="F618" i="11"/>
  <c r="F617" i="11"/>
  <c r="F616" i="11"/>
  <c r="F615" i="11"/>
  <c r="F614" i="11"/>
  <c r="F613" i="11"/>
  <c r="F612" i="11"/>
  <c r="F611" i="11"/>
  <c r="F610" i="11"/>
  <c r="F609" i="11"/>
  <c r="F608" i="11"/>
  <c r="F607" i="11"/>
  <c r="F606" i="11"/>
  <c r="F605" i="11"/>
  <c r="F604" i="11"/>
  <c r="F603" i="11"/>
  <c r="F602" i="11"/>
  <c r="F601" i="11"/>
  <c r="F600" i="11"/>
  <c r="F599" i="11"/>
  <c r="F598" i="11"/>
  <c r="F597" i="11"/>
  <c r="F596" i="11"/>
  <c r="F595" i="11"/>
  <c r="F594" i="11"/>
  <c r="F593" i="11"/>
  <c r="F592" i="11"/>
  <c r="F591" i="11"/>
  <c r="F590" i="11"/>
  <c r="F589" i="11"/>
  <c r="F588" i="11"/>
  <c r="F587" i="11"/>
  <c r="F586" i="11"/>
  <c r="F585" i="11"/>
  <c r="F584" i="11"/>
  <c r="F583" i="11"/>
  <c r="F582" i="11"/>
  <c r="F581" i="11"/>
  <c r="F580" i="11"/>
  <c r="F579" i="11"/>
  <c r="F578" i="11"/>
  <c r="F577" i="11"/>
  <c r="F576" i="11"/>
  <c r="F575" i="11"/>
  <c r="F574" i="11"/>
  <c r="F573" i="11"/>
  <c r="F572" i="11"/>
  <c r="F571" i="11"/>
  <c r="F570" i="11"/>
  <c r="F569" i="11"/>
  <c r="F568" i="11"/>
  <c r="F567" i="11"/>
  <c r="F566" i="11"/>
  <c r="F565" i="11"/>
  <c r="F564" i="11"/>
  <c r="F563" i="11"/>
  <c r="F562" i="11"/>
  <c r="F561" i="11"/>
  <c r="F560" i="11"/>
  <c r="F559" i="11"/>
  <c r="F558" i="11"/>
  <c r="F557" i="11"/>
  <c r="F556" i="11"/>
  <c r="F555" i="11"/>
  <c r="F554" i="11"/>
  <c r="F553" i="11"/>
  <c r="F552" i="11"/>
  <c r="F551" i="11"/>
  <c r="F550" i="11"/>
  <c r="F549" i="11"/>
  <c r="F548" i="11"/>
  <c r="F547" i="11"/>
  <c r="F546" i="11"/>
  <c r="F545" i="11"/>
  <c r="F544" i="11"/>
  <c r="F543" i="11"/>
  <c r="F542" i="11"/>
  <c r="F541" i="11"/>
  <c r="F540" i="11"/>
  <c r="F539" i="11"/>
  <c r="F538" i="11"/>
  <c r="F537" i="11"/>
  <c r="F536" i="11"/>
  <c r="F535" i="11"/>
  <c r="F534" i="11"/>
  <c r="F533" i="11"/>
  <c r="F532" i="11"/>
  <c r="F531" i="11"/>
  <c r="F530" i="11"/>
  <c r="F529" i="11"/>
  <c r="F528" i="11"/>
  <c r="F527" i="11"/>
  <c r="F526" i="11"/>
  <c r="F525" i="11"/>
  <c r="F524" i="11"/>
  <c r="F523" i="11"/>
  <c r="F522" i="11"/>
  <c r="F521" i="11"/>
  <c r="F520" i="11"/>
  <c r="F519" i="11"/>
  <c r="F518" i="11"/>
  <c r="F517" i="11"/>
  <c r="F516" i="11"/>
  <c r="F515" i="11"/>
  <c r="F514" i="11"/>
  <c r="F513" i="11"/>
  <c r="F512" i="11"/>
  <c r="F511" i="11"/>
  <c r="F510" i="11"/>
  <c r="F509" i="11"/>
  <c r="F508" i="11"/>
  <c r="F507" i="11"/>
  <c r="F506" i="11"/>
  <c r="F505" i="11"/>
  <c r="F504" i="11"/>
  <c r="F503" i="11"/>
  <c r="F502" i="11"/>
  <c r="F501" i="11"/>
  <c r="F500" i="11"/>
  <c r="F499" i="11"/>
  <c r="F498" i="11"/>
  <c r="F497" i="11"/>
  <c r="F496" i="11"/>
  <c r="F495" i="11"/>
  <c r="F494" i="11"/>
  <c r="F493" i="11"/>
  <c r="F492" i="11"/>
  <c r="F491" i="11"/>
  <c r="F490" i="11"/>
  <c r="F489" i="11"/>
  <c r="F488" i="11"/>
  <c r="F487" i="11"/>
  <c r="F486" i="11"/>
  <c r="F485" i="11"/>
  <c r="F484" i="11"/>
  <c r="F483" i="11"/>
  <c r="F482" i="11"/>
  <c r="F481" i="11"/>
  <c r="F480" i="11"/>
  <c r="F479" i="11"/>
  <c r="F478" i="11"/>
  <c r="F477" i="11"/>
  <c r="F476" i="11"/>
  <c r="F475" i="11"/>
  <c r="F474" i="11"/>
  <c r="F473" i="11"/>
  <c r="F472" i="11"/>
  <c r="F471" i="11"/>
  <c r="F470" i="11"/>
  <c r="F469" i="11"/>
  <c r="F468" i="11"/>
  <c r="F467" i="11"/>
  <c r="F466" i="11"/>
  <c r="F465" i="11"/>
  <c r="F464" i="11"/>
  <c r="F463" i="11"/>
  <c r="F462" i="11"/>
  <c r="F461" i="11"/>
  <c r="F460" i="11"/>
  <c r="F459" i="11"/>
  <c r="F458" i="11"/>
  <c r="F457" i="11"/>
  <c r="F456" i="11"/>
  <c r="F455" i="11"/>
  <c r="F454" i="11"/>
  <c r="F453" i="11"/>
  <c r="F452" i="11"/>
  <c r="F451" i="11"/>
  <c r="F450" i="11"/>
  <c r="F449" i="11"/>
  <c r="F448" i="11"/>
  <c r="F447" i="11"/>
  <c r="F446" i="11"/>
  <c r="F445" i="11"/>
  <c r="F444" i="11"/>
  <c r="F443" i="11"/>
  <c r="F442" i="11"/>
  <c r="F441" i="11"/>
  <c r="F440" i="11"/>
  <c r="F439" i="11"/>
  <c r="F438" i="11"/>
  <c r="F437" i="11"/>
  <c r="F436" i="11"/>
  <c r="F435" i="11"/>
  <c r="F434" i="11"/>
  <c r="F433" i="11"/>
  <c r="F432" i="11"/>
  <c r="F431" i="11"/>
  <c r="F430" i="11"/>
  <c r="F429" i="11"/>
  <c r="F428" i="11"/>
  <c r="F427" i="11"/>
  <c r="F426" i="11"/>
  <c r="F425" i="11"/>
  <c r="F424" i="11"/>
  <c r="F423" i="11"/>
  <c r="F422" i="11"/>
  <c r="F421" i="11"/>
  <c r="F420" i="11"/>
  <c r="F419" i="11"/>
  <c r="F418" i="11"/>
  <c r="F417" i="11"/>
  <c r="F416" i="11"/>
  <c r="F415" i="11"/>
  <c r="F414" i="11"/>
  <c r="F413" i="11"/>
  <c r="F412" i="11"/>
  <c r="F411" i="11"/>
  <c r="F410" i="11"/>
  <c r="F409" i="11"/>
  <c r="F408" i="11"/>
  <c r="F407" i="11"/>
  <c r="F406" i="11"/>
  <c r="F405" i="11"/>
  <c r="F404" i="11"/>
  <c r="F403" i="11"/>
  <c r="F402" i="11"/>
  <c r="F401" i="11"/>
  <c r="F400" i="11"/>
  <c r="F399" i="11"/>
  <c r="F398" i="11"/>
  <c r="F397" i="11"/>
  <c r="F396" i="11"/>
  <c r="F395" i="11"/>
  <c r="F394" i="11"/>
  <c r="F393" i="11"/>
  <c r="F392" i="11"/>
  <c r="F391" i="11"/>
  <c r="F390" i="11"/>
  <c r="F389" i="11"/>
  <c r="F388" i="11"/>
  <c r="F387" i="11"/>
  <c r="F386" i="11"/>
  <c r="F385" i="11"/>
  <c r="F384" i="11"/>
  <c r="F383" i="11"/>
  <c r="F382" i="11"/>
  <c r="F381" i="11"/>
  <c r="F380" i="11"/>
  <c r="F379" i="11"/>
  <c r="F378" i="11"/>
  <c r="F377" i="11"/>
  <c r="F376" i="11"/>
  <c r="F375" i="11"/>
  <c r="F374" i="11"/>
  <c r="F373" i="11"/>
  <c r="F372" i="11"/>
  <c r="F371" i="11"/>
  <c r="F370" i="11"/>
  <c r="F369" i="11"/>
  <c r="F368" i="11"/>
  <c r="F367" i="11"/>
  <c r="F366" i="11"/>
  <c r="F365" i="11"/>
  <c r="F364" i="11"/>
  <c r="F363" i="11"/>
  <c r="F362" i="11"/>
  <c r="F361" i="11"/>
  <c r="F360" i="11"/>
  <c r="F359" i="11"/>
  <c r="F358" i="11"/>
  <c r="F357" i="11"/>
  <c r="F356" i="11"/>
  <c r="F355" i="11"/>
  <c r="F354" i="11"/>
  <c r="F353" i="11"/>
  <c r="F352" i="11"/>
  <c r="F351" i="11"/>
  <c r="F350" i="11"/>
  <c r="F349" i="11"/>
  <c r="F348" i="11"/>
  <c r="F347" i="11"/>
  <c r="F346" i="11"/>
  <c r="F345" i="11"/>
  <c r="F344" i="11"/>
  <c r="F343" i="11"/>
  <c r="F342" i="11"/>
  <c r="F341" i="11"/>
  <c r="F340" i="11"/>
  <c r="F339" i="11"/>
  <c r="F338" i="11"/>
  <c r="F337" i="11"/>
  <c r="F336" i="11"/>
  <c r="F335" i="11"/>
  <c r="F334" i="11"/>
  <c r="F333" i="11"/>
  <c r="F332" i="11"/>
  <c r="F331" i="11"/>
  <c r="F330" i="11"/>
  <c r="F329" i="11"/>
  <c r="F328" i="11"/>
  <c r="F327" i="11"/>
  <c r="F326" i="11"/>
  <c r="F325" i="11"/>
  <c r="F324" i="11"/>
  <c r="F323" i="11"/>
  <c r="F322" i="11"/>
  <c r="F321" i="11"/>
  <c r="F320" i="11"/>
  <c r="F319" i="11"/>
  <c r="F318" i="11"/>
  <c r="F317" i="11"/>
  <c r="F316" i="11"/>
  <c r="F315" i="11"/>
  <c r="F314" i="11"/>
  <c r="F313" i="11"/>
  <c r="F312" i="11"/>
  <c r="F311" i="11"/>
  <c r="F310" i="11"/>
  <c r="F309" i="11"/>
  <c r="F308" i="11"/>
  <c r="F307" i="11"/>
  <c r="F306" i="11"/>
  <c r="F305" i="11"/>
  <c r="F304" i="11"/>
  <c r="F303" i="11"/>
  <c r="F302" i="11"/>
  <c r="F301" i="11"/>
  <c r="F300" i="11"/>
  <c r="F299" i="11"/>
  <c r="F298" i="11"/>
  <c r="F297" i="11"/>
  <c r="F296" i="11"/>
  <c r="F295" i="11"/>
  <c r="F294" i="11"/>
  <c r="F293" i="11"/>
  <c r="F292" i="11"/>
  <c r="F291" i="11"/>
  <c r="F290" i="11"/>
  <c r="F289" i="11"/>
  <c r="F288" i="11"/>
  <c r="F287" i="11"/>
  <c r="F286" i="11"/>
  <c r="F285" i="11"/>
  <c r="F284" i="11"/>
  <c r="F283" i="11"/>
  <c r="F282" i="11"/>
  <c r="F281" i="11"/>
  <c r="F280" i="11"/>
  <c r="F279" i="11"/>
  <c r="F278" i="11"/>
  <c r="F277" i="11"/>
  <c r="F276" i="11"/>
  <c r="F275" i="11"/>
  <c r="F274" i="11"/>
  <c r="F273" i="11"/>
  <c r="F272" i="11"/>
  <c r="F271" i="11"/>
  <c r="F270" i="11"/>
  <c r="F269" i="11"/>
  <c r="F268" i="11"/>
  <c r="F267" i="11"/>
  <c r="F266" i="11"/>
  <c r="F265" i="11"/>
  <c r="F264" i="11"/>
  <c r="F263" i="11"/>
  <c r="F262" i="11"/>
  <c r="F261" i="11"/>
  <c r="F260" i="11"/>
  <c r="F259" i="11"/>
  <c r="F258" i="11"/>
  <c r="F257" i="11"/>
  <c r="F256" i="11"/>
  <c r="F255" i="11"/>
  <c r="F254" i="11"/>
  <c r="F253" i="11"/>
  <c r="F252" i="11"/>
  <c r="F251" i="11"/>
  <c r="F250" i="11"/>
  <c r="F249" i="11"/>
  <c r="F248" i="11"/>
  <c r="F247" i="11"/>
  <c r="F246" i="11"/>
  <c r="F245" i="11"/>
  <c r="F244" i="11"/>
  <c r="F243" i="11"/>
  <c r="F242" i="11"/>
  <c r="F241" i="11"/>
  <c r="F240" i="11"/>
  <c r="F239" i="11"/>
  <c r="F238" i="11"/>
  <c r="F237" i="11"/>
  <c r="F236" i="11"/>
  <c r="F235" i="11"/>
  <c r="F234" i="11"/>
  <c r="F233" i="11"/>
  <c r="F232" i="11"/>
  <c r="F231" i="11"/>
  <c r="F230" i="11"/>
  <c r="F229" i="11"/>
  <c r="F228" i="11"/>
  <c r="F227" i="11"/>
  <c r="F226" i="11"/>
  <c r="F225" i="11"/>
  <c r="F224" i="11"/>
  <c r="F223" i="11"/>
  <c r="F222" i="11"/>
  <c r="F221" i="11"/>
  <c r="F220" i="11"/>
  <c r="F219" i="11"/>
  <c r="F218" i="11"/>
  <c r="F217" i="11"/>
  <c r="F216" i="11"/>
  <c r="F215" i="11"/>
  <c r="F214" i="11"/>
  <c r="F213" i="11"/>
  <c r="F212" i="11"/>
  <c r="F211" i="11"/>
  <c r="F210" i="11"/>
  <c r="F209" i="11"/>
  <c r="F208" i="11"/>
  <c r="F207" i="11"/>
  <c r="F206" i="11"/>
  <c r="F205" i="11"/>
  <c r="F204" i="11"/>
  <c r="F203" i="11"/>
  <c r="F202" i="11"/>
  <c r="F201" i="11"/>
  <c r="F200" i="11"/>
  <c r="F199" i="11"/>
  <c r="F198" i="11"/>
  <c r="F197" i="11"/>
  <c r="F196" i="11"/>
  <c r="F195" i="11"/>
  <c r="F194" i="11"/>
  <c r="F193" i="11"/>
  <c r="F192" i="11"/>
  <c r="F191" i="11"/>
  <c r="F190" i="11"/>
  <c r="F189" i="11"/>
  <c r="F188" i="11"/>
  <c r="F187" i="11"/>
  <c r="F186" i="11"/>
  <c r="F185" i="11"/>
  <c r="F184" i="11"/>
  <c r="F183" i="11"/>
  <c r="F182" i="11"/>
  <c r="F181" i="11"/>
  <c r="F180" i="11"/>
  <c r="F179" i="11"/>
  <c r="F178" i="11"/>
  <c r="F177" i="11"/>
  <c r="F176" i="11"/>
  <c r="F175" i="11"/>
  <c r="F174" i="11"/>
  <c r="F173" i="11"/>
  <c r="F172" i="11"/>
  <c r="F171" i="11"/>
  <c r="F170" i="11"/>
  <c r="F169" i="11"/>
  <c r="F168" i="11"/>
  <c r="F167" i="11"/>
  <c r="F166" i="11"/>
  <c r="F165" i="11"/>
  <c r="F164" i="11"/>
  <c r="F163" i="11"/>
  <c r="F162" i="11"/>
  <c r="F161" i="11"/>
  <c r="F160" i="11"/>
  <c r="F159" i="11"/>
  <c r="F158" i="11"/>
  <c r="F157" i="11"/>
  <c r="F156" i="11"/>
  <c r="F155" i="11"/>
  <c r="F154" i="11"/>
  <c r="F153" i="11"/>
  <c r="F152" i="11"/>
  <c r="F151" i="11"/>
  <c r="F150" i="11"/>
  <c r="F149" i="11"/>
  <c r="F148" i="11"/>
  <c r="F147" i="11"/>
  <c r="F146" i="11"/>
  <c r="F145" i="11"/>
  <c r="F144" i="11"/>
  <c r="F143" i="11"/>
  <c r="F142" i="11"/>
  <c r="F141" i="11"/>
  <c r="F140" i="11"/>
  <c r="F139" i="11"/>
  <c r="F138" i="11"/>
  <c r="F137" i="11"/>
  <c r="F136" i="11"/>
  <c r="F135" i="11"/>
  <c r="F134" i="11"/>
  <c r="F133" i="11"/>
  <c r="F132" i="11"/>
  <c r="F131" i="11"/>
  <c r="F130" i="11"/>
  <c r="F129" i="11"/>
  <c r="F128" i="11"/>
  <c r="F127" i="11"/>
  <c r="F126" i="11"/>
  <c r="F125" i="11"/>
  <c r="F124" i="11"/>
  <c r="F123" i="11"/>
  <c r="F122" i="11"/>
  <c r="F121" i="11"/>
  <c r="F120" i="11"/>
  <c r="F119" i="11"/>
  <c r="F118" i="11"/>
  <c r="F117" i="11"/>
  <c r="F116" i="11"/>
  <c r="F115" i="11"/>
  <c r="F114" i="11"/>
  <c r="F113" i="11"/>
  <c r="F112" i="11"/>
  <c r="F111" i="11"/>
  <c r="F110" i="11"/>
  <c r="F109" i="11"/>
  <c r="F108" i="11"/>
  <c r="F107" i="11"/>
  <c r="F106" i="11"/>
  <c r="F105" i="11"/>
  <c r="F104" i="11"/>
  <c r="F103" i="11"/>
  <c r="F102" i="11"/>
  <c r="F101" i="11"/>
  <c r="F100" i="11"/>
  <c r="F99" i="11"/>
  <c r="F98" i="11"/>
  <c r="F97" i="11"/>
  <c r="F96" i="11"/>
  <c r="F95" i="11"/>
  <c r="F94" i="11"/>
  <c r="F93" i="11"/>
  <c r="F92" i="11"/>
  <c r="F91" i="11"/>
  <c r="F90" i="11"/>
  <c r="F89" i="11"/>
  <c r="F88" i="11"/>
  <c r="F87" i="11"/>
  <c r="F86" i="11"/>
  <c r="F85" i="11"/>
  <c r="F84" i="11"/>
  <c r="F83" i="11"/>
  <c r="F82" i="11"/>
  <c r="F81" i="11"/>
  <c r="F80" i="11"/>
  <c r="F79" i="11"/>
  <c r="F78" i="11"/>
  <c r="F77" i="11"/>
  <c r="F76" i="11"/>
  <c r="F75" i="11"/>
  <c r="F74" i="11"/>
  <c r="F73" i="11"/>
  <c r="F72" i="11"/>
  <c r="F71" i="11"/>
  <c r="F70" i="11"/>
  <c r="F69" i="11"/>
  <c r="F68" i="11"/>
  <c r="F67" i="11"/>
  <c r="F66" i="11"/>
  <c r="F65" i="11"/>
  <c r="F64" i="11"/>
  <c r="F63" i="11"/>
  <c r="F62" i="11"/>
  <c r="F61" i="11"/>
  <c r="F60" i="11"/>
  <c r="F59" i="11"/>
  <c r="F58" i="11"/>
  <c r="F57" i="11"/>
  <c r="F56" i="11"/>
  <c r="F55" i="11"/>
  <c r="F54" i="11"/>
  <c r="F53" i="11"/>
  <c r="F52" i="11"/>
  <c r="F51" i="11"/>
  <c r="F50" i="11"/>
  <c r="F49" i="11"/>
  <c r="F48" i="11"/>
  <c r="F47" i="11"/>
  <c r="F46" i="11"/>
  <c r="F45" i="11"/>
  <c r="F44" i="11"/>
  <c r="F43" i="11"/>
  <c r="F42" i="11"/>
  <c r="F41" i="11"/>
  <c r="F40" i="11"/>
  <c r="F39" i="11"/>
  <c r="F38" i="11"/>
  <c r="F37" i="11"/>
  <c r="F36" i="11"/>
  <c r="F35" i="11"/>
  <c r="F34" i="11"/>
  <c r="F33" i="11"/>
  <c r="F32" i="11"/>
  <c r="F31" i="11"/>
  <c r="F30" i="11"/>
  <c r="F29" i="11"/>
  <c r="F28" i="11"/>
  <c r="F27" i="11"/>
  <c r="F26" i="11"/>
  <c r="F25" i="11"/>
  <c r="F24" i="11"/>
  <c r="F23" i="11"/>
  <c r="F22" i="11"/>
  <c r="F21" i="11"/>
  <c r="F20" i="11"/>
  <c r="F19" i="11"/>
  <c r="F18" i="11"/>
  <c r="F17" i="11"/>
  <c r="F16" i="11"/>
  <c r="F15" i="11"/>
  <c r="F14" i="11"/>
  <c r="F13" i="11"/>
  <c r="F12" i="11"/>
  <c r="F11" i="11"/>
  <c r="F10" i="11"/>
  <c r="F9" i="11"/>
  <c r="F8" i="11"/>
  <c r="B6" i="11"/>
  <c r="D67" i="10"/>
  <c r="B65" i="10"/>
  <c r="F26" i="10"/>
  <c r="P68" i="13" l="1"/>
  <c r="O8" i="14"/>
  <c r="O18" i="14"/>
  <c r="O28" i="14"/>
  <c r="O39" i="14"/>
  <c r="O54" i="14"/>
  <c r="O24" i="14"/>
  <c r="O32" i="14"/>
  <c r="O49" i="14"/>
  <c r="P49" i="14" s="1"/>
  <c r="Q49" i="14" s="1"/>
  <c r="O70" i="14"/>
  <c r="O58" i="14"/>
  <c r="P58" i="14" s="1"/>
  <c r="O13" i="14"/>
  <c r="O50" i="14"/>
  <c r="P56" i="13"/>
  <c r="Q56" i="13" s="1"/>
  <c r="O3" i="14"/>
  <c r="O26" i="14"/>
  <c r="O31" i="14"/>
  <c r="O14" i="14"/>
  <c r="O4" i="14"/>
  <c r="O21" i="14"/>
  <c r="O46" i="14"/>
  <c r="O25" i="14"/>
  <c r="O37" i="14"/>
  <c r="O52" i="14"/>
  <c r="O57" i="14"/>
  <c r="O61" i="14"/>
  <c r="P61" i="14" s="1"/>
  <c r="Q71" i="13"/>
  <c r="O11" i="14"/>
  <c r="O17" i="14"/>
  <c r="O19" i="14"/>
  <c r="O48" i="14"/>
  <c r="O59" i="14"/>
  <c r="O20" i="14"/>
  <c r="O55" i="14"/>
  <c r="O40" i="14"/>
  <c r="O55" i="5"/>
  <c r="O54" i="5"/>
  <c r="O52" i="5"/>
  <c r="O58" i="5" s="1"/>
  <c r="O51" i="5"/>
  <c r="O50" i="5"/>
  <c r="O49" i="5"/>
  <c r="O48" i="5"/>
  <c r="O47" i="5"/>
  <c r="O46" i="5"/>
  <c r="M45" i="5"/>
  <c r="O45" i="5" s="1"/>
  <c r="M44" i="5"/>
  <c r="L44" i="5"/>
  <c r="K44" i="5"/>
  <c r="N43" i="5"/>
  <c r="K43" i="5"/>
  <c r="I43" i="5"/>
  <c r="M42" i="5"/>
  <c r="J42" i="5"/>
  <c r="I42" i="5"/>
  <c r="H42" i="5"/>
  <c r="G42" i="5"/>
  <c r="E42" i="5"/>
  <c r="D42" i="5"/>
  <c r="I41" i="5"/>
  <c r="J41" i="5" s="1"/>
  <c r="K41" i="5" s="1"/>
  <c r="L41" i="5" s="1"/>
  <c r="M41" i="5" s="1"/>
  <c r="N41" i="5" s="1"/>
  <c r="G41" i="5"/>
  <c r="L40" i="5"/>
  <c r="O40" i="5" s="1"/>
  <c r="L39" i="5"/>
  <c r="J39" i="5"/>
  <c r="L38" i="5"/>
  <c r="J38" i="5"/>
  <c r="H38" i="5"/>
  <c r="M37" i="5"/>
  <c r="L37" i="5"/>
  <c r="D37" i="5"/>
  <c r="C37" i="5"/>
  <c r="D36" i="5"/>
  <c r="E36" i="5" s="1"/>
  <c r="F36" i="5" s="1"/>
  <c r="G36" i="5" s="1"/>
  <c r="H36" i="5" s="1"/>
  <c r="I36" i="5" s="1"/>
  <c r="J36" i="5" s="1"/>
  <c r="K36" i="5" s="1"/>
  <c r="L36" i="5" s="1"/>
  <c r="M36" i="5" s="1"/>
  <c r="N36" i="5" s="1"/>
  <c r="C36" i="5"/>
  <c r="N35" i="5"/>
  <c r="M35" i="5"/>
  <c r="L35" i="5"/>
  <c r="I35" i="5"/>
  <c r="F34" i="5"/>
  <c r="G34" i="5" s="1"/>
  <c r="H34" i="5" s="1"/>
  <c r="I34" i="5" s="1"/>
  <c r="J34" i="5" s="1"/>
  <c r="K34" i="5" s="1"/>
  <c r="L34" i="5" s="1"/>
  <c r="M34" i="5" s="1"/>
  <c r="N34" i="5" s="1"/>
  <c r="C34" i="5"/>
  <c r="D34" i="5" s="1"/>
  <c r="E34" i="5" s="1"/>
  <c r="N33" i="5"/>
  <c r="L33" i="5"/>
  <c r="I33" i="5"/>
  <c r="H33" i="5"/>
  <c r="G33" i="5"/>
  <c r="E33" i="5"/>
  <c r="C33" i="5"/>
  <c r="K32" i="5"/>
  <c r="J32" i="5"/>
  <c r="G32" i="5"/>
  <c r="E32" i="5"/>
  <c r="D32" i="5"/>
  <c r="O32" i="5" s="1"/>
  <c r="C31" i="5"/>
  <c r="D31" i="5" s="1"/>
  <c r="E31" i="5" s="1"/>
  <c r="F31" i="5" s="1"/>
  <c r="G31" i="5" s="1"/>
  <c r="H31" i="5" s="1"/>
  <c r="C30" i="5"/>
  <c r="I29" i="5"/>
  <c r="J29" i="5" s="1"/>
  <c r="K29" i="5" s="1"/>
  <c r="L29" i="5" s="1"/>
  <c r="M29" i="5" s="1"/>
  <c r="N29" i="5" s="1"/>
  <c r="G29" i="5"/>
  <c r="N28" i="5"/>
  <c r="M28" i="5"/>
  <c r="L28" i="5"/>
  <c r="K28" i="5"/>
  <c r="J28" i="5"/>
  <c r="I28" i="5"/>
  <c r="H28" i="5"/>
  <c r="G28" i="5"/>
  <c r="F28" i="5"/>
  <c r="E28" i="5"/>
  <c r="D28" i="5"/>
  <c r="C28" i="5"/>
  <c r="C27" i="5"/>
  <c r="D27" i="5" s="1"/>
  <c r="E27" i="5" s="1"/>
  <c r="F27" i="5" s="1"/>
  <c r="G27" i="5" s="1"/>
  <c r="H27" i="5" s="1"/>
  <c r="L26" i="5"/>
  <c r="J26" i="5"/>
  <c r="I26" i="5"/>
  <c r="H26" i="5"/>
  <c r="G26" i="5"/>
  <c r="F26" i="5"/>
  <c r="E26" i="5"/>
  <c r="D26" i="5"/>
  <c r="C26" i="5"/>
  <c r="N25" i="5"/>
  <c r="M25" i="5"/>
  <c r="L25" i="5"/>
  <c r="K25" i="5"/>
  <c r="J25" i="5"/>
  <c r="I25" i="5"/>
  <c r="H25" i="5"/>
  <c r="G25" i="5"/>
  <c r="F25" i="5"/>
  <c r="E25" i="5"/>
  <c r="D25" i="5"/>
  <c r="C25" i="5"/>
  <c r="I24" i="5"/>
  <c r="O24" i="5" s="1"/>
  <c r="N23" i="5"/>
  <c r="M23" i="5"/>
  <c r="L23" i="5"/>
  <c r="C23" i="5"/>
  <c r="D23" i="5" s="1"/>
  <c r="E23" i="5" s="1"/>
  <c r="F23" i="5" s="1"/>
  <c r="G23" i="5" s="1"/>
  <c r="H23" i="5" s="1"/>
  <c r="I23" i="5" s="1"/>
  <c r="J23" i="5" s="1"/>
  <c r="K23" i="5" s="1"/>
  <c r="J22" i="5"/>
  <c r="K22" i="5" s="1"/>
  <c r="L22" i="5" s="1"/>
  <c r="M22" i="5" s="1"/>
  <c r="N22" i="5" s="1"/>
  <c r="I22" i="5"/>
  <c r="H22" i="5"/>
  <c r="G22" i="5"/>
  <c r="F22" i="5"/>
  <c r="E22" i="5"/>
  <c r="D22" i="5"/>
  <c r="C22" i="5"/>
  <c r="N21" i="5"/>
  <c r="M21" i="5"/>
  <c r="L21" i="5"/>
  <c r="K21" i="5"/>
  <c r="J21" i="5"/>
  <c r="I21" i="5"/>
  <c r="H21" i="5"/>
  <c r="G21" i="5"/>
  <c r="F21" i="5"/>
  <c r="E21" i="5"/>
  <c r="D21" i="5"/>
  <c r="C21" i="5"/>
  <c r="N20" i="5"/>
  <c r="M20" i="5"/>
  <c r="L20" i="5"/>
  <c r="K20" i="5"/>
  <c r="J20" i="5"/>
  <c r="I20" i="5"/>
  <c r="H20" i="5"/>
  <c r="G20" i="5"/>
  <c r="F20" i="5"/>
  <c r="E20" i="5"/>
  <c r="D20" i="5"/>
  <c r="C20" i="5"/>
  <c r="M19" i="5"/>
  <c r="I19" i="5"/>
  <c r="H19" i="5"/>
  <c r="G19" i="5"/>
  <c r="E19" i="5"/>
  <c r="C19" i="5"/>
  <c r="N18" i="5"/>
  <c r="M18" i="5"/>
  <c r="L18" i="5"/>
  <c r="K18" i="5"/>
  <c r="J18" i="5"/>
  <c r="I18" i="5"/>
  <c r="H18" i="5"/>
  <c r="G18" i="5"/>
  <c r="F18" i="5"/>
  <c r="E18" i="5"/>
  <c r="D18" i="5"/>
  <c r="C18" i="5"/>
  <c r="N17" i="5"/>
  <c r="M17" i="5"/>
  <c r="L17" i="5"/>
  <c r="H16" i="5"/>
  <c r="O16" i="5" s="1"/>
  <c r="E15" i="5"/>
  <c r="O15" i="5" s="1"/>
  <c r="N14" i="5"/>
  <c r="M14" i="5"/>
  <c r="L14" i="5"/>
  <c r="K14" i="5"/>
  <c r="J14" i="5"/>
  <c r="I14" i="5"/>
  <c r="H14" i="5"/>
  <c r="G14" i="5"/>
  <c r="F14" i="5"/>
  <c r="E14" i="5"/>
  <c r="D14" i="5"/>
  <c r="C14" i="5"/>
  <c r="N13" i="5"/>
  <c r="M13" i="5"/>
  <c r="L13" i="5"/>
  <c r="K13" i="5"/>
  <c r="J13" i="5"/>
  <c r="I13" i="5"/>
  <c r="H13" i="5"/>
  <c r="G13" i="5"/>
  <c r="F13" i="5"/>
  <c r="E13" i="5"/>
  <c r="D13" i="5"/>
  <c r="N12" i="5"/>
  <c r="M12" i="5"/>
  <c r="L12" i="5"/>
  <c r="K12" i="5"/>
  <c r="J12" i="5"/>
  <c r="I12" i="5"/>
  <c r="H12" i="5"/>
  <c r="G12" i="5"/>
  <c r="F12" i="5"/>
  <c r="E12" i="5"/>
  <c r="D12" i="5"/>
  <c r="C12" i="5"/>
  <c r="N11" i="5"/>
  <c r="J11" i="5"/>
  <c r="I11" i="5"/>
  <c r="K10" i="5"/>
  <c r="C10" i="5"/>
  <c r="D10" i="5" s="1"/>
  <c r="N9" i="5"/>
  <c r="M9" i="5"/>
  <c r="L9" i="5"/>
  <c r="K9" i="5"/>
  <c r="J9" i="5"/>
  <c r="I9" i="5"/>
  <c r="H9" i="5"/>
  <c r="G9" i="5"/>
  <c r="F9" i="5"/>
  <c r="E9" i="5"/>
  <c r="D9" i="5"/>
  <c r="C9" i="5"/>
  <c r="N8" i="5"/>
  <c r="J8" i="5"/>
  <c r="K8" i="5" s="1"/>
  <c r="L8" i="5" s="1"/>
  <c r="M8" i="5" s="1"/>
  <c r="I8" i="5"/>
  <c r="H8" i="5"/>
  <c r="G8" i="5"/>
  <c r="F8" i="5"/>
  <c r="E8" i="5"/>
  <c r="D8" i="5"/>
  <c r="C8" i="5"/>
  <c r="N7" i="5"/>
  <c r="M7" i="5"/>
  <c r="L7" i="5"/>
  <c r="K7" i="5"/>
  <c r="J7" i="5"/>
  <c r="I7" i="5"/>
  <c r="H7" i="5"/>
  <c r="G7" i="5"/>
  <c r="F7" i="5"/>
  <c r="E7" i="5"/>
  <c r="D7" i="5"/>
  <c r="C7" i="5"/>
  <c r="N6" i="5"/>
  <c r="M6" i="5"/>
  <c r="L6" i="5"/>
  <c r="K6" i="5"/>
  <c r="J6" i="5"/>
  <c r="I6" i="5"/>
  <c r="H6" i="5"/>
  <c r="G6" i="5"/>
  <c r="F6" i="5"/>
  <c r="E6" i="5"/>
  <c r="D6" i="5"/>
  <c r="C6" i="5"/>
  <c r="N5" i="5"/>
  <c r="M5" i="5"/>
  <c r="L5" i="5"/>
  <c r="G5" i="5"/>
  <c r="H4" i="5"/>
  <c r="G4" i="5"/>
  <c r="M3" i="5"/>
  <c r="I3" i="5"/>
  <c r="H3" i="5"/>
  <c r="E3" i="5"/>
  <c r="D3" i="5"/>
  <c r="N2" i="5"/>
  <c r="M2" i="5"/>
  <c r="L2" i="5"/>
  <c r="K2" i="5"/>
  <c r="J2" i="5"/>
  <c r="H2" i="5"/>
  <c r="G2" i="5"/>
  <c r="F2" i="5"/>
  <c r="C2" i="5"/>
  <c r="C1" i="4"/>
  <c r="F1" i="3"/>
  <c r="G6" i="2"/>
  <c r="C1" i="2"/>
  <c r="O54" i="1"/>
  <c r="O53" i="1"/>
  <c r="O52" i="1"/>
  <c r="O51" i="1"/>
  <c r="O50" i="1"/>
  <c r="O49" i="1"/>
  <c r="O48" i="1"/>
  <c r="O47" i="1"/>
  <c r="O46" i="1"/>
  <c r="M45" i="1"/>
  <c r="O45" i="1" s="1"/>
  <c r="M44" i="1"/>
  <c r="L44" i="1"/>
  <c r="K44" i="1"/>
  <c r="N43" i="1"/>
  <c r="K43" i="1"/>
  <c r="I43" i="1"/>
  <c r="M42" i="1"/>
  <c r="J42" i="1"/>
  <c r="I42" i="1"/>
  <c r="H42" i="1"/>
  <c r="G42" i="1"/>
  <c r="E42" i="1"/>
  <c r="D42" i="1"/>
  <c r="I41" i="1"/>
  <c r="J41" i="1" s="1"/>
  <c r="K41" i="1" s="1"/>
  <c r="L41" i="1" s="1"/>
  <c r="M41" i="1" s="1"/>
  <c r="N41" i="1" s="1"/>
  <c r="G41" i="1"/>
  <c r="H41" i="1" s="1"/>
  <c r="L40" i="1"/>
  <c r="O40" i="1" s="1"/>
  <c r="L39" i="1"/>
  <c r="J39" i="1"/>
  <c r="L38" i="1"/>
  <c r="J38" i="1"/>
  <c r="H38" i="1"/>
  <c r="M37" i="1"/>
  <c r="L37" i="1"/>
  <c r="D37" i="1"/>
  <c r="C37" i="1"/>
  <c r="D36" i="1"/>
  <c r="E36" i="1" s="1"/>
  <c r="F36" i="1" s="1"/>
  <c r="G36" i="1" s="1"/>
  <c r="H36" i="1" s="1"/>
  <c r="I36" i="1" s="1"/>
  <c r="J36" i="1" s="1"/>
  <c r="K36" i="1" s="1"/>
  <c r="L36" i="1" s="1"/>
  <c r="M36" i="1" s="1"/>
  <c r="N36" i="1" s="1"/>
  <c r="C36" i="1"/>
  <c r="N35" i="1"/>
  <c r="M35" i="1"/>
  <c r="L35" i="1"/>
  <c r="I35" i="1"/>
  <c r="F34" i="1"/>
  <c r="G34" i="1" s="1"/>
  <c r="H34" i="1" s="1"/>
  <c r="I34" i="1" s="1"/>
  <c r="J34" i="1" s="1"/>
  <c r="K34" i="1" s="1"/>
  <c r="L34" i="1" s="1"/>
  <c r="M34" i="1" s="1"/>
  <c r="N34" i="1" s="1"/>
  <c r="C34" i="1"/>
  <c r="D34" i="1" s="1"/>
  <c r="E34" i="1" s="1"/>
  <c r="N33" i="1"/>
  <c r="L33" i="1"/>
  <c r="I33" i="1"/>
  <c r="H33" i="1"/>
  <c r="G33" i="1"/>
  <c r="E33" i="1"/>
  <c r="C33" i="1"/>
  <c r="K32" i="1"/>
  <c r="J32" i="1"/>
  <c r="G32" i="1"/>
  <c r="E32" i="1"/>
  <c r="D32" i="1"/>
  <c r="C31" i="1"/>
  <c r="D31" i="1" s="1"/>
  <c r="E31" i="1" s="1"/>
  <c r="F31" i="1" s="1"/>
  <c r="G31" i="1" s="1"/>
  <c r="H31" i="1" s="1"/>
  <c r="C30" i="1"/>
  <c r="D30" i="1" s="1"/>
  <c r="I29" i="1"/>
  <c r="J29" i="1" s="1"/>
  <c r="K29" i="1" s="1"/>
  <c r="L29" i="1" s="1"/>
  <c r="M29" i="1" s="1"/>
  <c r="N29" i="1" s="1"/>
  <c r="G29" i="1"/>
  <c r="H29" i="1" s="1"/>
  <c r="N28" i="1"/>
  <c r="M28" i="1"/>
  <c r="L28" i="1"/>
  <c r="K28" i="1"/>
  <c r="J28" i="1"/>
  <c r="I28" i="1"/>
  <c r="H28" i="1"/>
  <c r="G28" i="1"/>
  <c r="F28" i="1"/>
  <c r="E28" i="1"/>
  <c r="D28" i="1"/>
  <c r="C28" i="1"/>
  <c r="C27" i="1"/>
  <c r="D27" i="1" s="1"/>
  <c r="E27" i="1" s="1"/>
  <c r="F27" i="1" s="1"/>
  <c r="G27" i="1" s="1"/>
  <c r="H27" i="1" s="1"/>
  <c r="L26" i="1"/>
  <c r="J26" i="1"/>
  <c r="I26" i="1"/>
  <c r="H26" i="1"/>
  <c r="G26" i="1"/>
  <c r="F26" i="1"/>
  <c r="E26" i="1"/>
  <c r="D26" i="1"/>
  <c r="C26" i="1"/>
  <c r="N25" i="1"/>
  <c r="M25" i="1"/>
  <c r="L25" i="1"/>
  <c r="K25" i="1"/>
  <c r="J25" i="1"/>
  <c r="I25" i="1"/>
  <c r="H25" i="1"/>
  <c r="G25" i="1"/>
  <c r="F25" i="1"/>
  <c r="E25" i="1"/>
  <c r="D25" i="1"/>
  <c r="C25" i="1"/>
  <c r="I24" i="1"/>
  <c r="O24" i="1" s="1"/>
  <c r="N23" i="1"/>
  <c r="M23" i="1"/>
  <c r="L23" i="1"/>
  <c r="C23" i="1"/>
  <c r="D23" i="1" s="1"/>
  <c r="E23" i="1" s="1"/>
  <c r="F23" i="1" s="1"/>
  <c r="G23" i="1" s="1"/>
  <c r="H23" i="1" s="1"/>
  <c r="I23" i="1" s="1"/>
  <c r="J23" i="1" s="1"/>
  <c r="K23" i="1" s="1"/>
  <c r="J22" i="1"/>
  <c r="K22" i="1" s="1"/>
  <c r="L22" i="1" s="1"/>
  <c r="M22" i="1" s="1"/>
  <c r="N22" i="1" s="1"/>
  <c r="I22" i="1"/>
  <c r="H22" i="1"/>
  <c r="G22" i="1"/>
  <c r="F22" i="1"/>
  <c r="E22" i="1"/>
  <c r="D22" i="1"/>
  <c r="C22" i="1"/>
  <c r="N21" i="1"/>
  <c r="M21" i="1"/>
  <c r="L21" i="1"/>
  <c r="K21" i="1"/>
  <c r="J21" i="1"/>
  <c r="I21" i="1"/>
  <c r="H21" i="1"/>
  <c r="G21" i="1"/>
  <c r="F21" i="1"/>
  <c r="E21" i="1"/>
  <c r="D21" i="1"/>
  <c r="C21" i="1"/>
  <c r="N20" i="1"/>
  <c r="M20" i="1"/>
  <c r="L20" i="1"/>
  <c r="K20" i="1"/>
  <c r="J20" i="1"/>
  <c r="I20" i="1"/>
  <c r="H20" i="1"/>
  <c r="G20" i="1"/>
  <c r="F20" i="1"/>
  <c r="E20" i="1"/>
  <c r="D20" i="1"/>
  <c r="C20" i="1"/>
  <c r="M19" i="1"/>
  <c r="I19" i="1"/>
  <c r="H19" i="1"/>
  <c r="G19" i="1"/>
  <c r="E19" i="1"/>
  <c r="C19" i="1"/>
  <c r="N18" i="1"/>
  <c r="M18" i="1"/>
  <c r="L18" i="1"/>
  <c r="K18" i="1"/>
  <c r="J18" i="1"/>
  <c r="I18" i="1"/>
  <c r="H18" i="1"/>
  <c r="G18" i="1"/>
  <c r="F18" i="1"/>
  <c r="E18" i="1"/>
  <c r="D18" i="1"/>
  <c r="C18" i="1"/>
  <c r="N17" i="1"/>
  <c r="M17" i="1"/>
  <c r="L17" i="1"/>
  <c r="H16" i="1"/>
  <c r="O16" i="1" s="1"/>
  <c r="E15" i="1"/>
  <c r="O15" i="1" s="1"/>
  <c r="N14" i="1"/>
  <c r="M14" i="1"/>
  <c r="L14" i="1"/>
  <c r="K14" i="1"/>
  <c r="J14" i="1"/>
  <c r="I14" i="1"/>
  <c r="H14" i="1"/>
  <c r="G14" i="1"/>
  <c r="F14" i="1"/>
  <c r="E14" i="1"/>
  <c r="D14" i="1"/>
  <c r="C14" i="1"/>
  <c r="N13" i="1"/>
  <c r="M13" i="1"/>
  <c r="L13" i="1"/>
  <c r="K13" i="1"/>
  <c r="J13" i="1"/>
  <c r="I13" i="1"/>
  <c r="H13" i="1"/>
  <c r="G13" i="1"/>
  <c r="F13" i="1"/>
  <c r="E13" i="1"/>
  <c r="D13" i="1"/>
  <c r="N12" i="1"/>
  <c r="M12" i="1"/>
  <c r="L12" i="1"/>
  <c r="K12" i="1"/>
  <c r="J12" i="1"/>
  <c r="I12" i="1"/>
  <c r="H12" i="1"/>
  <c r="G12" i="1"/>
  <c r="F12" i="1"/>
  <c r="E12" i="1"/>
  <c r="D12" i="1"/>
  <c r="C12" i="1"/>
  <c r="N11" i="1"/>
  <c r="J11" i="1"/>
  <c r="I11" i="1"/>
  <c r="K10" i="1"/>
  <c r="C10" i="1"/>
  <c r="D10" i="1" s="1"/>
  <c r="N9" i="1"/>
  <c r="M9" i="1"/>
  <c r="L9" i="1"/>
  <c r="K9" i="1"/>
  <c r="J9" i="1"/>
  <c r="I9" i="1"/>
  <c r="H9" i="1"/>
  <c r="G9" i="1"/>
  <c r="F9" i="1"/>
  <c r="E9" i="1"/>
  <c r="D9" i="1"/>
  <c r="C9" i="1"/>
  <c r="N8" i="1"/>
  <c r="J8" i="1"/>
  <c r="K8" i="1" s="1"/>
  <c r="L8" i="1" s="1"/>
  <c r="M8" i="1" s="1"/>
  <c r="I8" i="1"/>
  <c r="H8" i="1"/>
  <c r="G8" i="1"/>
  <c r="F8" i="1"/>
  <c r="E8" i="1"/>
  <c r="D8" i="1"/>
  <c r="C8" i="1"/>
  <c r="N7" i="1"/>
  <c r="M7" i="1"/>
  <c r="L7" i="1"/>
  <c r="K7" i="1"/>
  <c r="J7" i="1"/>
  <c r="I7" i="1"/>
  <c r="H7" i="1"/>
  <c r="G7" i="1"/>
  <c r="F7" i="1"/>
  <c r="E7" i="1"/>
  <c r="D7" i="1"/>
  <c r="C7" i="1"/>
  <c r="N6" i="1"/>
  <c r="M6" i="1"/>
  <c r="L6" i="1"/>
  <c r="K6" i="1"/>
  <c r="J6" i="1"/>
  <c r="I6" i="1"/>
  <c r="H6" i="1"/>
  <c r="G6" i="1"/>
  <c r="F6" i="1"/>
  <c r="D6" i="1"/>
  <c r="C6" i="1"/>
  <c r="N5" i="1"/>
  <c r="M5" i="1"/>
  <c r="L5" i="1"/>
  <c r="G5" i="1"/>
  <c r="H4" i="1"/>
  <c r="G4" i="1"/>
  <c r="M3" i="1"/>
  <c r="I3" i="1"/>
  <c r="H3" i="1"/>
  <c r="G3" i="1"/>
  <c r="E3" i="1"/>
  <c r="D3" i="1"/>
  <c r="N2" i="1"/>
  <c r="M2" i="1"/>
  <c r="L2" i="1"/>
  <c r="K2" i="1"/>
  <c r="J2" i="1"/>
  <c r="H2" i="1"/>
  <c r="G2" i="1"/>
  <c r="F2" i="1"/>
  <c r="C2" i="1"/>
  <c r="O39" i="5" l="1"/>
  <c r="O4" i="1"/>
  <c r="O4" i="5"/>
  <c r="O39" i="1"/>
  <c r="O43" i="1"/>
  <c r="C57" i="5"/>
  <c r="O5" i="1"/>
  <c r="O35" i="1"/>
  <c r="O44" i="1"/>
  <c r="O17" i="5"/>
  <c r="O35" i="5"/>
  <c r="O38" i="5"/>
  <c r="O42" i="5"/>
  <c r="O29" i="1"/>
  <c r="O38" i="1"/>
  <c r="O42" i="1"/>
  <c r="O44" i="5"/>
  <c r="Q64" i="14"/>
  <c r="O19" i="5"/>
  <c r="O7" i="5"/>
  <c r="O41" i="1"/>
  <c r="O14" i="5"/>
  <c r="O26" i="5"/>
  <c r="O11" i="1"/>
  <c r="O17" i="1"/>
  <c r="O38" i="14"/>
  <c r="O5" i="5"/>
  <c r="O37" i="1"/>
  <c r="O2" i="5"/>
  <c r="O11" i="5"/>
  <c r="O43" i="5"/>
  <c r="O6" i="5"/>
  <c r="O18" i="5"/>
  <c r="O28" i="5"/>
  <c r="O37" i="5"/>
  <c r="O36" i="14"/>
  <c r="O35" i="14"/>
  <c r="O41" i="14"/>
  <c r="O8" i="5"/>
  <c r="O36" i="5"/>
  <c r="O23" i="5"/>
  <c r="O12" i="5"/>
  <c r="O3" i="5"/>
  <c r="O20" i="5"/>
  <c r="O21" i="5"/>
  <c r="O22" i="5"/>
  <c r="O31" i="5"/>
  <c r="H41" i="5"/>
  <c r="O41" i="5" s="1"/>
  <c r="O9" i="5"/>
  <c r="O33" i="5"/>
  <c r="E10" i="5"/>
  <c r="F10" i="5" s="1"/>
  <c r="G10" i="5" s="1"/>
  <c r="H10" i="5" s="1"/>
  <c r="J10" i="5" s="1"/>
  <c r="L10" i="5" s="1"/>
  <c r="M10" i="5" s="1"/>
  <c r="N10" i="5" s="1"/>
  <c r="N57" i="5" s="1"/>
  <c r="O13" i="5"/>
  <c r="O25" i="5"/>
  <c r="O27" i="5"/>
  <c r="D30" i="5"/>
  <c r="E30" i="5" s="1"/>
  <c r="F30" i="5" s="1"/>
  <c r="G30" i="5" s="1"/>
  <c r="H30" i="5" s="1"/>
  <c r="I30" i="5" s="1"/>
  <c r="J30" i="5" s="1"/>
  <c r="K30" i="5" s="1"/>
  <c r="L30" i="5" s="1"/>
  <c r="M30" i="5" s="1"/>
  <c r="O34" i="5"/>
  <c r="H29" i="5"/>
  <c r="O29" i="5" s="1"/>
  <c r="O14" i="1"/>
  <c r="O28" i="1"/>
  <c r="O9" i="1"/>
  <c r="O12" i="1"/>
  <c r="O13" i="1"/>
  <c r="O19" i="1"/>
  <c r="O21" i="1"/>
  <c r="O32" i="1"/>
  <c r="O3" i="1"/>
  <c r="O33" i="1"/>
  <c r="O2" i="1"/>
  <c r="O18" i="1"/>
  <c r="O20" i="1"/>
  <c r="O22" i="1"/>
  <c r="O25" i="1"/>
  <c r="O6" i="1"/>
  <c r="O7" i="1"/>
  <c r="O26" i="1"/>
  <c r="E30" i="1"/>
  <c r="F30" i="1" s="1"/>
  <c r="G30" i="1" s="1"/>
  <c r="H30" i="1" s="1"/>
  <c r="I30" i="1" s="1"/>
  <c r="J30" i="1" s="1"/>
  <c r="K30" i="1" s="1"/>
  <c r="L30" i="1" s="1"/>
  <c r="M30" i="1" s="1"/>
  <c r="O8" i="1"/>
  <c r="O36" i="1"/>
  <c r="E10" i="1"/>
  <c r="F10" i="1" s="1"/>
  <c r="G10" i="1" s="1"/>
  <c r="H10" i="1" s="1"/>
  <c r="J10" i="1" s="1"/>
  <c r="L10" i="1" s="1"/>
  <c r="M10" i="1" s="1"/>
  <c r="N10" i="1" s="1"/>
  <c r="O31" i="1"/>
  <c r="O27" i="1"/>
  <c r="O23" i="1"/>
  <c r="O34" i="1"/>
  <c r="O72" i="14" l="1"/>
  <c r="Q72" i="14" s="1"/>
  <c r="L57" i="5"/>
  <c r="D57" i="5"/>
  <c r="G57" i="5"/>
  <c r="K57" i="5"/>
  <c r="E57" i="5"/>
  <c r="M57" i="5"/>
  <c r="I57" i="5"/>
  <c r="F57" i="5"/>
  <c r="O30" i="1"/>
  <c r="J57" i="5"/>
  <c r="H57" i="5"/>
  <c r="O30" i="5"/>
  <c r="O10" i="5"/>
  <c r="O10" i="1"/>
  <c r="O73" i="14" l="1"/>
  <c r="O57" i="5"/>
</calcChain>
</file>

<file path=xl/sharedStrings.xml><?xml version="1.0" encoding="utf-8"?>
<sst xmlns="http://schemas.openxmlformats.org/spreadsheetml/2006/main" count="6744" uniqueCount="3292">
  <si>
    <t>Broad Heads</t>
  </si>
  <si>
    <t>Sub Heading</t>
  </si>
  <si>
    <t>Jan</t>
  </si>
  <si>
    <t>Feb</t>
  </si>
  <si>
    <t>Mar</t>
  </si>
  <si>
    <t>Apr</t>
  </si>
  <si>
    <t>May</t>
  </si>
  <si>
    <t>Jun</t>
  </si>
  <si>
    <t>Jul</t>
  </si>
  <si>
    <t>Aug</t>
  </si>
  <si>
    <t>Sep</t>
  </si>
  <si>
    <t>Oct</t>
  </si>
  <si>
    <t>Nov</t>
  </si>
  <si>
    <t>Dec</t>
  </si>
  <si>
    <t>Full Year</t>
  </si>
  <si>
    <t>Revenue</t>
  </si>
  <si>
    <t>Sales</t>
  </si>
  <si>
    <t>Entertainment &amp; Food</t>
  </si>
  <si>
    <t>Amusement and Entertainment</t>
  </si>
  <si>
    <t>Car Expenses</t>
  </si>
  <si>
    <t>Automobiles and Vehicles</t>
  </si>
  <si>
    <t>Business Services</t>
  </si>
  <si>
    <t>Finance Charges</t>
  </si>
  <si>
    <t>Communication</t>
  </si>
  <si>
    <t>Mail Order/Telephone Order Providers</t>
  </si>
  <si>
    <t>Professional Services &amp; Membership Organizations</t>
  </si>
  <si>
    <t>Retail Stores</t>
  </si>
  <si>
    <t>Service Providers</t>
  </si>
  <si>
    <t>Travel</t>
  </si>
  <si>
    <t>Transportation</t>
  </si>
  <si>
    <t>Wholesale Distributors &amp; Manufacturers</t>
  </si>
  <si>
    <t>Rent</t>
  </si>
  <si>
    <t>Yacht</t>
  </si>
  <si>
    <t>Payroll Fee</t>
  </si>
  <si>
    <t>Consultant</t>
  </si>
  <si>
    <t>Check</t>
  </si>
  <si>
    <t>CVS</t>
  </si>
  <si>
    <t>Business Adv Relationship</t>
  </si>
  <si>
    <t>Uber</t>
  </si>
  <si>
    <t>Uber Eats</t>
  </si>
  <si>
    <t>Zoho</t>
  </si>
  <si>
    <t>Zoom</t>
  </si>
  <si>
    <t>Adobe</t>
  </si>
  <si>
    <t>Apple</t>
  </si>
  <si>
    <t>Storage</t>
  </si>
  <si>
    <t>Upwork</t>
  </si>
  <si>
    <t>Venmo</t>
  </si>
  <si>
    <t>Car Insurance</t>
  </si>
  <si>
    <t>Xoom</t>
  </si>
  <si>
    <t>Other Expenses</t>
  </si>
  <si>
    <t>Fee - International Transc</t>
  </si>
  <si>
    <t>OnDeck</t>
  </si>
  <si>
    <t>BeenVerifie</t>
  </si>
  <si>
    <t>GoDaddy</t>
  </si>
  <si>
    <t>HostMonster</t>
  </si>
  <si>
    <t>Netflix</t>
  </si>
  <si>
    <t>ATLASSIAN</t>
  </si>
  <si>
    <t>NY TImes</t>
  </si>
  <si>
    <t>ParkMobile</t>
  </si>
  <si>
    <t>Food and Other Consumptions</t>
  </si>
  <si>
    <t>Miami Flat</t>
  </si>
  <si>
    <t>NY Flat</t>
  </si>
  <si>
    <t>2coCom</t>
  </si>
  <si>
    <t>Bill Payment</t>
  </si>
  <si>
    <t>Drawings/Cash Expenses</t>
  </si>
  <si>
    <t>Telephone Expenses</t>
  </si>
  <si>
    <t>Marketing</t>
  </si>
  <si>
    <t>TravelZoolo</t>
  </si>
  <si>
    <t xml:space="preserve">Business Services </t>
  </si>
  <si>
    <t>Communications</t>
  </si>
  <si>
    <t>Entertainment</t>
  </si>
  <si>
    <t>Fees and Adjustments</t>
  </si>
  <si>
    <t>Merchandise and Supplies</t>
  </si>
  <si>
    <t>Others</t>
  </si>
  <si>
    <t>Restaurants</t>
  </si>
  <si>
    <t>Transport</t>
  </si>
  <si>
    <t>Date</t>
  </si>
  <si>
    <t>Description</t>
  </si>
  <si>
    <t>Amount</t>
  </si>
  <si>
    <t>Month</t>
  </si>
  <si>
    <t>042531 Yacht Clu DES:WEB PMTS ID:50Q9D8 INDN:VLLC LLC CO ID:1273118694 WEB</t>
  </si>
  <si>
    <t>042531 Yacht Clu DES:WEB PMTS ID:ZN9NJ8 INDN:VLLC LLC CO ID:1273118694 WEB</t>
  </si>
  <si>
    <t>042531 Yacht Cl DES:RENT ID:167592029 INDN:Checking 0757 CO ID:1841299717 WEB</t>
  </si>
  <si>
    <t>Yacht Club at Br DES:ACCTVERIFY ID: INDN:VLLC Llc CO ID:1460820571 CCD</t>
  </si>
  <si>
    <t>042531 Yacht Cl DES:RENT ID:173122824 INDN:Checking 0757 CO ID:1841299717 WEB</t>
  </si>
  <si>
    <t>042531 Yacht Cl DES:RENT ID:175784325 INDN:Checking 0757 CO ID:1841299717 WEB</t>
  </si>
  <si>
    <t>042531 Yacht Cl DES:RENT ID:177110619 INDN:Checking 0757 CO ID:1841299717 WEB</t>
  </si>
  <si>
    <t>042531 Yacht Cl DES:RENT ID:178868116 INDN:Checking 0757 CO ID:1841299717 WEB</t>
  </si>
  <si>
    <t>042531 Yacht Cl DES:RENT ID:180615591 INDN:Checking 0757 CO ID:1841299717 WEB</t>
  </si>
  <si>
    <t>225 W 49 DEVELOPMENT L 10/02 PURCHASE NEW YORK NY DEBIT CARD *1076</t>
  </si>
  <si>
    <t>ADP PAYROLL FEES DES:ADP - FEES ID:2RTNB 1894657 INDN:Verinent LLC CO ID:9659605001 CCD</t>
  </si>
  <si>
    <t>ONPAY INC DES:PayrollFee ID:33637 INDN:VLLC LLC CO ID:1474413175 CCD</t>
  </si>
  <si>
    <t>ALDI 77053 10/15 PURCHASE NORTH MIAMI FL DEBIT CARD *1076</t>
  </si>
  <si>
    <t>Bank of America Business Card Bill Payment</t>
  </si>
  <si>
    <t>BAYFRONT DENTAL 10/26 PURCHASE MIAMI FL DEBIT CARD *1076</t>
  </si>
  <si>
    <t>BEDMINSTER EYE &amp; LASER 06/22 PURCHASE BEDMINSTER NJ DEBIT CARD *1076</t>
  </si>
  <si>
    <t>BETHLEHEM PARKING -DL 06/27 PURCHASE BETHLEHEM PA DEBIT CARD *1076</t>
  </si>
  <si>
    <t>BKOFAMERICA ATM 07/02 #000001738 WITHDRWL MIAMI MIDTOWN MIAMI FL CKCD 4135746001041076</t>
  </si>
  <si>
    <t>BKOFAMERICA ATM 09/25 #000001517 WITHDRWL PARK AVENUE SOUTH NEW YORK NY CKCD 4135746001041076</t>
  </si>
  <si>
    <t>BKOFAMERICA ATM 12/08 #000002475 WITHDRWL BOWERY AND HESTER NEW YORK NY CKCD 4135746001041076</t>
  </si>
  <si>
    <t>Check 1100</t>
  </si>
  <si>
    <t>Check 1101</t>
  </si>
  <si>
    <t>CITI AUTOPAY DES:PAYMENT ID:080843282621853 INDN:M.IM A. CO ID:CITICARDAP TEL</t>
  </si>
  <si>
    <t>CITI AUTOPAY DES:PAYMENT ID:080870930493256 INDN:M.IM A. CO ID:CITICARDAP TEL</t>
  </si>
  <si>
    <t>CITI AUTOPAY DES:PAYMENT ID:080895986551254 INDN:M.IM A. CO ID:CITICARDAP TEL</t>
  </si>
  <si>
    <t>CVS/PHARM 0606 06/22 PURCHASE BEDMINSTER NJ DEBIT CARD *1076</t>
  </si>
  <si>
    <t>CVS/PHARMACY # 06/22 PURCHASE BEDMINSTER NJ DEBIT CARD *1076</t>
  </si>
  <si>
    <t>INTERNATIONAL TRANSACTION FEE 05/17 PAYPAL *2CO.COM 880000008 DEBIT CARD *1076</t>
  </si>
  <si>
    <t>INTERNATIONAL TRANSACTION FEE 06/17 PAYPAL *2CO.COM 35314369001 DEBIT CARD *1076</t>
  </si>
  <si>
    <t>INTERNATIONAL TRANSACTION FEE 07/17 PAYPAL *2CO.COM 35314369001 DEBIT CARD *1076</t>
  </si>
  <si>
    <t>INTERNATIONAL TRANSACTION FEE 08/17 PAYPAL *2CO.COM 35314369001 DEBIT CARD *1076</t>
  </si>
  <si>
    <t>INTERNATIONAL TRANSACTION FEE 09/17 PAYPAL *2CO.COM 35314369001 DEBIT CARD *1076</t>
  </si>
  <si>
    <t>INTERNATIONAL TRANSACTION FEE 10/17 PAYPAL *2CO.COM 35314369001 DEBIT CARD *1076</t>
  </si>
  <si>
    <t>INTERNATIONAL TRANSACTION FEE 11/17 PAYPAL *2CO.COM 35314369001 DEBIT CARD *1076</t>
  </si>
  <si>
    <t>INTERNATIONAL TRANSACTION FEE 12/17 PAYPAL *2CO.COM 35314369001 DEBIT CARD *1076</t>
  </si>
  <si>
    <t>K KEL INC 4 08/18 #000117236 WITHDRWL K KEL INC 4 LAS VEGAS NV CKCD 4135746001041076</t>
  </si>
  <si>
    <t>K KEL INC 4 08/18 #000117236 WITHDRWL K KEL INC 4 LAS VEGAS NV FEE CKCD 4135746001041076</t>
  </si>
  <si>
    <t>MIAMI CDD PARKING NORTH 08/13 PURCHASE MIAMI FL DEBIT CARD *1076</t>
  </si>
  <si>
    <t>Monthly Fee Business Adv Relationship</t>
  </si>
  <si>
    <t>OLA 10/15 PURCHASE MIAMI BEACH FL DEBIT CARD *1076</t>
  </si>
  <si>
    <t>ONDECK CAPITAL11 DES:00007388 ID:56644741 INDN:VLLC LLC CO ID:1852940988 CCD</t>
  </si>
  <si>
    <t>ONDECK CAPITAL11 DES:00007815 ID:57211187 INDN:VLLC LLC CO ID:1852940988 CCD</t>
  </si>
  <si>
    <t>ONDECK CAPITAL11 DES:00008235 ID:57761672 INDN:VLLC LLC CO ID:1852940988 CCD</t>
  </si>
  <si>
    <t>ONDECK CAPITAL11 DES:00008791 ID:58387907 INDN:VLLC LLC CO ID:1852940988 CCD</t>
  </si>
  <si>
    <t>ONDECK CAPITAL11 DES:00009342 ID:59008958 INDN:VLLC LLC CO ID:1852940988 CCD</t>
  </si>
  <si>
    <t>ONDECK CAPITAL11 DES:00009860 ID:59641064 INDN:VLLC LLC CO ID:1852940988 CCD</t>
  </si>
  <si>
    <t>ONDECK CAPITAL11 DES:00010382 ID:60287443 INDN:VLLC LLC CO ID:1852940988 CCD</t>
  </si>
  <si>
    <t>ONDECK CAPITAL11 DES:00010874 ID:60960028 INDN:VLLC LLC CO ID:1852940988 CCD</t>
  </si>
  <si>
    <t>ONDECK CAPITAL11 DES:00011444 ID:61675613 INDN:VLLC LLC CO ID:1852940988 CCD</t>
  </si>
  <si>
    <t>ONDECK CAPITAL11 DES:00012034 ID:62409071 INDN:VLLC LLC CO ID:1852940988 CCD</t>
  </si>
  <si>
    <t>ONDECK CAPITAL11 DES:00012607 ID:63095304 INDN:VLLC LLC CO ID:1852940988 CCD</t>
  </si>
  <si>
    <t>ADP PAYROLL FEES DES:ADP - FEES ID:2RTNB 1237742 INDN:Verinent LLC CO ID:9659605001 CCD</t>
  </si>
  <si>
    <t>ADP PAYROLL FEES DES:ADP - FEES ID:2RTNB 5891247 INDN:Verinent LLC CO ID:9659605001 CCD</t>
  </si>
  <si>
    <t>PAYPAL *2CO.COM 05/17 PURCHASE 880000008 DEBIT CARD *1076</t>
  </si>
  <si>
    <t>PAYPAL *2CO.COM 06/17 PURCHASE 35314369001 DEBIT CARD *1076</t>
  </si>
  <si>
    <t>PAYPAL *2CO.COM 07/17 PURCHASE 35314369001 DEBIT CARD *1076</t>
  </si>
  <si>
    <t>PAYPAL *2CO.COM 08/17 PURCHASE 35314369001 DEBIT CARD *1076</t>
  </si>
  <si>
    <t>PAYPAL *2CO.COM 09/17 PURCHASE 35314369001 DEBIT CARD *1076</t>
  </si>
  <si>
    <t>PAYPAL *2CO.COM 10/17 PURCHASE 35314369001 DEBIT CARD *1076</t>
  </si>
  <si>
    <t>PAYPAL *2CO.COM 11/17 PURCHASE 35314369001 DEBIT CARD *1076</t>
  </si>
  <si>
    <t>PAYPAL *2CO.COM 12/17 PURCHASE 35314369001 DEBIT CARD *1076</t>
  </si>
  <si>
    <t>PAYPAL *ALLTRAILS 06/30 PURCHASE 402-935-7733 CA DEBIT CARD *1076</t>
  </si>
  <si>
    <t>PAYPAL *ATLASSIAN 10/27 PURCHASE 402-935-7733 CA DEBIT CARD *1076</t>
  </si>
  <si>
    <t>PAYPAL *ATLASSIAN 11/28 PURCHASE 402-935-7733 CA DEBIT CARD *1076</t>
  </si>
  <si>
    <t>PAYPAL *ATLASSIAN 12/27 PURCHASE 402-935-7733 CA DEBIT CARD *1076</t>
  </si>
  <si>
    <t>PAYPAL *BEENVERIFIE 01/05 PURCHASE 402-935-7733 NY DEBIT CARD *1076</t>
  </si>
  <si>
    <t>PAYPAL *BEENVERIFIE 02/05 PURCHASE 402-935-7733 NY DEBIT CARD *1076</t>
  </si>
  <si>
    <t>PAYPAL *BEENVERIFIE 03/05 PURCHASE 402-935-7733 NY DEBIT CARD *1076</t>
  </si>
  <si>
    <t>PAYPAL *BEENVERIFIE 04/05 PURCHASE 402-935-7733 NY DEBIT CARD *1076</t>
  </si>
  <si>
    <t>PAYPAL *BEENVERIFIE 05/05 PURCHASE 402-935-7733 NY DEBIT CARD *1076</t>
  </si>
  <si>
    <t>PAYPAL *BEENVERIFIE 06/05 PURCHASE 402-935-7733 NY DEBIT CARD *1076</t>
  </si>
  <si>
    <t>PAYPAL *GODADDY.COM 02/20 PURCHASE 402-935-7733 AZ DEBIT CARD *1076</t>
  </si>
  <si>
    <t>PAYPAL *GODADDY.COM 03/08 PURCHASE 402-935-7733 AZ DEBIT CARD *1076</t>
  </si>
  <si>
    <t>PAYPAL *GODADDY.COM 03/14 PURCHASE 402-935-7733 AZ DEBIT CARD *1076</t>
  </si>
  <si>
    <t>PAYPAL *GODADDY.COM 05/08 PURCHASE 402-935-7733 AZ DEBIT CARD *1076</t>
  </si>
  <si>
    <t>PAYPAL *GODADDY.COM 07/31 PURCHASE 402-935-7733 AZ DEBIT CARD *1076</t>
  </si>
  <si>
    <t>PAYPAL *GODADDY.COM 09/21 PURCHASE 402-935-7733 AZ DEBIT CARD *1076</t>
  </si>
  <si>
    <t>PAYPAL *GODADDY.COM 09/28 PURCHASE 402-935-7733 AZ DEBIT CARD *1076</t>
  </si>
  <si>
    <t>PAYPAL *HOSTMONSTER HOS 01/30 PURCHASE 402-935-7733 UT DEBIT CARD *1076</t>
  </si>
  <si>
    <t>PAYPAL *HOSTMONSTER HOS 03/22 PURCHASE 402-935-7733 FL DEBIT CARD *1076</t>
  </si>
  <si>
    <t>PAYPAL *HOSTMONSTER HOS 05/24 PURCHASE 402-935-7733 FL DEBIT CARD *1076</t>
  </si>
  <si>
    <t>PAYPAL *HOSTMONSTER HOS 05/31 PURCHASE 402-935-7733 FL DEBIT CARD *1076</t>
  </si>
  <si>
    <t>PAYPAL *HOSTMONSTER HOS 06/02 PURCHASE 402-935-7733 FL DEBIT CARD *1076</t>
  </si>
  <si>
    <t>PAYPAL *HOSTMONSTER HOS 06/03 PURCHASE 402-935-7733 FL DEBIT CARD *1076</t>
  </si>
  <si>
    <t>PAYPAL *HOSTMONSTER HOS 06/11 PURCHASE 402-935-7733 FL DEBIT CARD *1076</t>
  </si>
  <si>
    <t>PAYPAL *HOSTMONSTER HOS 07/24 PURCHASE 402-935-7733 FL DEBIT CARD *1076</t>
  </si>
  <si>
    <t>PAYPAL *HOSTMONSTER HOS 10/16 PURCHASE 402-935-7733 FL DEBIT CARD *1076</t>
  </si>
  <si>
    <t>PAYPAL *HOSTMONSTER HOS 10/28 PURCHASE 402-935-7733 FL DEBIT CARD *1076</t>
  </si>
  <si>
    <t>PAYPAL *HOSTMONSTER HOS 12/23 PURCHASE 402-935-7733 FL DEBIT CARD *1076</t>
  </si>
  <si>
    <t>PAYPAL *NETFLIX.COM 01/06 PURCHASE 402-935-7733 CA DEBIT CARD *1076</t>
  </si>
  <si>
    <t>PAYPAL *NETFLIX.COM 02/06 PURCHASE 402-935-7733 CA DEBIT CARD *1076</t>
  </si>
  <si>
    <t>PAYPAL *NETFLIX.COM 03/06 PURCHASE 402-935-7733 CA DEBIT CARD *1076</t>
  </si>
  <si>
    <t>PAYPAL *NETFLIX.COM 04/06 PURCHASE 402-935-7733 CA DEBIT CARD *1076</t>
  </si>
  <si>
    <t>PAYPAL *NETFLIX.COM 05/06 PURCHASE 402-935-7733 CA DEBIT CARD *1076</t>
  </si>
  <si>
    <t>PAYPAL *NETFLIX.COM 06/06 PURCHASE 402-935-7733 CA DEBIT CARD *1076</t>
  </si>
  <si>
    <t>PAYPAL *NETFLIX.COM 07/06 PURCHASE 402-935-7733 CA DEBIT CARD *1076</t>
  </si>
  <si>
    <t>PAYPAL *NETFLIX.COM 08/06 PURCHASE 402-935-7733 CA DEBIT CARD *1076</t>
  </si>
  <si>
    <t>PAYPAL *NETFLIX.COM 09/06 PURCHASE 402-935-7733 CA DEBIT CARD *1076</t>
  </si>
  <si>
    <t>PAYPAL *NETFLIX.COM 10/06 PURCHASE 402-935-7733 CA DEBIT CARD *1076</t>
  </si>
  <si>
    <t>PAYPAL *NETFLIX.COM 11/06 PURCHASE 402-935-7733 CA DEBIT CARD *1076</t>
  </si>
  <si>
    <t>PAYPAL *NETFLIX.COM 12/06 PURCHASE 402-935-7733 CA DEBIT CARD *1076</t>
  </si>
  <si>
    <t>PAYPAL *NY TIMES NYTIME 01/01 PURCHASE 402-935-7733 NY DEBIT CARD *1076</t>
  </si>
  <si>
    <t>PAYPAL *NY TIMES NYTIME 01/29 PURCHASE 402-935-7733 NY DEBIT CARD *1076</t>
  </si>
  <si>
    <t>PAYPAL *NY TIMES NYTIME 02/26 PURCHASE 402-935-7733 NY DEBIT CARD *1076</t>
  </si>
  <si>
    <t>PAYPAL *NY TIMES NYTIME 03/26 PURCHASE 402-935-7733 NY DEBIT CARD *1076</t>
  </si>
  <si>
    <t>PAYPAL *NY TIMES NYTIME 04/23 PURCHASE 402-935-7733 NY DEBIT CARD *1076</t>
  </si>
  <si>
    <t>PAYPAL *NY TIMES NYTIME 05/21 PURCHASE 402-935-7733 NY DEBIT CARD *1076</t>
  </si>
  <si>
    <t>PAYPAL *NY TIMES NYTIME 06/18 PURCHASE 402-935-7733 NY DEBIT CARD *1076</t>
  </si>
  <si>
    <t>PAYPAL *NY TIMES NYTIME 07/16 PURCHASE 402-935-7733 NY DEBIT CARD *1076</t>
  </si>
  <si>
    <t>PAYPAL *NY TIMES NYTIME 08/13 PURCHASE 402-935-7733 NY DEBIT CARD *1076</t>
  </si>
  <si>
    <t>PAYPAL *NY TIMES NYTIME 09/10 PURCHASE 402-935-7733 NY DEBIT CARD *1076</t>
  </si>
  <si>
    <t>PAYPAL *NY TIMES NYTIME 10/08 PURCHASE 402-935-7733 NY DEBIT CARD *1076</t>
  </si>
  <si>
    <t>PAYPAL *NY TIMES NYTIME 11/05 PURCHASE 402-935-7733 NY DEBIT CARD *1076</t>
  </si>
  <si>
    <t>PAYPAL *NY TIMES NYTIME 12/03 PURCHASE 402-935-7733 NY DEBIT CARD *1076</t>
  </si>
  <si>
    <t>PAYPAL *PARKMOBILE 01/14 PURCHASE 402-935-7733 GA DEBIT CARD *1076</t>
  </si>
  <si>
    <t>PAYPAL *PARKMOBILE 01/23 PURCHASE 402-935-7733 GA DEBIT CARD *1076</t>
  </si>
  <si>
    <t>PAYPAL *PARKMOBILE 02/09 PURCHASE 402-935-7733 GA DEBIT CARD *1076</t>
  </si>
  <si>
    <t>PAYPAL *PARKMOBILE 02/10 PURCHASE 402-935-7733 GA DEBIT CARD *1076</t>
  </si>
  <si>
    <t>PAYPAL *PARKMOBILE 10/29 PURCHASE 402-935-7733 GA DEBIT CARD *1076</t>
  </si>
  <si>
    <t>PAYPAL *PARKMOBILE 11/25 PURCHASE 402-935-7733 GA DEBIT CARD *1076</t>
  </si>
  <si>
    <t>PAYPAL *RIUSCI 02/10 PMNT SENT Visa Direct CA DEBIT CARD *1076</t>
  </si>
  <si>
    <t>PAYPAL *TRAVELZOOLO 11/22 PURCHASE 402-935-7733 CA DEBIT CARD *1076</t>
  </si>
  <si>
    <t>PAYPAL *UBER 01/05 PURCHASE 402-935-7733 CA DEBIT CARD *1076</t>
  </si>
  <si>
    <t>PAYPAL *UBER 01/15 PURCHASE 402-935-7733 CA DEBIT CARD *1076</t>
  </si>
  <si>
    <t>PAYPAL *UBER 01/21 PURCHASE 402-935-7733 CA DEBIT CARD *1076</t>
  </si>
  <si>
    <t>PAYPAL *UBER 01/26 PURCHASE 402-935-7733 CA DEBIT CARD *1076</t>
  </si>
  <si>
    <t>PAYPAL *UBER 01/27 PURCHASE 402-935-7733 CA DEBIT CARD *1076</t>
  </si>
  <si>
    <t>PAYPAL *UBER 01/31 PURCHASE 402-935-7733 CA DEBIT CARD *1076</t>
  </si>
  <si>
    <t>PAYPAL *UBER 02/02 PURCHASE 402-935-7733 CA DEBIT CARD *1076</t>
  </si>
  <si>
    <t>PAYPAL *UBER 03/12 PURCHASE 402-935-7733 CA DEBIT CARD *1076</t>
  </si>
  <si>
    <t>PAYPAL *UBER 03/14 PURCHASE 402-935-7733 CA DEBIT CARD *1076</t>
  </si>
  <si>
    <t>PAYPAL *UBER 03/18 PURCHASE 402-935-7733 CA DEBIT CARD *1076</t>
  </si>
  <si>
    <t>PAYPAL *UBER 03/19 PURCHASE 402-935-7733 CA DEBIT CARD *1076</t>
  </si>
  <si>
    <t>PAYPAL *UBER 03/26 PURCHASE 402-935-7733 CA DEBIT CARD *1076</t>
  </si>
  <si>
    <t>PAYPAL *UBER 04/01 PURCHASE 402-935-7733 CA DEBIT CARD *1076</t>
  </si>
  <si>
    <t>PAYPAL *UBER 04/06 PURCHASE 402-935-7733 CA DEBIT CARD *1076</t>
  </si>
  <si>
    <t>PAYPAL *UBER 04/07 PURCHASE 402-935-7733 CA DEBIT CARD *1076</t>
  </si>
  <si>
    <t>PAYPAL *UBER 04/30 PURCHASE 402-935-7733 CA DEBIT CARD *1076</t>
  </si>
  <si>
    <t>PAYPAL *UBER 05/31 PURCHASE 402-935-7733 CA DEBIT CARD *1076</t>
  </si>
  <si>
    <t>PAYPAL *UBER 06/04 PURCHASE 402-935-7733 CA DEBIT CARD *1076</t>
  </si>
  <si>
    <t>PAYPAL *UBER 06/25 PURCHASE 402-935-7733 CA DEBIT CARD *1076</t>
  </si>
  <si>
    <t>PAYPAL *UBER 07/04 PURCHASE 402-935-7733 CA DEBIT CARD *1076</t>
  </si>
  <si>
    <t>PAYPAL *UBER 08/06 PURCHASE 402-935-7733 CA DEBIT CARD *1076</t>
  </si>
  <si>
    <t>PAYPAL *UBER 08/12 PURCHASE 402-935-7733 CA DEBIT CARD *1076</t>
  </si>
  <si>
    <t>PAYPAL *UBER 08/16 PURCHASE 402-935-7733 CA DEBIT CARD *1076</t>
  </si>
  <si>
    <t>PAYPAL *UBER 08/17 PURCHASE 402-935-7733 CA DEBIT CARD *1076</t>
  </si>
  <si>
    <t>PAYPAL *UBER 08/18 PURCHASE 402-935-7733 CA DEBIT CARD *1076</t>
  </si>
  <si>
    <t>PAYPAL *UBER 08/28 PURCHASE 402-935-7733 CA DEBIT CARD *1076</t>
  </si>
  <si>
    <t>PAYPAL *UBER 08/30 PURCHASE 402-935-7733 CA DEBIT CARD *1076</t>
  </si>
  <si>
    <t>PAYPAL *UBER 09/03 PURCHASE 402-935-7733 CA DEBIT CARD *1076</t>
  </si>
  <si>
    <t>PAYPAL *UBER 09/22 PURCHASE 402-935-7733 CA DEBIT CARD *1076</t>
  </si>
  <si>
    <t>PAYPAL *UBER 10/05 PURCHASE 402-935-7733 CA DEBIT CARD *1076</t>
  </si>
  <si>
    <t>PAYPAL *UBER 10/08 PURCHASE 402-935-7733 CA DEBIT CARD *1076</t>
  </si>
  <si>
    <t>PAYPAL *UBER 11/06 PURCHASE 402-935-7733 CA DEBIT CARD *1076</t>
  </si>
  <si>
    <t>PAYPAL *UBER 11/07 PURCHASE 402-935-7733 CA DEBIT CARD *1076</t>
  </si>
  <si>
    <t>PAYPAL *UBER 11/26 PURCHASE 402-935-7733 CA DEBIT CARD *1076</t>
  </si>
  <si>
    <t>PAYPAL *UBER 12/02 PURCHASE 402-935-7733 CA DEBIT CARD *1076</t>
  </si>
  <si>
    <t>PAYPAL *UBER 12/03 PURCHASE 402-935-7733 CA DEBIT CARD *1076</t>
  </si>
  <si>
    <t>PAYPAL *UBER 12/04 PURCHASE 402-935-7733 CA DEBIT CARD *1076</t>
  </si>
  <si>
    <t>PAYPAL *UBER 12/07 PURCHASE 402-935-7733 CA DEBIT CARD *1076</t>
  </si>
  <si>
    <t>PAYPAL *UBER 12/19 PURCHASE 402-935-7733 CA DEBIT CARD *1076</t>
  </si>
  <si>
    <t>PAYPAL *UBER 12/22 PURCHASE 402-935-7733 CA DEBIT CARD *1076</t>
  </si>
  <si>
    <t>PAYPAL *UBER 12/23 PURCHASE 402-935-7733 CA DEBIT CARD *1076</t>
  </si>
  <si>
    <t>PAYPAL *UBER 12/26 PURCHASE 402-935-7733 CA DEBIT CARD *1076</t>
  </si>
  <si>
    <t>PAYPAL *UBER 12/31 PURCHASE 402-935-7733 CA DEBIT CARD *1076</t>
  </si>
  <si>
    <t>PAYPAL *UBER EATS 01/01 PURCHASE 402-935-7733 CA DEBIT CARD *1076</t>
  </si>
  <si>
    <t>PAYPAL *UBER EATS 01/11 PURCHASE 402-935-7733 CA DEBIT CARD *1076</t>
  </si>
  <si>
    <t>PAYPAL *UBER EATS 01/12 PURCHASE 402-935-7733 CA DEBIT CARD *1076</t>
  </si>
  <si>
    <t>PAYPAL *UBER EATS 03/11 PURCHASE 402-935-7733 CA DEBIT CARD *1076</t>
  </si>
  <si>
    <t>PAYPAL *UBER EATS 03/20 PURCHASE 402-935-7733 CA DEBIT CARD *1076</t>
  </si>
  <si>
    <t>PAYPAL *UBER EATS 04/28 PURCHASE 402-935-7733 CA DEBIT CARD *1076</t>
  </si>
  <si>
    <t>PAYPAL *UBER EATS 06/03 PURCHASE 402-935-7733 CA DEBIT CARD *1076</t>
  </si>
  <si>
    <t>PAYPAL *UBER EATS 07/07 PURCHASE 402-935-7733 CA DEBIT CARD *1076</t>
  </si>
  <si>
    <t>PAYPAL *UBER EATS 11/22 PURCHASE 402-935-7733 CA DEBIT CARD *1076</t>
  </si>
  <si>
    <t>PAYPAL *UBERTECHNOL 07/05 PURCHASE 402-935-7733 CA DEBIT CARD *1076</t>
  </si>
  <si>
    <t>PAYPAL *ZOHOCORPORA ZOH 01/18 PURCHASE 402-935-7733 CA DEBIT CARD *1076</t>
  </si>
  <si>
    <t>PAYPAL *ZOHOCORPORA ZOH 02/18 PURCHASE 402-935-7733 CA DEBIT CARD *1076</t>
  </si>
  <si>
    <t>PAYPAL *ZOHOCORPORA ZOH 03/18 PURCHASE 402-935-7733 CA DEBIT CARD *1076</t>
  </si>
  <si>
    <t>PAYPAL *ZOHOCORPORA ZOH 04/18 PURCHASE 402-935-7733 CA DEBIT CARD *1076</t>
  </si>
  <si>
    <t>PAYPAL *ZOHOCORPORA ZOH 05/18 PURCHASE 402-935-7733 CA DEBIT CARD *1076</t>
  </si>
  <si>
    <t>PAYPAL *ZOHOCORPORA ZOH 06/18 PURCHASE 402-935-7733 CA DEBIT CARD *1076</t>
  </si>
  <si>
    <t>PAYPAL *ZOHOCORPORA ZOH 07/18 PURCHASE 402-935-7733 CA DEBIT CARD *1076</t>
  </si>
  <si>
    <t>PAYPAL *ZOHOCORPORA ZOH 08/18 PURCHASE 402-935-7733 CA DEBIT CARD *1076</t>
  </si>
  <si>
    <t>PAYPAL *ZOHOCORPORA ZOH 09/18 PURCHASE 402-935-7733 CA DEBIT CARD *1076</t>
  </si>
  <si>
    <t>PAYPAL *ZOHOCORPORA ZOH 10/18 PURCHASE 402-935-7733 CA DEBIT CARD *1076</t>
  </si>
  <si>
    <t>PAYPAL *ZOHOCORPORA ZOH 11/18 PURCHASE 402-935-7733 CA DEBIT CARD *1076</t>
  </si>
  <si>
    <t>PAYPAL *ZOHOCORPORA ZOH 12/18 PURCHASE 402-935-7733 CA DEBIT CARD *1076</t>
  </si>
  <si>
    <t>PAYPAL *ZOOMVIDEOCO 01/11 PURCHASE 402-935-7733 CA DEBIT CARD *1076</t>
  </si>
  <si>
    <t>PAYPAL *ZOOMVIDEOCO 02/11 PURCHASE 402-935-7733 CA DEBIT CARD *1076</t>
  </si>
  <si>
    <t>PAYPAL *ZOOMVIDEOCO 03/11 PURCHASE 402-935-7733 CA DEBIT CARD *1076</t>
  </si>
  <si>
    <t>PAYPAL *ZOOMVIDEOCO 04/11 PURCHASE 402-935-7733 CA DEBIT CARD *1076</t>
  </si>
  <si>
    <t>PAYPAL *ZOOMVIDEOCO 05/11 PURCHASE 402-935-7733 CA DEBIT CARD *1076</t>
  </si>
  <si>
    <t>PAYPAL *ZOOMVIDEOCO 06/11 PURCHASE 402-935-7733 CA DEBIT CARD *1076</t>
  </si>
  <si>
    <t>PAYPAL *ZOOMVIDEOCO 06/19 PURCHASE 402-935-7733 CA DEBIT CARD *1076</t>
  </si>
  <si>
    <t>PAYPAL *ZOOMVIDEOCO 06/20 PURCHASE 402-935-7733 CA DEBIT CARD *1076</t>
  </si>
  <si>
    <t>PAYPAL *ZOOMVIDEOCO 07/11 PURCHASE 402-935-7733 CA DEBIT CARD *1076</t>
  </si>
  <si>
    <t>PAYPAL *ZOOMVIDEOCO 08/11 PURCHASE 402-935-7733 CA DEBIT CARD *1076</t>
  </si>
  <si>
    <t>PAYPAL *ZOOMVIDEOCO 09/11 PURCHASE 402-935-7733 CA DEBIT CARD *1076</t>
  </si>
  <si>
    <t>PAYPAL *ZOOMVIDEOCO 10/11 PURCHASE 402-935-7733 CA DEBIT CARD *1076</t>
  </si>
  <si>
    <t>PAYPAL *ZOOMVIDEOCO 10/19 PURCHASE 402-935-7733 CA DEBIT CARD *1076</t>
  </si>
  <si>
    <t>PAYPAL *ZOOMVIDEOCO 11/11 PURCHASE 402-935-7733 CA DEBIT CARD *1076</t>
  </si>
  <si>
    <t>PAYPAL *ZOOMVIDEOCO 12/11 PURCHASE 402-935-7733 CA DEBIT CARD *1076</t>
  </si>
  <si>
    <t>PAYPAL 05/28 PMNT SENT Visa Direct CA DEBIT CARD *1076</t>
  </si>
  <si>
    <t>PAYPAL 05/30 PMNT SENT Visa Direct CA DEBIT CARD *1076</t>
  </si>
  <si>
    <t>PAYPAL 06/24 PMNT SENT Visa Direct CA DEBIT CARD *1076</t>
  </si>
  <si>
    <t>PAYPAL 06/24 PURCHASE 877-815-1531 CA DEBIT CARD *1076</t>
  </si>
  <si>
    <t>PAYPAL 07/08 PURCHASE 877-815-1531 CA DEBIT CARD *1076</t>
  </si>
  <si>
    <t>PP*ADOBE INC 01/08 PURCHASE 402-935-7733 CA DEBIT CARD *1076</t>
  </si>
  <si>
    <t>PP*ADOBE INC 01/10 PURCHASE 402-935-7733 CA DEBIT CARD *1076</t>
  </si>
  <si>
    <t>PP*ADOBE INC 02/08 PURCHASE 402-935-7733 CA DEBIT CARD *1076</t>
  </si>
  <si>
    <t>PP*ADOBE INC 02/10 PURCHASE 402-935-7733 CA DEBIT CARD *1076</t>
  </si>
  <si>
    <t>PP*ADOBE INC 03/08 PURCHASE 402-935-7733 CA DEBIT CARD *1076</t>
  </si>
  <si>
    <t>PP*ADOBE INC 03/11 PURCHASE 402-935-7733 CA DEBIT CARD *1076</t>
  </si>
  <si>
    <t>PP*ADOBE INC 04/08 PURCHASE 402-935-7733 CA DEBIT CARD *1076</t>
  </si>
  <si>
    <t>PP*ADOBE INC 04/10 PURCHASE 402-935-7733 CA DEBIT CARD *1076</t>
  </si>
  <si>
    <t>PP*ADOBE INC 05/08 PURCHASE 402-935-7733 CA DEBIT CARD *1076</t>
  </si>
  <si>
    <t>PP*ADOBE INC 05/10 PURCHASE 402-935-7733 CA DEBIT CARD *1076</t>
  </si>
  <si>
    <t>PP*ADOBE INC 06/08 PURCHASE 402-935-7733 CA DEBIT CARD *1076</t>
  </si>
  <si>
    <t>PP*ADOBE INC 06/10 PURCHASE 402-935-7733 CA DEBIT CARD *1076</t>
  </si>
  <si>
    <t>PP*ADOBE INC 07/10 PURCHASE 402-935-7733 CA DEBIT CARD *1076</t>
  </si>
  <si>
    <t>PP*ADOBE INC 08/10 PURCHASE 402-935-7733 CA DEBIT CARD *1076</t>
  </si>
  <si>
    <t>PP*ADOBE INC 09/10 PURCHASE 402-935-7733 CA DEBIT CARD *1076</t>
  </si>
  <si>
    <t>PP*ADOBE INC 10/10 PURCHASE 402-935-7733 CA DEBIT CARD *1076</t>
  </si>
  <si>
    <t>PP*ADOBE INC 11/10 PURCHASE 402-935-7733 CA DEBIT CARD *1076</t>
  </si>
  <si>
    <t>PP*ADOBE INC 12/10 PURCHASE 402-935-7733 CA DEBIT CARD *1076</t>
  </si>
  <si>
    <t>PP*APPLE.COM/BILL 01/16 PURCHASE 402-935-7733 CA DEBIT CARD *1076</t>
  </si>
  <si>
    <t>PP*APPLE.COM/BILL 02/16 PURCHASE 402-935-7733 CA DEBIT CARD *1076</t>
  </si>
  <si>
    <t>PP*APPLE.COM/BILL 03/16 PURCHASE 402-935-7733 CA DEBIT CARD *1076</t>
  </si>
  <si>
    <t>PP*APPLE.COM/BILL 04/16 PURCHASE 402-935-7733 CA DEBIT CARD *1076</t>
  </si>
  <si>
    <t>PP*APPLE.COM/BILL 05/16 PURCHASE 402-935-7733 CA DEBIT CARD *1076</t>
  </si>
  <si>
    <t>PP*APPLE.COM/BILL 06/16 PURCHASE 402-935-7733 CA DEBIT CARD *1076</t>
  </si>
  <si>
    <t>PP*APPLE.COM/BILL 07/16 PURCHASE 402-935-7733 CA DEBIT CARD *1076</t>
  </si>
  <si>
    <t>PP*APPLE.COM/BILL 08/16 PURCHASE 402-935-7733 CA DEBIT CARD *1076</t>
  </si>
  <si>
    <t>PP*APPLE.COM/BILL 09/16 PURCHASE 402-935-7733 CA DEBIT CARD *1076</t>
  </si>
  <si>
    <t>PP*APPLE.COM/BILL 10/14 PURCHASE 402-935-7733 CA DEBIT CARD *1076</t>
  </si>
  <si>
    <t>PP*APPLE.COM/BILL 11/14 PURCHASE 402-935-7733 CA DEBIT CARD *1076</t>
  </si>
  <si>
    <t>PP*APPLE.COM/BILL 12/09 PURCHASE 402-935-7733 CA DEBIT CARD *1076</t>
  </si>
  <si>
    <t>PP*APPLE.COM/BILL 12/12 PURCHASE 402-935-7733 CA DEBIT CARD *1076</t>
  </si>
  <si>
    <t>PP*APPLE.COM/BILL 12/14 PURCHASE 402-935-7733 CA DEBIT CARD *1076</t>
  </si>
  <si>
    <t>PP*GOOGLE GOOGLE STORAG 07/12 PURCHASE 402-935-7733 CA DEBIT CARD *1076</t>
  </si>
  <si>
    <t>SQ *YACHT CLUB MARKET 10/23 PURCHASE Miami FL DEBIT CARD *1076</t>
  </si>
  <si>
    <t>STOP &amp; SHOP 08 06/26 PURCHASE BASKING RIDGE NJ DEBIT CARD *1076</t>
  </si>
  <si>
    <t>TACOMIENDO 08/13 PURCHASE MIAMI FL DEBIT CARD *1076</t>
  </si>
  <si>
    <t>TARGET T- 3401 08/13 PURCHASE Miami FL DEBIT CARD *1076</t>
  </si>
  <si>
    <t>THE BOWERY BAY SHOPS - 10/02 PURCHASE QUEENS NY DEBIT CARD *1076</t>
  </si>
  <si>
    <t>Upwork -441643614REF 01/03 PURCHASE 165-08534100 CA DEBIT CARD *1076</t>
  </si>
  <si>
    <t>Upwork -443354375REF 01/10 PURCHASE 165-08534100 CA DEBIT CARD *1076</t>
  </si>
  <si>
    <t>Upwork -445137772REF 01/17 PURCHASE 165-08534100 CA DEBIT CARD *1076</t>
  </si>
  <si>
    <t>Upwork -446982036REF 01/24 PURCHASE 165-08534100 CA DEBIT CARD *1076</t>
  </si>
  <si>
    <t>Upwork -448850947REF 01/31 PURCHASE 165-08534100 CA DEBIT CARD *1076</t>
  </si>
  <si>
    <t>Upwork -449845766REF 02/05 PURCHASE 165-08534100 CA DEBIT CARD *1076</t>
  </si>
  <si>
    <t>Upwork -450790624REF 02/07 PURCHASE 165-08534100 CA DEBIT CARD *1076</t>
  </si>
  <si>
    <t>Upwork -452711594REF 02/14 PURCHASE 165-08534100 CA DEBIT CARD *1076</t>
  </si>
  <si>
    <t>Upwork -454637009REF 02/21 PURCHASE 165-08534100 CA DEBIT CARD *1076</t>
  </si>
  <si>
    <t>Upwork -456614461REF 02/28 PURCHASE 165-08534100 CA DEBIT CARD *1076</t>
  </si>
  <si>
    <t>Upwork -457115777REF 03/02 PURCHASE 165-08534100 CA DEBIT CARD *1076</t>
  </si>
  <si>
    <t>Upwork -458649811REF 03/07 PURCHASE 165-08534100 CA DEBIT CARD *1076</t>
  </si>
  <si>
    <t>Upwork -459650620REF 03/12 PURCHASE 165-08534100 CA DEBIT CARD *1076</t>
  </si>
  <si>
    <t>Upwork -460594098REF 03/14 PURCHASE 165-08534100 CA DEBIT CARD *1076</t>
  </si>
  <si>
    <t>Upwork -461420014REF 03/18 PURCHASE 165-08534100 CA DEBIT CARD *1076</t>
  </si>
  <si>
    <t>Upwork -462523210REF 03/21 PURCHASE 165-08534100 CA DEBIT CARD *1076</t>
  </si>
  <si>
    <t>Upwork -462900512REF 03/22 PURCHASE 165-08534100 CA DEBIT CARD *1076</t>
  </si>
  <si>
    <t>Upwork -464513390REF 03/28 PURCHASE 165-08534100 CA DEBIT CARD *1076</t>
  </si>
  <si>
    <t>Upwork -465049300REF 03/30 PURCHASE 165-08534100 CA DEBIT CARD *1076</t>
  </si>
  <si>
    <t>Upwork -465487610REF 04/02 PURCHASE 165-08534100 CA DEBIT CARD *1076</t>
  </si>
  <si>
    <t>Upwork -466442874REF 04/04 PURCHASE 165-08534100 CA DEBIT CARD *1076</t>
  </si>
  <si>
    <t>Upwork -467404910REF 04/08 PURCHASE 165-08534100 CA DEBIT CARD *1076</t>
  </si>
  <si>
    <t>Upwork -468409953REF 04/11 PURCHASE 165-08534100 CA DEBIT CARD *1076</t>
  </si>
  <si>
    <t>Upwork -468621976REF 04/12 PURCHASE 165-08534100 CA DEBIT CARD *1076</t>
  </si>
  <si>
    <t>Upwork -469020594REF 04/14 PURCHASE 165-08534100 CA DEBIT CARD *1076</t>
  </si>
  <si>
    <t>Upwork -469452825REF 04/17 PURCHASE 165-08534100 CA DEBIT CARD *1076</t>
  </si>
  <si>
    <t>Upwork -470287521REF 04/18 PURCHASE 165-08534100 CA DEBIT CARD *1076</t>
  </si>
  <si>
    <t>Upwork -472234865REF 04/25 PURCHASE 165-08534100 CA DEBIT CARD *1076</t>
  </si>
  <si>
    <t>Upwork -474319740REF 05/02 PURCHASE 165-08534100 CA DEBIT CARD *1076</t>
  </si>
  <si>
    <t>Upwork -474319781REF 05/02 PURCHASE 165-08534100 CA DEBIT CARD *1076</t>
  </si>
  <si>
    <t>Upwork -474725893REF 05/04 PURCHASE 165-08534100 CA DEBIT CARD *1076</t>
  </si>
  <si>
    <t>Upwork -474725895REF 05/04 PURCHASE 165-08534100 CA DEBIT CARD *1076</t>
  </si>
  <si>
    <t>Upwork -474902489REF 05/05 PURCHASE 165-08534100 CA DEBIT CARD *1076</t>
  </si>
  <si>
    <t>Upwork -475038123REF 05/06 PURCHASE 165-08534100 CA DEBIT CARD *1076</t>
  </si>
  <si>
    <t>Upwork -476340307REF 05/09 PURCHASE 165-08534100 CA DEBIT CARD *1076</t>
  </si>
  <si>
    <t>Upwork -477180537REF 05/13 PURCHASE 165-08534100 CA DEBIT CARD *1076</t>
  </si>
  <si>
    <t>Upwork -477181614REF 05/13 PURCHASE 165-08534100 CA DEBIT CARD *1076</t>
  </si>
  <si>
    <t>Upwork -478338268REF 05/16 PURCHASE 165-08534100 CA DEBIT CARD *1076</t>
  </si>
  <si>
    <t>Upwork -480353168REF 05/23 PURCHASE 165-08534100 CA DEBIT CARD *1076</t>
  </si>
  <si>
    <t>Upwork -482386491REF 05/30 PURCHASE 165-08534100 CA DEBIT CARD *1076</t>
  </si>
  <si>
    <t>Upwork -484447275REF 06/06 PURCHASE 650-8534100 CA DEBIT CARD *1076</t>
  </si>
  <si>
    <t>Upwork -486463783REF 06/13 PURCHASE 650-8534100 CA DEBIT CARD *1076</t>
  </si>
  <si>
    <t>Upwork -488532638REF 06/20 PURCHASE 650-8534100 CA DEBIT CARD *1076</t>
  </si>
  <si>
    <t>Upwork -490565490REF 06/27 PURCHASE 650-8534100 CA DEBIT CARD *1076</t>
  </si>
  <si>
    <t>Upwork -492591377REF 07/04 PURCHASE 650-8534100 CA DEBIT CARD *1076</t>
  </si>
  <si>
    <t>Upwork -494543842REF 07/11 PURCHASE 650-8534100 CA DEBIT CARD *1076</t>
  </si>
  <si>
    <t>Upwork -496508005REF 07/18 PURCHASE 650-8534100 CA DEBIT CARD *1076</t>
  </si>
  <si>
    <t>Upwork -498504216REF 07/25 PURCHASE 650-8534100 CA DEBIT CARD *1076</t>
  </si>
  <si>
    <t>Upwork -498504259REF 07/25 PURCHASE 650-8534100 CA DEBIT CARD *1076</t>
  </si>
  <si>
    <t>Upwork -500510484REF 08/01 PURCHASE 650-8534100 CA DEBIT CARD *1076</t>
  </si>
  <si>
    <t>Upwork -502532523REF 08/08 PURCHASE 650-8534100 CA DEBIT CARD *1076</t>
  </si>
  <si>
    <t>Upwork -504487784REF 08/15 PURCHASE 650-8534100 CA DEBIT CARD *1076</t>
  </si>
  <si>
    <t>Upwork -506475665REF 08/22 PURCHASE 650-8534100 CA DEBIT CARD *1076</t>
  </si>
  <si>
    <t>Upwork -506475706REF 08/22 PURCHASE 650-8534100 CA DEBIT CARD *1076</t>
  </si>
  <si>
    <t>Upwork -508463468REF 08/29 PURCHASE 650-8534100 CA DEBIT CARD *1076</t>
  </si>
  <si>
    <t>Upwork -508463517REF 08/29 PURCHASE 650-8534100 CA DEBIT CARD *1076</t>
  </si>
  <si>
    <t>Upwork -510512653REF 09/05 PURCHASE 650-8534100 CA DEBIT CARD *1076</t>
  </si>
  <si>
    <t>Upwork -510512684REF 09/05 PURCHASE 650-8534100 CA DEBIT CARD *1076</t>
  </si>
  <si>
    <t>Upwork -512488593REF 09/12 PURCHASE 650-8534100 CA DEBIT CARD *1076</t>
  </si>
  <si>
    <t>Upwork -514592660REF 09/19 PURCHASE 650-8534100 CA DEBIT CARD *1076</t>
  </si>
  <si>
    <t>Upwork -516640200REF 09/26 PURCHASE 650-8534100 CA DEBIT CARD *1076</t>
  </si>
  <si>
    <t>Upwork -518687851REF 10/03 PURCHASE 650-8534100 CA DEBIT CARD *1076</t>
  </si>
  <si>
    <t>Upwork -519387167REF 10/07 PURCHASE 650-8534100 CA DEBIT CARD *1076</t>
  </si>
  <si>
    <t>Upwork -520701096REF 10/10 PURCHASE 650-8534100 CA DEBIT CARD *1076</t>
  </si>
  <si>
    <t>Upwork -522681652REF 10/17 PURCHASE 650-8534100 CA DEBIT CARD *1076</t>
  </si>
  <si>
    <t>Upwork -524691977REF 10/24 PURCHASE 650-8534100 CA DEBIT CARD *1076</t>
  </si>
  <si>
    <t>Upwork -526677250REF 10/31 PURCHASE 650-8534100 CA DEBIT CARD *1076</t>
  </si>
  <si>
    <t>Upwork -528788965REF 11/07 PURCHASE 650-8534100 CA DEBIT CARD *1076</t>
  </si>
  <si>
    <t>Upwork -530813697REF 11/14 PURCHASE 650-8534100 CA DEBIT CARD *1076</t>
  </si>
  <si>
    <t>Upwork -532862083REF 11/21 PURCHASE 650-8534100 CA DEBIT CARD *1076</t>
  </si>
  <si>
    <t>Upwork -534788600REF 11/28 PURCHASE 650-8534100 CA DEBIT CARD *1076</t>
  </si>
  <si>
    <t>Upwork -536868204REF 12/05 PURCHASE 650-8534100 CA DEBIT CARD *1076</t>
  </si>
  <si>
    <t>Upwork -538886242REF 12/12 PURCHASE 650-8534100 CA DEBIT CARD *1076</t>
  </si>
  <si>
    <t>Upwork -540869633REF 12/19 PURCHASE 650-8534100 CA DEBIT CARD *1076</t>
  </si>
  <si>
    <t>Upwork -542756548REF 12/26 PURCHASE 650-8534100 CA DEBIT CARD *1076</t>
  </si>
  <si>
    <t>VENMO DES:PAYMENT ID:1017740556042 INDN:M. A CO ID:3264681992 WEB</t>
  </si>
  <si>
    <t>VENMO DES:PAYMENT ID:1017830622527 INDN:M. A CO ID:3264681992 WEB</t>
  </si>
  <si>
    <t>VENMO DES:PAYMENT ID:1017830747634 INDN:M. A CO ID:3264681992 WEB</t>
  </si>
  <si>
    <t>VENMO DES:PAYMENT ID:1018019525851 INDN:M. A CO ID:3264681992 WEB</t>
  </si>
  <si>
    <t>VENMO DES:PAYMENT ID:1018068277517 INDN:M. A CO ID:3264681992 WEB</t>
  </si>
  <si>
    <t>VENMO DES:PAYMENT ID:1018318959205 INDN:M. A CO ID:3264681992 WEB</t>
  </si>
  <si>
    <t>VENMO DES:PAYMENT ID:1018434116372 INDN:M. A CO ID:3264681992 WEB</t>
  </si>
  <si>
    <t>VENMO DES:PAYMENT ID:1018452538515 INDN:M. A CO ID:3264681992 WEB</t>
  </si>
  <si>
    <t>VENMO DES:PAYMENT ID:1018548195690 INDN:M. A CO ID:3264681992 WEB</t>
  </si>
  <si>
    <t>VENMO DES:PAYMENT ID:1018562035520 INDN:M. A CO ID:3264681992 WEB</t>
  </si>
  <si>
    <t>VENMO DES:PAYMENT ID:1018820729332 INDN:M. A CO ID:3264681992 WEB</t>
  </si>
  <si>
    <t>VENMO DES:PAYMENT ID:1019068914130 INDN:M. A CO ID:3264681992 WEB</t>
  </si>
  <si>
    <t>VENMO DES:PAYMENT ID:1019212177163 INDN:M. A CO ID:3264681992 WEB</t>
  </si>
  <si>
    <t>VENMO DES:PAYMENT ID:1019489673684 INDN:M. A CO ID:3264681992 WEB</t>
  </si>
  <si>
    <t>VENMO DES:PAYMENT ID:1019782696289 INDN:M. A CO ID:3264681992 WEB</t>
  </si>
  <si>
    <t>VENMO DES:PAYMENT ID:1019782915250 INDN:M. A CO ID:3264681992 WEB</t>
  </si>
  <si>
    <t>VENMO DES:PAYMENT ID:1019785721094 INDN:M. A CO ID:3264681992 WEB</t>
  </si>
  <si>
    <t>VENMO DES:PAYMENT ID:1019785727527 INDN:M. A CO ID:3264681992 WEB</t>
  </si>
  <si>
    <t>VENMO DES:PAYMENT ID:1019788576377 INDN:M. A CO ID:3264681992 WEB</t>
  </si>
  <si>
    <t>VENMO DES:PAYMENT ID:1019788634753 INDN:M. A CO ID:3264681992 WEB</t>
  </si>
  <si>
    <t>VENMO DES:PAYMENT ID:1019788731527 INDN:M. A CO ID:3264681992 WEB</t>
  </si>
  <si>
    <t>VENMO DES:PAYMENT ID:1019788742057 INDN:M. A CO ID:3264681992 WEB</t>
  </si>
  <si>
    <t>VENMO DES:PAYMENT ID:1019788761130 INDN:M. A CO ID:3264681992 WEB</t>
  </si>
  <si>
    <t>VENMO DES:PAYMENT ID:1019826583643 INDN:M. A CO ID:3264681992 WEB</t>
  </si>
  <si>
    <t>VENMO DES:PAYMENT ID:1019939615192 INDN:M. A CO ID:3264681992 WEB</t>
  </si>
  <si>
    <t>VENMO DES:PAYMENT ID:1020002735652 INDN:M. A CO ID:3264681992 WEB</t>
  </si>
  <si>
    <t>VENMO DES:PAYMENT ID:1020049057249 INDN:M. A CO ID:3264681992 WEB</t>
  </si>
  <si>
    <t>VENMO DES:PAYMENT ID:1020052775352 INDN:M. A CO ID:3264681992 WEB</t>
  </si>
  <si>
    <t>VENMO DES:PAYMENT ID:1020110825371 INDN:M. A CO ID:3264681992 WEB</t>
  </si>
  <si>
    <t>VENMO DES:PAYMENT ID:1020243757492 INDN:M. A CO ID:3264681992 WEB</t>
  </si>
  <si>
    <t>VENMO DES:PAYMENT ID:1020567343606 INDN:M. A CO ID:3264681992 WEB</t>
  </si>
  <si>
    <t>VENMO DES:PAYMENT ID:1020590837790 INDN:M. A CO ID:3264681992 WEB</t>
  </si>
  <si>
    <t>VENMO DES:PAYMENT ID:1020679254798 INDN:M. A CO ID:3264681992 WEB</t>
  </si>
  <si>
    <t>VENMO DES:PAYMENT ID:1020885723722 INDN:M. A CO ID:3264681992 WEB</t>
  </si>
  <si>
    <t>VENMO DES:PAYMENT ID:1021010345633 INDN:M. A CO ID:3264681992 WEB</t>
  </si>
  <si>
    <t>VENMO DES:PAYMENT ID:1021010985002 INDN:M. A CO ID:3264681992 WEB</t>
  </si>
  <si>
    <t>VENMO DES:PAYMENT ID:1021011051050 INDN:M. A CO ID:3264681992 WEB</t>
  </si>
  <si>
    <t>VENMO DES:PAYMENT ID:1021013227151 INDN:M. A CO ID:3264681992 WEB</t>
  </si>
  <si>
    <t>VENMO DES:PAYMENT ID:1021017042575 INDN:M. A CO ID:3264681992 WEB</t>
  </si>
  <si>
    <t>VENMO DES:PAYMENT ID:1021508726378 INDN:M. A CO ID:3264681992 WEB</t>
  </si>
  <si>
    <t>VENMO DES:PAYMENT ID:1021524707330 INDN:M. A CO ID:3264681992 WEB</t>
  </si>
  <si>
    <t>VENMO DES:PAYMENT ID:1021887471370 INDN:M. A CO ID:3264681992 WEB</t>
  </si>
  <si>
    <t>VENMO DES:PAYMENT ID:1022884558990 INDN:M. A CO ID:3264681992 WEB</t>
  </si>
  <si>
    <t>VENMO DES:PAYMENT ID:1022893392833 INDN:M. A CO ID:3264681992 WEB</t>
  </si>
  <si>
    <t>VENMO DES:PAYMENT ID:1023150272181 INDN:M. A CO ID:3264681992 WEB</t>
  </si>
  <si>
    <t>VENMO DES:PAYMENT ID:1023151323138 INDN:M. A CO ID:3264681992 WEB</t>
  </si>
  <si>
    <t>WA033784 10/28 #000122031 WITHDRWL WALGREENS -A0337 MIAMI FL CKCD 4135746001041076</t>
  </si>
  <si>
    <t>WA033784 10/28 #000122031 WITHDRWL WALGREENS -A0337 MIAMI FL FEE CKCD 4135746001041076</t>
  </si>
  <si>
    <t>WORLD OMNI DES:LEASE PMT ID:42009439472 INDN:A., M.IM CO ID:1592238832 PPD</t>
  </si>
  <si>
    <t>XOOM 01/07 PURCHASE 415-777-4800 CA DEBIT CARD *1076</t>
  </si>
  <si>
    <t>XOOM 01/21 PURCHASE 415-777-4800 CA DEBIT CARD *1076</t>
  </si>
  <si>
    <t>XOOM 02/04 PURCHASE 415-777-4800 CA DEBIT CARD *1076</t>
  </si>
  <si>
    <t>XOOM 02/18 PURCHASE 415-777-4800 CA DEBIT CARD *1076</t>
  </si>
  <si>
    <t>XOOM 03/04 PURCHASE 415-777-4800 CA DEBIT CARD *1076</t>
  </si>
  <si>
    <t>XOOM 03/18 PURCHASE 415-777-4800 CA DEBIT CARD *1076</t>
  </si>
  <si>
    <t>XOOM 04/01 PURCHASE 415-777-4800 CA DEBIT CARD *1076</t>
  </si>
  <si>
    <t>XOOM 04/15 PURCHASE 415-777-4800 CA DEBIT CARD *1076</t>
  </si>
  <si>
    <t>XOOM 04/29 PURCHASE 415-777-4800 CA DEBIT CARD *1076</t>
  </si>
  <si>
    <t>XOOM 05/12 PURCHASE 415-777-4800 CA DEBIT CARD *1076</t>
  </si>
  <si>
    <t>XOOM 05/27 PURCHASE 415-777-4800 CA DEBIT CARD *1076</t>
  </si>
  <si>
    <t>XOOM 06/10 PURCHASE 415-777-4800 CA DEBIT CARD *1076</t>
  </si>
  <si>
    <t>XOOM.COM 07/22 PURCHASE 877-815-1531 CA DEBIT CARD *1076</t>
  </si>
  <si>
    <t>XOOM.COM 08/05 PURCHASE 877-815-1531 CA DEBIT CARD *1076</t>
  </si>
  <si>
    <t>XOOM.COM 08/19 PMNT SENT 4157774800 CA DEBIT CARD *1076</t>
  </si>
  <si>
    <t>XOOM.COM 09/02 PURCHASE 877-815-1531 CA DEBIT CARD *1076</t>
  </si>
  <si>
    <t>XOOM.COM 09/17 PURCHASE 877-815-1531 CA DEBIT CARD *1076</t>
  </si>
  <si>
    <t>XOOM.COM 09/30 PURCHASE 877-815-1531 CA DEBIT CARD *1076</t>
  </si>
  <si>
    <t>XOOM.COM 10/14 PURCHASE 877-815-1531 CA DEBIT CARD *1076</t>
  </si>
  <si>
    <t>XOOM.COM 10/28 PURCHASE 877-815-1531 CA DEBIT CARD *1076</t>
  </si>
  <si>
    <t>XOOM.COM 11/12 PURCHASE 877-815-1531 CA DEBIT CARD *1076</t>
  </si>
  <si>
    <t>XOOM.COM 11/22 PURCHASE 877-815-1531 CA DEBIT CARD *1076</t>
  </si>
  <si>
    <t>XOOM.COM 11/25 PURCHASE 877-815-1531 CA DEBIT CARD *1076</t>
  </si>
  <si>
    <t>XOOM.COM 12/09 PURCHASE 877-815-1531 CA DEBIT CARD *1076</t>
  </si>
  <si>
    <t>042531 Yacht Cl DES:RENT ID:181469216 INDN:Checking 0757 CO ID:1841299717 WEB</t>
  </si>
  <si>
    <t>042531 Yacht Cl DES:RENT ID:183745622 INDN:Checking 0757 CO ID:1841299717 WEB</t>
  </si>
  <si>
    <t>042531 Yacht Cl DES:RENT ID:185319673 INDN:Checking 0757 CO ID:1841299717 WEB</t>
  </si>
  <si>
    <t>YOUELLS OYSTER HOUSE 06/28 PURCHASE 610-4391203 PA DEBIT CARD *1076</t>
  </si>
  <si>
    <t>Account/Card Number - last 4 digits</t>
  </si>
  <si>
    <t>Posting Date</t>
  </si>
  <si>
    <t>Trans. Date</t>
  </si>
  <si>
    <t>Reference ID</t>
  </si>
  <si>
    <t>MCC</t>
  </si>
  <si>
    <t>Merchant Category</t>
  </si>
  <si>
    <t>Transaction Type</t>
  </si>
  <si>
    <t>Expense Category</t>
  </si>
  <si>
    <t>Ref: 02305372054100090992672</t>
  </si>
  <si>
    <t>TST* PILO'S STREET TAC</t>
  </si>
  <si>
    <t>DRINKING PLACES (ALCOHOLIC BEV.)-BARS,TAVERNS</t>
  </si>
  <si>
    <t>D</t>
  </si>
  <si>
    <t>Ref: 02305372054100090992599</t>
  </si>
  <si>
    <t>Ref: 02305372075000556706407</t>
  </si>
  <si>
    <t>TST* CRAZY ABOUT YOU</t>
  </si>
  <si>
    <t>EATING PLACES, RESTAURANTS</t>
  </si>
  <si>
    <t>Ref: 05460902137941441245214</t>
  </si>
  <si>
    <t>CARIBBEAN LIQUID INC</t>
  </si>
  <si>
    <t>Ref: 75137872134000175715860</t>
  </si>
  <si>
    <t>PIER ONE RESTAURANT</t>
  </si>
  <si>
    <t>Ref: 75137872133000175499474</t>
  </si>
  <si>
    <t>THE COVE LOUNGE INC</t>
  </si>
  <si>
    <t>Ref: 75137872133000175545581</t>
  </si>
  <si>
    <t>THE DIVE</t>
  </si>
  <si>
    <t>Ref: 75137872133000175545508</t>
  </si>
  <si>
    <t>Ref: 55467322135093666050597</t>
  </si>
  <si>
    <t>ZOUK ENTERTAINMENT INC</t>
  </si>
  <si>
    <t>Ref: 55420362165630154069988</t>
  </si>
  <si>
    <t>2COCOM*ABLEBITS.COM</t>
  </si>
  <si>
    <t>LARGE DIGITAL GOODS MERCHANT</t>
  </si>
  <si>
    <t>Ref: 55432862177200381997459</t>
  </si>
  <si>
    <t>SQ *TCE PRESENTS</t>
  </si>
  <si>
    <t>Ref: 55420362202630118885946</t>
  </si>
  <si>
    <t>#########</t>
  </si>
  <si>
    <t>Ref: 15270212321576912747626</t>
  </si>
  <si>
    <t>MailChimp</t>
  </si>
  <si>
    <t>Ref: 05140482177120002611336</t>
  </si>
  <si>
    <t>NEWPORT VALERO</t>
  </si>
  <si>
    <t>AUTOMATED FUEL DISPENSERS</t>
  </si>
  <si>
    <t>Ref: 75137872134000175647246</t>
  </si>
  <si>
    <t>SOL WILDEY, ST. MICHAE</t>
  </si>
  <si>
    <t>SERVICE STATIONS (WITH OR W/O ANCILLARY SERVI</t>
  </si>
  <si>
    <t>Ref: 55432862132200519238127</t>
  </si>
  <si>
    <t>LINKEDIN-785*2468354</t>
  </si>
  <si>
    <t>ADVERTISING SERVICES</t>
  </si>
  <si>
    <t>Ref: 55432862143200916077828</t>
  </si>
  <si>
    <t>LINKEDIN-788*7411394</t>
  </si>
  <si>
    <t>Ref: 82305092299000015826297</t>
  </si>
  <si>
    <t>APOLLO.IO</t>
  </si>
  <si>
    <t>BUSINESS SERVICES NOT ELSEWHERE CLASSIFIED</t>
  </si>
  <si>
    <t>Ref: 82305092330000020502744</t>
  </si>
  <si>
    <t>Ref: 82305092360000012729936</t>
  </si>
  <si>
    <t>Ref: 75418232019138878823222</t>
  </si>
  <si>
    <t>CRT*LEXINGTON LAW</t>
  </si>
  <si>
    <t>CONTINUITY/SUBSCRIPTION MERCHANTS</t>
  </si>
  <si>
    <t>Ref: 15270212022002765164944</t>
  </si>
  <si>
    <t>LinkedIn 6558618256</t>
  </si>
  <si>
    <t>Ref: 75418232050141013619182</t>
  </si>
  <si>
    <t>Ref: 15270212053003480325853</t>
  </si>
  <si>
    <t>LinkedIn 6666561286</t>
  </si>
  <si>
    <t>Ref: 75418232078143054988888</t>
  </si>
  <si>
    <t>Ref: 15270212081003632508725</t>
  </si>
  <si>
    <t>LinkedIn 7454304423</t>
  </si>
  <si>
    <t>Ref: 75418232109145272757618</t>
  </si>
  <si>
    <t>Ref: 15270212112003814778727</t>
  </si>
  <si>
    <t>LinkedIn 6853525256</t>
  </si>
  <si>
    <t>Ref: 75418232139147637391889</t>
  </si>
  <si>
    <t>Ref: 15270212134001900770131</t>
  </si>
  <si>
    <t>LinkedIn 7857921404</t>
  </si>
  <si>
    <t>Ref: 15270212137001332650130</t>
  </si>
  <si>
    <t>LinkedIn 7866695594</t>
  </si>
  <si>
    <t>Ref: 15270212142002705408729</t>
  </si>
  <si>
    <t>LinkedIn 7885617754</t>
  </si>
  <si>
    <t>Ref: 75418232170149948238536</t>
  </si>
  <si>
    <t>Ref: 15270212173003053968720</t>
  </si>
  <si>
    <t>LinkedIn 7722443003</t>
  </si>
  <si>
    <t>Ref: 75418232200152113606432</t>
  </si>
  <si>
    <t>Ref: 15270212203003009798720</t>
  </si>
  <si>
    <t>LinkedIn 7219584576</t>
  </si>
  <si>
    <t>Ref: 75418232231154332223935</t>
  </si>
  <si>
    <t>Ref: 15270212234330684138721</t>
  </si>
  <si>
    <t>LinkedIn 8173998364</t>
  </si>
  <si>
    <t>Ref: 75418232262156526107693</t>
  </si>
  <si>
    <t>Ref: 15270212265002350778724</t>
  </si>
  <si>
    <t>LinkedIn 8279321414</t>
  </si>
  <si>
    <t>Ref: 75418232292158707182598</t>
  </si>
  <si>
    <t>Ref: 15270212295002247988720</t>
  </si>
  <si>
    <t>LinkedIn 8383333264</t>
  </si>
  <si>
    <t>Ref: 75418232323160944502797</t>
  </si>
  <si>
    <t>Ref: 15270212326002100488720</t>
  </si>
  <si>
    <t>LinkedIn 8488689234</t>
  </si>
  <si>
    <t>Ref: 75418232353163198205987</t>
  </si>
  <si>
    <t>Ref: 15270212356001946458726</t>
  </si>
  <si>
    <t>LinkedIn 8577577564</t>
  </si>
  <si>
    <t>Ref: 82305092011000000960058</t>
  </si>
  <si>
    <t>TIME DOCTOR</t>
  </si>
  <si>
    <t>PROFESSIONAL SERVICES NOT ELSEWHERE CLASSIFIE</t>
  </si>
  <si>
    <t>Ref: 82305092011000000954440</t>
  </si>
  <si>
    <t>Ref: 82305092042000001140687</t>
  </si>
  <si>
    <t>Ref: 82305092042000001130373</t>
  </si>
  <si>
    <t>Ref: 82305092070000001171430</t>
  </si>
  <si>
    <t>Ref: 82305092070000001156670</t>
  </si>
  <si>
    <t>Ref: 82305092101000000957360</t>
  </si>
  <si>
    <t>Ref: 82305092101000000950084</t>
  </si>
  <si>
    <t>Ref: 82305092131000001006740</t>
  </si>
  <si>
    <t>Ref: 82305092131000000981711</t>
  </si>
  <si>
    <t>Ref: 82305092168000014661503</t>
  </si>
  <si>
    <t>SCHOOLS AND EDUCATIONAL SERVICES-NOT ELSEWHER</t>
  </si>
  <si>
    <t>Ref: 82305092162000001108787</t>
  </si>
  <si>
    <t>Ref: 82305092162000001057448</t>
  </si>
  <si>
    <t>Ref: 82305092192000000952577</t>
  </si>
  <si>
    <t>Ref: 82305092192000000918826</t>
  </si>
  <si>
    <t>Ref: 82305092223000001166006</t>
  </si>
  <si>
    <t>Ref: 82305092223000001104841</t>
  </si>
  <si>
    <t>Ref: 82305092254000001005594</t>
  </si>
  <si>
    <t>Ref: 82305092254000000990739</t>
  </si>
  <si>
    <t>Ref: 82305092284000001095334</t>
  </si>
  <si>
    <t>Ref: 82305092284000001043441</t>
  </si>
  <si>
    <t>Ref: 82305092315000001254637</t>
  </si>
  <si>
    <t>Ref: 82305092315000001232872</t>
  </si>
  <si>
    <t>Ref: 82305092345000001285148</t>
  </si>
  <si>
    <t>Ref: 82305092345000001283507</t>
  </si>
  <si>
    <t>Ref: 82711162028000002944654</t>
  </si>
  <si>
    <t>DOCHUB.COM/BILL</t>
  </si>
  <si>
    <t>COMPUTER SOFTWARE STORES</t>
  </si>
  <si>
    <t>Ref: 75326102022004337946387</t>
  </si>
  <si>
    <t>KAMATERA CLOUD</t>
  </si>
  <si>
    <t>Ref: 82644312006000000506918</t>
  </si>
  <si>
    <t>TESTGORILLA</t>
  </si>
  <si>
    <t>Ref: 82711162022000000335547</t>
  </si>
  <si>
    <t>WWW.LINKEDHELPER.COM</t>
  </si>
  <si>
    <t>Ref: 82711162059000003270713</t>
  </si>
  <si>
    <t>Ref: 75326102056005718339299</t>
  </si>
  <si>
    <t>Ref: 82644312037000000526232</t>
  </si>
  <si>
    <t>Ref: 82711162087000002639922</t>
  </si>
  <si>
    <t>Ref: 75326102078006679616000</t>
  </si>
  <si>
    <t>Ref: 82644312065000000548371</t>
  </si>
  <si>
    <t>Ref: 82711162118000003291056</t>
  </si>
  <si>
    <t>Ref: 75326102106007970348950</t>
  </si>
  <si>
    <t>Ref: 82644312096000000174627</t>
  </si>
  <si>
    <t>Ref: 82711162116000012403975</t>
  </si>
  <si>
    <t>Ref: 82711162148000003623401</t>
  </si>
  <si>
    <t>Ref: 75326102146009689543584</t>
  </si>
  <si>
    <t>Ref: 75326102146009689543592</t>
  </si>
  <si>
    <t>Ref: 82644312126000000202166</t>
  </si>
  <si>
    <t>Ref: 82711162165000001579991</t>
  </si>
  <si>
    <t>BLOCKSPRING</t>
  </si>
  <si>
    <t>Ref: 82711162165000001499232</t>
  </si>
  <si>
    <t>Ref: 82711162165000001563235</t>
  </si>
  <si>
    <t>BLOCKSPRING LISTS</t>
  </si>
  <si>
    <t>Ref: 82711162179000003251502</t>
  </si>
  <si>
    <t>Ref: 75326102182001288698401</t>
  </si>
  <si>
    <t>Ref: 55432862176200079408372</t>
  </si>
  <si>
    <t>SQ *MUNCHIE MART</t>
  </si>
  <si>
    <t>MISC FOOD STORES-SPECIALTY,CONVENIENCE,MARKET</t>
  </si>
  <si>
    <t>Ref: 82644312157000000213876</t>
  </si>
  <si>
    <t>Ref: 82711162195000002515071</t>
  </si>
  <si>
    <t>Ref: 82711162209000003497174</t>
  </si>
  <si>
    <t>Ref: 82644312187000000218051</t>
  </si>
  <si>
    <t>Ref: 82711162182000014682872</t>
  </si>
  <si>
    <t>Ref: 82711162182000014654186</t>
  </si>
  <si>
    <t>Ref: 82711162209000015231736</t>
  </si>
  <si>
    <t>Ref: 82711162226000002370272</t>
  </si>
  <si>
    <t>Ref: 82711162240000003346547</t>
  </si>
  <si>
    <t>Ref: 55131582238400684021081</t>
  </si>
  <si>
    <t>DRI*AVG TECHNOLOGIES</t>
  </si>
  <si>
    <t>Ref: 75326102232003551605220</t>
  </si>
  <si>
    <t>Ref: 75326102232003551605238</t>
  </si>
  <si>
    <t>Ref: 82644312218000000226297</t>
  </si>
  <si>
    <t>Ref: 82711162257000002672091</t>
  </si>
  <si>
    <t>Ref: 82711162271000003667308</t>
  </si>
  <si>
    <t>Ref: 75326102270005304345122</t>
  </si>
  <si>
    <t>Ref: 85432572268080080687573</t>
  </si>
  <si>
    <t>LOGANS VIEW WINERY</t>
  </si>
  <si>
    <t>MISCELLANEOUS AND SPECIALTY RETAIL STORES</t>
  </si>
  <si>
    <t>Ref: 82644312249000000188805</t>
  </si>
  <si>
    <t>Ref: 82711162301000004087948</t>
  </si>
  <si>
    <t>Ref: 75418232304159534710714</t>
  </si>
  <si>
    <t>FS *LINKEDHELPER</t>
  </si>
  <si>
    <t>Ref: 75326102299006698293156</t>
  </si>
  <si>
    <t>Ref: 82644312279000000199037</t>
  </si>
  <si>
    <t>Ref: 82711162332000004522517</t>
  </si>
  <si>
    <t>Ref: 75326102327007973558350</t>
  </si>
  <si>
    <t>Ref: 82305092321000014319510</t>
  </si>
  <si>
    <t>MAILGUN TECHNOLOGIES,</t>
  </si>
  <si>
    <t>Ref: 82644312310000000602593</t>
  </si>
  <si>
    <t>Ref: 82644312350000006008986</t>
  </si>
  <si>
    <t>DERRICK-APP.COM</t>
  </si>
  <si>
    <t>Ref: 82711162362000003697263</t>
  </si>
  <si>
    <t>Ref: 75326102358009383765130</t>
  </si>
  <si>
    <t>Ref: 85383902342000011360551</t>
  </si>
  <si>
    <t>SKYLEAD</t>
  </si>
  <si>
    <t>Ref: 85189932002700743299571</t>
  </si>
  <si>
    <t>THE YARD 11 BRYANT PAR</t>
  </si>
  <si>
    <t>REAL ESTATE AGENTS AND MANAGER--RENTALS</t>
  </si>
  <si>
    <t>Ref: 85189932033700743291407</t>
  </si>
  <si>
    <t>Ref: 85189932061700743292715</t>
  </si>
  <si>
    <t>Ref: 85189932093700743293871</t>
  </si>
  <si>
    <t>Ref: 85189932122700743298560</t>
  </si>
  <si>
    <t>Ref: 85189932158700743294418</t>
  </si>
  <si>
    <t>Ref: 85189932221700743296010</t>
  </si>
  <si>
    <t>Ref: 85189932263980006756517</t>
  </si>
  <si>
    <t>THE YARD 6 FLATIRON NO</t>
  </si>
  <si>
    <t>Ref: 85189932283980006756554</t>
  </si>
  <si>
    <t>Ref: 85189932325980006756539</t>
  </si>
  <si>
    <t>Ref: 85189932335980006756503</t>
  </si>
  <si>
    <t>Ref: 85197012184700258736992</t>
  </si>
  <si>
    <t>CITY PARKING INC</t>
  </si>
  <si>
    <t>PARKING LOTS AND GARAGES</t>
  </si>
  <si>
    <t>Ref: 85197012205700258732897</t>
  </si>
  <si>
    <t>Ref: 55546502205207755202888</t>
  </si>
  <si>
    <t>MIAMI BEACH MARINA ASS</t>
  </si>
  <si>
    <t>Ref: 55457022212286610004637</t>
  </si>
  <si>
    <t>MPA PARKING PAY BY PHO</t>
  </si>
  <si>
    <t>Ref: 55457022213286610012712</t>
  </si>
  <si>
    <t>Ref: 55457022219286610303792</t>
  </si>
  <si>
    <t>Ref: 55457022353286610109989</t>
  </si>
  <si>
    <t>Ref: 82711162003000001565087</t>
  </si>
  <si>
    <t>LEAD411-BASIC PLAN</t>
  </si>
  <si>
    <t>COMPUTERS, COMPUTER PERIPHERAL EQUIPMENT, AND</t>
  </si>
  <si>
    <t>Ref: 82711162030000001138031</t>
  </si>
  <si>
    <t>Ref: 55429502010894346637123</t>
  </si>
  <si>
    <t>ROCKETREACH LLC</t>
  </si>
  <si>
    <t>Ref: 55429502003745846980729</t>
  </si>
  <si>
    <t>UPLEAD LLC</t>
  </si>
  <si>
    <t>Ref: 82711162034000001722715</t>
  </si>
  <si>
    <t>Ref: 82711162060000001977530</t>
  </si>
  <si>
    <t>Ref: 55429502041894897716675</t>
  </si>
  <si>
    <t>Ref: 55429502034713107202228</t>
  </si>
  <si>
    <t>Ref: 55429502045743268316829</t>
  </si>
  <si>
    <t>C</t>
  </si>
  <si>
    <t>Ref: 55429502045719268302514</t>
  </si>
  <si>
    <t>Ref: 55429502045715268284116</t>
  </si>
  <si>
    <t>Ref: 82711162062000001826024</t>
  </si>
  <si>
    <t>Ref: 82711162089000001202043</t>
  </si>
  <si>
    <t>Ref: 55429502069894323713277</t>
  </si>
  <si>
    <t>Ref: 82711162093000001686579</t>
  </si>
  <si>
    <t>Ref: 82711162120000001605840</t>
  </si>
  <si>
    <t>Ref: 55429502100894976268000</t>
  </si>
  <si>
    <t>Ref: 82711162123000002080701</t>
  </si>
  <si>
    <t>Ref: 82711162150000001160344</t>
  </si>
  <si>
    <t>Ref: 55429502130894552595572</t>
  </si>
  <si>
    <t>Ref: 82711162154000002100626</t>
  </si>
  <si>
    <t>Ref: 82711162181000001431268</t>
  </si>
  <si>
    <t>Ref: 55429502161894110224147</t>
  </si>
  <si>
    <t>Ref: 82711162184000001842388</t>
  </si>
  <si>
    <t>Ref: 82711162211000001605469</t>
  </si>
  <si>
    <t>Ref: 12302022192000005196722</t>
  </si>
  <si>
    <t>RocketReach LLC</t>
  </si>
  <si>
    <t>Ref: 82711162215000002188909</t>
  </si>
  <si>
    <t>Ref: 12302022223000024393758</t>
  </si>
  <si>
    <t>Ref: 82711162246000002766145</t>
  </si>
  <si>
    <t>Ref: 12302022254000103243827</t>
  </si>
  <si>
    <t>Ref: 82711162276000001928749</t>
  </si>
  <si>
    <t>Ref: 12302022284000003656825</t>
  </si>
  <si>
    <t>Ref: 82711162307000002327951</t>
  </si>
  <si>
    <t>Ref: 12302022315000158186829</t>
  </si>
  <si>
    <t>Ref: 82711162337000002874790</t>
  </si>
  <si>
    <t>Ref: 12302022345000004123624</t>
  </si>
  <si>
    <t>Ref: 10043101530101065329269</t>
  </si>
  <si>
    <t>Int Sch Pymt Transfer</t>
  </si>
  <si>
    <t>Ref: 12843101530129065962720</t>
  </si>
  <si>
    <t>Ref: 15843101530158065999989</t>
  </si>
  <si>
    <t>Ref: 18843101530188065384126</t>
  </si>
  <si>
    <t>Ref: 21943101530220065051158</t>
  </si>
  <si>
    <t>Ref: 25043101530250065772511</t>
  </si>
  <si>
    <t>Ref: 27943101530279065396853</t>
  </si>
  <si>
    <t>Ref: 31143101530311065730177</t>
  </si>
  <si>
    <t>Ref: 34243101530342065058924</t>
  </si>
  <si>
    <t>INTERNATIONAL TRANSACTION</t>
  </si>
  <si>
    <t>Finance Charge</t>
  </si>
  <si>
    <t>PURCHASE *FINANCE CHARGE*</t>
  </si>
  <si>
    <t>LATE PAYMENT FEE</t>
  </si>
  <si>
    <t>Ref: 06183204320030200050080</t>
  </si>
  <si>
    <t>PAYMENT - THANK YOU</t>
  </si>
  <si>
    <t>Ref: 08083204320032100050092</t>
  </si>
  <si>
    <t>Ref: 23783204320082500050103</t>
  </si>
  <si>
    <t>Ref: 30783204320110300050117</t>
  </si>
  <si>
    <t>ADP PAYROLL FEES DES:ADP - FEES ID:2RTNB 7246759 INDN:Verinent LLC CO ID:9659605001 CCD</t>
  </si>
  <si>
    <t>FL TLR transfer Banking Ctr BRICKELL #0001066 FL Confirmation# 1582794398</t>
  </si>
  <si>
    <t>Online Banking Transfer Conf# d7ryy1gwy; WINTER CORPORATION, WINTER CORPORATION</t>
  </si>
  <si>
    <t>Online Banking Transfer Conf# f7eujhz0r; A., M.</t>
  </si>
  <si>
    <t>Online Banking Transfer Conf# ibyir3juq; A., M.</t>
  </si>
  <si>
    <t>Online Banking Transfer Conf# k8h2y6284; A., M.</t>
  </si>
  <si>
    <t>Online Banking Transfer Conf# lgp2t19ul; WINTER CORPORATION, WINTER CORPORATION</t>
  </si>
  <si>
    <t>Online Banking Transfer Conf# mm37bk7rw; A., M.</t>
  </si>
  <si>
    <t>Online Banking Transfer Conf# nyc1kuca0; A., M.</t>
  </si>
  <si>
    <t>Online Banking Transfer Conf# og03fuq9m; A., M.</t>
  </si>
  <si>
    <t>STRIPE DES:TRANSFER ID:ST-A0C1K4F0W1A7 INDN:VLLC LLC CO ID:1800948598 CCD</t>
  </si>
  <si>
    <t>STRIPE DES:TRANSFER ID:ST-E3A4P6R0J2X5 INDN:VLLC LLC CO ID:1800948598 CCD</t>
  </si>
  <si>
    <t>STRIPE DES:TRANSFER ID:ST-G8E5K0G7D9H8 INDN:VLLC LLC CO ID:1800948598 CCD</t>
  </si>
  <si>
    <t>STRIPE DES:TRANSFER ID:ST-L9K0N4W0W3F0 INDN:VLLC LLC CO ID:1800948598 CCD</t>
  </si>
  <si>
    <t>STRIPE DES:TRANSFER ID:ST-O0B6L4V1I3C3 INDN:VLLC LLC CO ID:1800948598 CCD</t>
  </si>
  <si>
    <t>STRIPE DES:TRANSFER ID:ST-Q1K6H9X6Y9B9 INDN:VLLC LLC CO ID:1800948598 CCD</t>
  </si>
  <si>
    <t>STRIPE DES:TRANSFER ID:ST-T2N1C7J1W4Q9 INDN:VLLC LLC CO ID:1800948598 CCD</t>
  </si>
  <si>
    <t>STRIPE DES:TRANSFER ID:ST-U1Y2Q2X9V9Y0 INDN:VLLC LLC CO ID:1800948598 CCD</t>
  </si>
  <si>
    <t>Transfer VENMO</t>
  </si>
  <si>
    <t>WIRE TYPE:INTL IN DATE:221006 TIME:0933 ET TRN:2022100600228548 SEQ:848-05-1415223BH/008971 ORIG:BIG B.I. INNOVATION LTD ID:86417380028 PMT DET:INVOICE NO. 4476470C DATED 28SEP22 INV 447 6470C</t>
  </si>
  <si>
    <t>XORIANT CORPORAT DES:ACH ID:VLLC LLC INDN:VLLC LLC CO ID:P770250875 CCD PMT INFO:1017543</t>
  </si>
  <si>
    <t>iAdvertising, Banking, Healthcare, Ins</t>
  </si>
  <si>
    <t>iCable, Internet, Mobile, Tele</t>
  </si>
  <si>
    <t>iClubs, Sports Events, Theater</t>
  </si>
  <si>
    <t>i</t>
  </si>
  <si>
    <t>iAppliances, Retail, Groceries</t>
  </si>
  <si>
    <t>iCharities, Education, Govt</t>
  </si>
  <si>
    <t>iBar and Cafe</t>
  </si>
  <si>
    <t>iAir Service. Fuel, Parking</t>
  </si>
  <si>
    <t>iAirline, Lodging</t>
  </si>
  <si>
    <t xml:space="preserve"> Jan</t>
  </si>
  <si>
    <t xml:space="preserve"> Feb</t>
  </si>
  <si>
    <t>Total Net Revenue</t>
  </si>
  <si>
    <t>ax Advertising, Banking, Healthcare, Ins</t>
  </si>
  <si>
    <t>ax Cable, Internet, Mobile, Tele</t>
  </si>
  <si>
    <t>ax Clubs, Sports Events, Theater</t>
  </si>
  <si>
    <t>ax</t>
  </si>
  <si>
    <t>ax Appliances, Retail, Groceries</t>
  </si>
  <si>
    <t>ax Charities, Education, Govt</t>
  </si>
  <si>
    <t>ax Bar and Cafe</t>
  </si>
  <si>
    <t>ax Air Service. Fuel, Parking</t>
  </si>
  <si>
    <t>ax Airline, Lodging</t>
  </si>
  <si>
    <t>Total Expenses</t>
  </si>
  <si>
    <t>Earnings Before Interest and Taxes</t>
  </si>
  <si>
    <t>Earnings Before Taxes</t>
  </si>
  <si>
    <t>Income</t>
  </si>
  <si>
    <t>$ 5,50,269</t>
  </si>
  <si>
    <t>Total Income</t>
  </si>
  <si>
    <t>Less Cost of Sales</t>
  </si>
  <si>
    <t>Purchases</t>
  </si>
  <si>
    <t>$ -</t>
  </si>
  <si>
    <t>Total Cost of Sales</t>
  </si>
  <si>
    <t>GROSS PROFIT (EBITDA)</t>
  </si>
  <si>
    <t>$ 1,90,039</t>
  </si>
  <si>
    <t>Less Operating Expenses</t>
  </si>
  <si>
    <t>Tech Equipment</t>
  </si>
  <si>
    <t>Consulting</t>
  </si>
  <si>
    <t>$ 1,85,596</t>
  </si>
  <si>
    <t>Legal Expenses</t>
  </si>
  <si>
    <t>Vehicles</t>
  </si>
  <si>
    <t>Office Expenses</t>
  </si>
  <si>
    <t>Event Space/catering</t>
  </si>
  <si>
    <t>$ 3,60,230</t>
  </si>
  <si>
    <t>Base Sheet (2)</t>
  </si>
  <si>
    <t>Diff</t>
  </si>
  <si>
    <t>Type</t>
  </si>
  <si>
    <t>Business %</t>
  </si>
  <si>
    <t>Biz Amount</t>
  </si>
  <si>
    <t>Biz Sevices</t>
  </si>
  <si>
    <t>EMP/consultants</t>
  </si>
  <si>
    <t>Cards</t>
  </si>
  <si>
    <t>data</t>
  </si>
  <si>
    <t>emp tax</t>
  </si>
  <si>
    <t>Car ins</t>
  </si>
  <si>
    <t>payroll fees</t>
  </si>
  <si>
    <t>Tara-emp</t>
  </si>
  <si>
    <t>car lease</t>
  </si>
  <si>
    <t>Amazon Prime</t>
  </si>
  <si>
    <t>Amazon biz</t>
  </si>
  <si>
    <t>Consultants (US)</t>
  </si>
  <si>
    <t>AMEX</t>
  </si>
  <si>
    <t>Consultants (non-US)</t>
  </si>
  <si>
    <t>BoA biz</t>
  </si>
  <si>
    <t>gas</t>
  </si>
  <si>
    <t>BestBuy</t>
  </si>
  <si>
    <t>Barclay</t>
  </si>
  <si>
    <t>Citi Cards</t>
  </si>
  <si>
    <t>cvs</t>
  </si>
  <si>
    <t>upwork</t>
  </si>
  <si>
    <t>wsj</t>
  </si>
  <si>
    <t>ax-already counted</t>
  </si>
  <si>
    <t>Snovio</t>
  </si>
  <si>
    <t>Client - NEC - reimbursment</t>
  </si>
  <si>
    <t>Google</t>
  </si>
  <si>
    <t>?</t>
  </si>
  <si>
    <t>TRAVEL</t>
  </si>
  <si>
    <t>id guard</t>
  </si>
  <si>
    <t>exact</t>
  </si>
  <si>
    <t>lyft</t>
  </si>
  <si>
    <t>Indeed</t>
  </si>
  <si>
    <t>mta</t>
  </si>
  <si>
    <t>lead411</t>
  </si>
  <si>
    <t>uber</t>
  </si>
  <si>
    <t>linkedin</t>
  </si>
  <si>
    <t>expedia</t>
  </si>
  <si>
    <t>livewebinar</t>
  </si>
  <si>
    <t>cash</t>
  </si>
  <si>
    <t>mailjet</t>
  </si>
  <si>
    <t>out</t>
  </si>
  <si>
    <t>ny apt</t>
  </si>
  <si>
    <t>microsoft</t>
  </si>
  <si>
    <t>miami apt</t>
  </si>
  <si>
    <t>myfico</t>
  </si>
  <si>
    <t>onpay</t>
  </si>
  <si>
    <t>FOOD</t>
  </si>
  <si>
    <t>citymd</t>
  </si>
  <si>
    <t>BoA- food</t>
  </si>
  <si>
    <t>paypal</t>
  </si>
  <si>
    <t>misc</t>
  </si>
  <si>
    <t>ax-restaurants</t>
  </si>
  <si>
    <t>storage</t>
  </si>
  <si>
    <t>ax-transportation</t>
  </si>
  <si>
    <t>rr</t>
  </si>
  <si>
    <t>ax-airlines-flights</t>
  </si>
  <si>
    <t>sendgrid</t>
  </si>
  <si>
    <t>ax-travel-lodging</t>
  </si>
  <si>
    <t>slack</t>
  </si>
  <si>
    <t>ax-car-rental</t>
  </si>
  <si>
    <t>eversign</t>
  </si>
  <si>
    <t>streak</t>
  </si>
  <si>
    <t>target</t>
  </si>
  <si>
    <t>ups</t>
  </si>
  <si>
    <t>Event Space</t>
  </si>
  <si>
    <t>legal</t>
  </si>
  <si>
    <t>typeform</t>
  </si>
  <si>
    <t>legal - rudy</t>
  </si>
  <si>
    <t>zoom</t>
  </si>
  <si>
    <t>fees - misc</t>
  </si>
  <si>
    <t>wire- misc</t>
  </si>
  <si>
    <t>-----</t>
  </si>
  <si>
    <t>amazon</t>
  </si>
  <si>
    <t>Kyma</t>
  </si>
  <si>
    <t>indeed</t>
  </si>
  <si>
    <t>google</t>
  </si>
  <si>
    <t>twilio</t>
  </si>
  <si>
    <t>----</t>
  </si>
  <si>
    <t>ax-business services</t>
  </si>
  <si>
    <t>ax-communications</t>
  </si>
  <si>
    <t>ax-entertainment</t>
  </si>
  <si>
    <t>ax-fees</t>
  </si>
  <si>
    <t>ax-merch&amp;supplies</t>
  </si>
  <si>
    <t>ax-govt svc</t>
  </si>
  <si>
    <t>ax-other-misc</t>
  </si>
  <si>
    <t>sum</t>
  </si>
  <si>
    <t>TOTAL</t>
  </si>
  <si>
    <t>Transaction Details</t>
  </si>
  <si>
    <t>Prepared for</t>
  </si>
  <si>
    <t>Extended Details</t>
  </si>
  <si>
    <t>Appears On Your Statement As</t>
  </si>
  <si>
    <t>Category</t>
  </si>
  <si>
    <t>MOnth</t>
  </si>
  <si>
    <t>10099989 8007467287
 PHARMACIES
 AplPay CVS/PHARMACY #04958 000004958
 BROOKLYN
 NY
 PHARMACIES
 8007467287</t>
  </si>
  <si>
    <t>AplPay CVS/PHARMACY BROOKLYN NY</t>
  </si>
  <si>
    <t>Merchandise &amp; Supplies-Pharmacies</t>
  </si>
  <si>
    <t>04900012 917-653-5145
 FLUTE BAR AND LOUNGE 0000
 MANHATTAN
 NY</t>
  </si>
  <si>
    <t>FLUTE BAR AND LOUNGEMANHATTAN NY</t>
  </si>
  <si>
    <t>Restaurant-Bar &amp; Café</t>
  </si>
  <si>
    <t>7372 8002855800
 NORDSTROM RACK
 NEW YORK
 NY
 Description : DEPT. STORES Price : 0.4002
 8002855800</t>
  </si>
  <si>
    <t>NORDSTROM RACK NEW YORK NY</t>
  </si>
  <si>
    <t>Merchandise &amp; Supplies-Department Stores</t>
  </si>
  <si>
    <t>04900015 917-653-5145
 FLUTE BAR AND LOUNGE 0000
 MANHATTAN
 NY</t>
  </si>
  <si>
    <t>99999991212 3474220923
 TST* FABBRICA THE FACTO 300541367
 BROOKLYN
 NY
 Description : RESTAURANTS Price : 0.116
 3474220923</t>
  </si>
  <si>
    <t>TST* FABBRICA THE BROOKLYN NY</t>
  </si>
  <si>
    <t>Restaurant-Restaurant</t>
  </si>
  <si>
    <t>10156320210 2016531919
 HPU OFF STREET GARAGE TIBA 65000001127
 HOBOKEN
 NJ
 Description : PARKING LOTS/GARAGE Price : 0.16
 2016531919</t>
  </si>
  <si>
    <t>HPU OFF STREET GARAGHOBOKEN NJ</t>
  </si>
  <si>
    <t>Transportation-Parking Charges</t>
  </si>
  <si>
    <t>000303046 2017924949
 NEWPORT VALERO 000000000587156
 JERSEY CITY
 NJ
 2017924949</t>
  </si>
  <si>
    <t>NEWPORT VALERO 00000JERSEY CITY NJ</t>
  </si>
  <si>
    <t>Transportation-Fuel</t>
  </si>
  <si>
    <t>01SL0A7Ol32 855-865-9553
 LYFT.COM/CHARGES 0000
 SAN FRANCISCO
 CA
 Description : CHARTER SERVICE Price : 0.00
 855-865-9553</t>
  </si>
  <si>
    <t>LYFT.COM/CHARGES 000SAN FRANCISCO CA</t>
  </si>
  <si>
    <t>Transportation-Taxis &amp; Coach</t>
  </si>
  <si>
    <t>31099531242 PARKING LOT &amp; GARAGE
 MIAMI CDD PARKING NORTH 00-08030549748
 MIAMI
 FL
 PARKING LOT &amp; GARAGE</t>
  </si>
  <si>
    <t>MIAMI CDD PARKING NOMIAMI FL</t>
  </si>
  <si>
    <t>00700149 305-438-2844
 SUNOCO 0176465300 0176
 MIAMI
 FL
 Description : Unleaded Ethanol 10 Price : 0.00
 305-438-2844</t>
  </si>
  <si>
    <t>SUNOCO 0176465300 01MIAMI FL</t>
  </si>
  <si>
    <t>01SCbdLnwqT 855-865-9553
 LYFT.COM/CHARGES 0000
 SAN FRANCISCO
 CA
 Description : CHARTER SERVICE Price : 0.00
 855-865-9553</t>
  </si>
  <si>
    <t>99999991213NONE 10003
 PHARMACIES
 WALGREENS
 NEW YORK
 NY
 PHARMACIES
 NONE 10003</t>
  </si>
  <si>
    <t>WALGREENS NEW YORK NY</t>
  </si>
  <si>
    <t>888248 MISC/SPECIALTY RETAIL
 GOTHAM NEWS BY WHS-T
 QUEENS
 NY
 MISC/SPECIALTY RETAIL</t>
  </si>
  <si>
    <t>GOTHAM NEWS BY WHS-TQUEENS NY</t>
  </si>
  <si>
    <t>Merchandise &amp; Supplies-General Retail</t>
  </si>
  <si>
    <t>73011001213Check: (3585) Rvc33131
 AplPay AU BON PAIN #20510 021770021746131
 MIAMI
 FL
 Check: (3585) Rvc33131</t>
  </si>
  <si>
    <t>AplPay AU BON PAIN #MIAMI FL</t>
  </si>
  <si>
    <t>piTEzS8ji7D squareup.com/receipts
 KONOS @BRICKELL
 Miami
 FL
 squareup.com/receipts</t>
  </si>
  <si>
    <t>KONOS @BRICKELL Miami FL</t>
  </si>
  <si>
    <t>Merchandise &amp; Supplies-Groceries</t>
  </si>
  <si>
    <t>10182105 8007467287
 CVS PHARMACY
 MIAMI
 FL
 Description : PHARMACIES Price : 0.1387
 8007467287</t>
  </si>
  <si>
    <t>CVS PHARMACY MIAMI FL</t>
  </si>
  <si>
    <t>21105171210 MISC FOOD STORE
 YACHT CLUB MARKET
 MIAMI
 FL
 MISC FOOD STORE</t>
  </si>
  <si>
    <t>YACHT CLUB MARKET MIAMI FL</t>
  </si>
  <si>
    <t>10095653 8007467287
 PHARMACIES
 AplPay CVS PHARMACY
 MIAMI
 FL
 PHARMACIES
 8007467287</t>
  </si>
  <si>
    <t>AplPay CVS PHARMACY MIAMI FL</t>
  </si>
  <si>
    <t>hWLSbeeXsrm squareup.com/receipts
 KONOS @BRICKELL
 Miami
 FL
 squareup.com/receipts</t>
  </si>
  <si>
    <t>99999991211 7868038004
 TST* BABY JANE 300006088
 MIAMI
 FL
 Description : BARS Price : 1.2617
 7868038004</t>
  </si>
  <si>
    <t>TST* BABY JANE 30000MIAMI FL</t>
  </si>
  <si>
    <t>10083516 8007467287
 PHARMACIES
 CVS PHARMACY
 MIAMI
 FL
 PHARMACIES
 8007467287</t>
  </si>
  <si>
    <t>32173921213 DOCTOR &amp; PHYSICIAN
 NEW YORK DOCTORS URGEN NEW YORK DOCTOR
 NEW YORK
 NY
 DOCTOR &amp; PHYSICIAN</t>
  </si>
  <si>
    <t>NEW YORK DOCTORS URGNEW YORK NY</t>
  </si>
  <si>
    <t>Business Services-Health Care Services</t>
  </si>
  <si>
    <t>03700096 954-278-2129
 AplPay RACCOON COFFEE 0000
 MIAMI
 FL
 Description : FOOD/BEVERAGE Price : 0.00
 954-278-2129</t>
  </si>
  <si>
    <t>AplPay RACCOON COFFEMIAMI FL</t>
  </si>
  <si>
    <t>21105171205 MISC FOOD STORE
 AplPay YACHT CLUB MARKET
 MIAMI
 FL
 MISC FOOD STORE</t>
  </si>
  <si>
    <t>AplPay YACHT CLUB MAMIAMI FL</t>
  </si>
  <si>
    <t>10156320210 7864276165
 AFICIONADOS 650000009665319
 MIAMI
 FL
 Description : PACKAGE STORE-BEER/ Price : 0.2139
 7864276165</t>
  </si>
  <si>
    <t>AFICIONADOS 65000000MIAMI FL</t>
  </si>
  <si>
    <t>10093807 8007467287
 AplPay CVS PHARMACY
 MIAMI
 FL
 Description : PHARMACIES Price : 0.0729
 8007467287</t>
  </si>
  <si>
    <t>31900029 786-425-9003
 GRAINER BAKERY BRICKELL 0000
 DOWNTOWN MIAM
 FL
 Description : FOOD/BEVERAGE Price : 0.00
 786-425-9003</t>
  </si>
  <si>
    <t>GRAINER BAKERY BRICKDOWNTOWN MIAM FL</t>
  </si>
  <si>
    <t>31800042 786-425-9003
 GRAINER BAKERY BRICKELL 0000
 DOWNTOWN MIAM
 FL
 Description : FOOD/BEVERAGE Price : 0.00
 786-425-9003</t>
  </si>
  <si>
    <t>1Y 85283 85283 10001
 NYCCE PMS 16173402001
 New York
 NY
 85283 10001</t>
  </si>
  <si>
    <t>NYCCE PMS 1617340200New York NY</t>
  </si>
  <si>
    <t>Travel-Lodging</t>
  </si>
  <si>
    <t>9065009 954-245-3639
 LODGING
 LAGO MAR BEACH RESORT AND CLUB LAGO MA
 FT LAUDERDALE
 FL</t>
  </si>
  <si>
    <t>LAGO MAR BEACH RESORFT LAUDERDALE FL</t>
  </si>
  <si>
    <t>73011001208Check: (3136) Rvc33131
 AplPay AU BON PAIN #20510 021770021746131
 MIAMI
 FL
 Check: (3136) Rvc33131</t>
  </si>
  <si>
    <t>99999991201 8002892273
 WALGREENS #19955 000019955
 BASKING RIDGE
 NJ
 Description : PHARMACIES Price : 0.0498
 8002892273</t>
  </si>
  <si>
    <t>WALGREENS #19955 000BASKING RIDGE NJ</t>
  </si>
  <si>
    <t>dmufl9rfuoO squareup.com/receipts
 AplPay ACA&amp;FRUITS
 Miami
 FL
 squareup.com/receipts</t>
  </si>
  <si>
    <t>AplPay ACA&amp;FRUITS Miami FL</t>
  </si>
  <si>
    <t>99999991201 8002892273
 WALGREENS #19955 000019955
 BASKING RIDGE
 NJ
 Description : PHARMACIES Price : 0.0907
 8002892273</t>
  </si>
  <si>
    <t>01SxaYzwGqF 855-865-9553
 LYFT.COM/CHARGES 0000
 SAN FRANCISCO
 CA
 Description : CHARTER SERVICE Price : 0.00
 855-865-9553</t>
  </si>
  <si>
    <t>460300719 7 212-532-1715
 7-ELEVEN 35057 00073505701
 NEW YORK
 NY
 Description : GAS/MSC97 46305701 Price : 0.0254
 212-532-1715</t>
  </si>
  <si>
    <t>7-ELEVEN 35057 00073NEW YORK NY</t>
  </si>
  <si>
    <t>H5tXBxJWTtj squareup.com/receipts
 PAELLAS MIRALMONTE
 Key Biscayne
 FL
 squareup.com/receipts</t>
  </si>
  <si>
    <t>PAELLAS MIRALMONTE Key Biscayne FL</t>
  </si>
  <si>
    <t>CoeGATzgy00 3054033103
 TST* SOCAL CANTINA - DOLO 300516494
 MIAMI
 FL
 Description : BARS Price : 0.3443
 3054033103</t>
  </si>
  <si>
    <t>TST* SOCAL CANTINA -MIAMI FL</t>
  </si>
  <si>
    <t>10104492 8007467287
 AplPay CVS PHARMACY
 MIAMI
 FL
 Description : PHARMACIES Price : 0.0329
 8007467287</t>
  </si>
  <si>
    <t>01SxI1Y3XaR 855-865-9553
 LYFT.COM/CHARGES 0000
 SAN FRANCISCO
 CA
 Description : CHARTER SERVICE Price : 0.00
 855-865-9553</t>
  </si>
  <si>
    <t>40072 305-374-4500
 CAPITAL GRILLE 0138006 0000
 MIAMI
 FL
 Description : FOOD/BEVERAGE Price : 0.00
 305-374-4500</t>
  </si>
  <si>
    <t>CAPITAL GRILLE 01380MIAMI FL</t>
  </si>
  <si>
    <t>10080947 8007467287
 PHARMACIES
 CVS PHARMACY
 MIAMI
 FL
 PHARMACIES
 8007467287</t>
  </si>
  <si>
    <t>10074051088 4153900123
 LUXER CORPORATION
 4153900123
 CA
 Description : ECOMMERCE SERVICES Price : 0.00
 4153900123</t>
  </si>
  <si>
    <t>LUXER CORPORATION 4153900123 CA</t>
  </si>
  <si>
    <t>Communications-Other Telecom</t>
  </si>
  <si>
    <t>31099531209 DRY CLEANER
 AplPay ANJALI DRY CLEANERS LLC 00-08033625
 MIAMI
 FL
 DRY CLEANER</t>
  </si>
  <si>
    <t>AplPay ANJALI DRY CLMIAMI FL</t>
  </si>
  <si>
    <t>Business Services-Other Services</t>
  </si>
  <si>
    <t>1997520280 3055301866
 BAYFRONT DENT ASSOC
 MIAMI
 FL
 3055301866</t>
  </si>
  <si>
    <t>BAYFRONT DENT ASSOC MIAMI FL</t>
  </si>
  <si>
    <t>31300039 786-425-9003
 AplPay GRAINER BAKERY BRICKELL 0000
 DOWNTOWN MIAM
 FL
 Description : FOOD/BEVERAGE Price : 0.00
 786-425-9003</t>
  </si>
  <si>
    <t>AplPay GRAINER BAKERDOWNTOWN MIAM FL</t>
  </si>
  <si>
    <t>0581104 3058602280
 PUBLIX
 MIAMI
 FL
 Description : REFER TO RECEIPT Price : 0.00
 3058602280</t>
  </si>
  <si>
    <t>PUBLIX MIAMI FL</t>
  </si>
  <si>
    <t>1997596570 3055301866
 BAYFRONT DENT ASSOC
 MIAMI
 FL
 3055301866</t>
  </si>
  <si>
    <t>21105171243 MISC FOOD STORE
 YACHT CLUB MARKET
 MIAMI
 FL
 MISC FOOD STORE</t>
  </si>
  <si>
    <t>31300041 786-425-9003
 AplPay GRAINER BAKERY BRICKELL 0000
 DOWNTOWN MIAM
 FL
 Description : FOOD/BEVERAGE Price : 0.00
 786-425-9003</t>
  </si>
  <si>
    <t>MOBILE PAYMENT - THANK YOU</t>
  </si>
  <si>
    <t>1997575621 3055301866
 BAYFRONT DENT ASSOC
 MIAMI
 FL
 3055301866</t>
  </si>
  <si>
    <t>10080836 8007467287
 AplPay CVS PHARMACY
 MIAMI
 FL
 Description : PHARMACIES Price : 0.0169
 8007467287</t>
  </si>
  <si>
    <t>00857035 GROCERY STORE
 TARGET MIAMI CENTRAL 2188
 MIAMI
 FL
 GROCERY STORE</t>
  </si>
  <si>
    <t>TARGET MIAMI CENTRALMIAMI FL</t>
  </si>
  <si>
    <t>Merchandise &amp; Supplies-Wholesale Stores</t>
  </si>
  <si>
    <t>728681473 518-474-0904
 NEW YORK STATE DMV NEW YORK STATE
 ALBANY
 NY
 518-474-0904</t>
  </si>
  <si>
    <t>NEW YORK STATE DMV NALBANY NY</t>
  </si>
  <si>
    <t>Other-Government Services</t>
  </si>
  <si>
    <t>99999991204 3059780775
 TST* CRAZY ABOUT YOU 300513766
 MIAMI
 FL
 Description : RESTAURANTS Price : 0.6804
 3059780775</t>
  </si>
  <si>
    <t>TST* CRAZY ABOUT YOUMIAMI FL</t>
  </si>
  <si>
    <t>31200073 786-425-9003
 AplPay GRAINER BAKERY BRICKELL 0000
 DOWNTOWN MIAM
 FL
 Description : FOOD/BEVERAGE Price : 0.00
 786-425-9003</t>
  </si>
  <si>
    <t>000388232 000-0000000
 RACETRAC261 002618 97400002618
 HOMESTEAD
 FL
 Description : FUEL Price : 0.5657
 000-0000000</t>
  </si>
  <si>
    <t>RACETRAC261 002618HOMESTEAD FL</t>
  </si>
  <si>
    <t>039-0088956 HEALTHCARE,
 NYU PHYSICIAN SERVIC
 NEW YORK
 NY
 "HEALTHCARE,"</t>
  </si>
  <si>
    <t>NYU PHYSICIAN SERVICNEW YORK NY</t>
  </si>
  <si>
    <t>01SrgvvigEJ 855-865-9553
 LYFT.COM/CHARGES 0000
 SAN FRANCISCO
 CA
 Description : CHARTER SERVICE Price : 0.00
 855-865-9553</t>
  </si>
  <si>
    <t>03000069 954-278-2129
 RACCOON COFFEE 0000
 MIAMI
 FL
 Description : FOOD/BEVERAGE Price : 0.00
 954-278-2129</t>
  </si>
  <si>
    <t>RACCOON COFFEE 0000 MIAMI FL</t>
  </si>
  <si>
    <t>05200043 305-915-8251
 SHUKRAN BRICKELL 0000
 MIAMI
 FL
 Description : FOOD/BEVERAGE Price : 0.00
 305-915-8251</t>
  </si>
  <si>
    <t>SHUKRAN BRICKELL 000MIAMI FL</t>
  </si>
  <si>
    <t>Interest Charge on Purchases</t>
  </si>
  <si>
    <t>Fees &amp; Adjustments-Fees &amp; Adjustments</t>
  </si>
  <si>
    <t>00857034 GROCERY STORE
 TARGET MIAMI CENTRAL 2188
 MIAMI
 FL
 GROCERY STORE</t>
  </si>
  <si>
    <t>31100050 786-425-9003
 GRAINER BAKERY BRICKELL 0000
 DOWNTOWN MIAM
 FL
 Description : FOOD/BEVERAGE Price : 0.00
 786-425-9003</t>
  </si>
  <si>
    <t>03XXRVV5136 7347270055
 PHILLIP'S SEAFOOD EWR
 NEWARK
 NJ
 Description : MISC. PRODUCTS Price : 0.00
 7347270055</t>
  </si>
  <si>
    <t>PHILLIP'S SEAFOOD EWNEWARK NJ</t>
  </si>
  <si>
    <t>36B9A3017AD FAST FOOD RESTAURANT
 STARBUCKS STORE 1329
 BEDMINSTER
 NJ
 FAST FOOD RESTAURANT</t>
  </si>
  <si>
    <t>STARBUCKS STORE 1329BEDMINSTER NJ</t>
  </si>
  <si>
    <t>1565ED9FBA0 FAST FOOD RESTAURANT
 STARBUCKS STORE 1329
 BEDMINSTER
 NJ
 FAST FOOD RESTAURANT</t>
  </si>
  <si>
    <t>0581106 3058602280
 PUBLIX
 MIAMI
 FL
 Description : REFER TO RECEIPT Price : 0.00
 3058602280</t>
  </si>
  <si>
    <t>31100018 786-425-9003
 AplPay GRAINER BAKERY BRICKELL 0000
 DOWNTOWN MIAM
 FL
 Description : FOOD/BEVERAGE Price : 0.00
 786-425-9003</t>
  </si>
  <si>
    <t>10093839 8007467287
 PHARMACIES
 CVS PHARMACY
 MIAMI
 FL
 PHARMACIES
 8007467287</t>
  </si>
  <si>
    <t>83200251 305-479-0430
 ROSETTA BAKERY 0000
 MIAMI
 FL
 Description : BAKERY Price : 0.00
 305-479-0430</t>
  </si>
  <si>
    <t>ROSETTA BAKERY 0000 MIAMI FL</t>
  </si>
  <si>
    <t>03000022 954-278-2129
 AplPay RACCOON COFFEE 0000
 MIAMI
 FL
 Description : FOOD/BEVERAGE Price : 0.00
 954-278-2129</t>
  </si>
  <si>
    <t>10089699 8007467287
 PHARMACIES
 AplPay CVS PHARMACY
 MIAMI
 FL
 PHARMACIES
 8007467287</t>
  </si>
  <si>
    <t>31100041 786-425-9003
 GRAINER BAKERY BRICKELL 0000
 DOWNTOWN MIAM
 FL
 Description : FOOD/BEVERAGE Price : 0.00
 786-425-9003</t>
  </si>
  <si>
    <t>080109 AIRLINE/AIR CARRIER
 PASSENGER TICKET
 EXPEDIA.COM TRAVEL
 SEATTLE
 WA
 Carrier : AMERICAN AIRLINES
 Passenger Name : ARTEMENKO/MAXIM
 Ticket Number : 00176443271196
 Departure Day : 07/30
 Additional Info : PASSENGER TICKET
 From : MIAMI INTERNATIONA
 To : NEW YORK LA GUARDI
 Class : V</t>
  </si>
  <si>
    <t>EXPEDIA.COM TRAVEL SEATTLE WA</t>
  </si>
  <si>
    <t>Travel-Airline</t>
  </si>
  <si>
    <t>080109 AIRLINE/AIR CARRIER
 PASSENGER TICKET
 EXPEDIA.COM TRAVEL
 SEATTLE
 WA
 Carrier : DELTA AIR LINES
 Passenger Name : ARTEMENKO/MAXIM
 Ticket Number : 00676443084450
 Departure Day : 08/03
 Additional Info : PASSENGER TICKET
 From : N.Y. J F KENNEDY I
 To : LAS VEGAS MCCARRAN
 Class : E</t>
  </si>
  <si>
    <t>188528888 305-673-7505
 MIAMI BCH PRKING-CONCN 0000
 MIAMI BEACH
 FL
 Description : PARKING FEES Price : 0.00
 305-673-7505</t>
  </si>
  <si>
    <t>MIAMI BCH PRKING-CONMIAMI BEACH FL</t>
  </si>
  <si>
    <t>08240027744 800-654-0688
 THE HOME DEPOT
 MIAMI
 FL
 800-654-0688</t>
  </si>
  <si>
    <t>THE HOME DEPOT MIAMI FL</t>
  </si>
  <si>
    <t>Merchandise &amp; Supplies-Hardware Supplies</t>
  </si>
  <si>
    <t>99999991241 9545304176
 TST* CASA SENSEI 300516582
 FORT LAUDERDA
 FL
 Description : RESTAURANTS Price : 1.27
 9545304176</t>
  </si>
  <si>
    <t>TST* CASA SENSEI 300FORT LAUDERDA FL</t>
  </si>
  <si>
    <t>21105171236 MISC FOOD STORE
 AplPay YACHT CLUB MARKET
 MIAMI
 FL
 MISC FOOD STORE</t>
  </si>
  <si>
    <t>9W25qwL45vw squareup.com/receipts
 AplPay ACA&amp;FRUITS
 Miami
 FL
 squareup.com/receipts</t>
  </si>
  <si>
    <t>31300012 786-425-9003
 AplPay GRAINER BAKERY BRICKELL 0000
 DOWNTOWN MIAM
 FL
 Description : FOOD/BEVERAGE Price : 0.00
 786-425-9003</t>
  </si>
  <si>
    <t>A6597994704 TELECOM SERVICE
 GOOGLE*GOOGLE FI GOOGLE PAYMENT
 G.CO HELPPAY#
 TELECOM SERVICE</t>
  </si>
  <si>
    <t>GOOGLE*GOOGLE FI GOO G.CO HELPPAY#</t>
  </si>
  <si>
    <t>Business Services-Internet Services</t>
  </si>
  <si>
    <t>6056 RESTAURANT
 CANTINA LA VEINTE MIAMI 00001
 MIAMI
 FL</t>
  </si>
  <si>
    <t>CANTINA LA VEINTE MIMIAMI FL</t>
  </si>
  <si>
    <t>10174604 8007467287
 PHARMACIES
 AplPay CVS PHARMACY
 MIAMI
 FL
 PHARMACIES
 8007467287</t>
  </si>
  <si>
    <t>0GWD7MGQ6NB 3059950600
 WHOLE FOODS MARKET
 MIAMI
 FL
 Description : GROCERY STORES Price : 1.8351
 3059950600</t>
  </si>
  <si>
    <t>WHOLE FOODS MARKET MIAMI FL</t>
  </si>
  <si>
    <t>NT_K7IJKEKQ +16506819470
 DOORDASH*MISTER O1
 SAN FRANCISCO
 CA
 +16506819470</t>
  </si>
  <si>
    <t>DOORDASH*MISTER O1 SAN FRANCISCO CA</t>
  </si>
  <si>
    <t>490390820 7 305-326-6953
 7-ELEVEN 35022 00073502201
 MIAMI
 FL
 Description : GAS/MSC97 49392201 Price : 0.0213
 305-326-6953</t>
  </si>
  <si>
    <t>7-ELEVEN 35022 00073MIAMI FL</t>
  </si>
  <si>
    <t>03600041 954-278-2129
 RACCOON COFFEE 0000
 MIAMI
 FL
 Description : FOOD/BEVERAGE Price : 0.00
 954-278-2129</t>
  </si>
  <si>
    <t>99999991239 3055056474
 TST* COYO TACO - BRICKELL 300558929
 MIAMI
 FL
 Description : RESTAURANTS Price : 0.2142
 3055056474</t>
  </si>
  <si>
    <t>TST* COYO TACO - BRIMIAMI FL</t>
  </si>
  <si>
    <t>31100049 786-425-9003
 GRAINER BAKERY BRICKELL 0000
 DOWNTOWN MIAM
 FL
 Description : FOOD/BEVERAGE Price : 0.00
 786-425-9003</t>
  </si>
  <si>
    <t>85179271207305-416-7445
 DECO BIKE MIAMI, LLC.
 305-416-7445
 FL
 305-416-7445</t>
  </si>
  <si>
    <t>DECO BIKE MIAMI, LLC305-416-7445 FL</t>
  </si>
  <si>
    <t>Entertainment-Other Entertainment</t>
  </si>
  <si>
    <t>31900051 786-425-9003
 AplPay GRAINER BAKERY BRICKELL 0000
 DOWNTOWN MIAM
 FL
 Description : FOOD/BEVERAGE Price : 0.00
 786-425-9003</t>
  </si>
  <si>
    <t>99999991237 3055056474
 TST* COYO TACO - BRICKELL 300558929
 MIAMI
 FL
 Description : RESTAURANTS Price : 0.2091
 3055056474</t>
  </si>
  <si>
    <t>31700056 786-425-9003
 AplPay GRAINER BAKERY BRICKELL 0000
 DOWNTOWN MIAM
 FL
 Description : FOOD/BEVERAGE Price : 0.00
 786-425-9003</t>
  </si>
  <si>
    <t>10091797 8007467287
 PHARMACIES
 CVS PHARMACY
 MIAMI
 FL
 PHARMACIES
 8007467287</t>
  </si>
  <si>
    <t>21105171231 MISC FOOD STORE
 YACHT CLUB MARKET
 MIAMI
 FL
 MISC FOOD STORE</t>
  </si>
  <si>
    <t>10091490 8007467287
 PHARMACIES
 CVS PHARMACY
 MIAMI
 FL
 PHARMACIES
 8007467287</t>
  </si>
  <si>
    <t>01SpuXp188C 855-865-9553
 LYFT.COM/CHARGES 0000
 SAN FRANCISCO
 CA
 Description : CHARTER SERVICE Price : 0.00
 855-865-9553</t>
  </si>
  <si>
    <t>NT_K8TXWOYT +16467604450
 WWW.WEWORK.COM
 ALBANY
 NY
 +16467604450</t>
  </si>
  <si>
    <t>WWW.WEWORK.COM ALBANY NY</t>
  </si>
  <si>
    <t>Other-Miscellaneous</t>
  </si>
  <si>
    <t>31700022 786-425-9003
 AplPay GRAINER BAKERY BRICKELL 0000
 DOWNTOWN MIAM
 FL
 Description : FOOD/BEVERAGE Price : 0.00
 786-425-9003</t>
  </si>
  <si>
    <t>99999991228NONE 11249
 PHARMACIES
 DUANE READE #14426 000014426
 BROOKLYN
 NY
 PHARMACIES
 NONE 11249</t>
  </si>
  <si>
    <t>DUANE READE #14426 0BROOKLYN NY</t>
  </si>
  <si>
    <t>03300031 954-278-2129
 AplPay RACCOON COFFEE 0000
 MIAMI
 FL
 Description : FOOD/BEVERAGE Price : 0.00
 954-278-2129</t>
  </si>
  <si>
    <t>00000000000 800-326-7711
 MADISON AVE MKT ST2128 2128
 FLUSHING
 NY
 Description : GROCERIES/SUNDRIES Price : 0.00
 800-326-7711</t>
  </si>
  <si>
    <t>MADISON AVE MKT ST21FLUSHING NY</t>
  </si>
  <si>
    <t>00278821935 TAXICAB &amp; LIMOUSINE
 YCS TAXI
 LAS VEGAS
 NV
 Description : TAXI SVC LV YCS Price : 0.00
 Description : 22:25 Price : 0.00
 Description : 22:33 Price : 0.00
 TAXICAB &amp; LIMOUSINE</t>
  </si>
  <si>
    <t>YCS TAXI LAS VEGAS NV</t>
  </si>
  <si>
    <t>E0TG0000000BILL PAY
 VZWRLSS BILL PAY VE
 800-922-0204
 FL
 BILL PAY</t>
  </si>
  <si>
    <t>VZWRLSS BILL PAY VE 800-922-0204 FL</t>
  </si>
  <si>
    <t>Communications-Mobile Telecom</t>
  </si>
  <si>
    <t>070977672 804-801-6823
 AMK CAP1 BRICKELL AMK CAP1 BRICKE
 MIAMI
 FL
 804-801-6823</t>
  </si>
  <si>
    <t>AMK CAP1 BRICKELL AMMIAMI FL</t>
  </si>
  <si>
    <t>NT_JTY40CPH +18662052442
 AplPay BIRD* RIDE
 SANTA MONICA
 CA
 +18662052442</t>
  </si>
  <si>
    <t>AplPay BIRD* RIDE SANTA MONICA CA</t>
  </si>
  <si>
    <t>d6eEEmif5J6 squareup.com/receipts
 ROYCE' BRYANT PARK
 New York
 NY
 squareup.com/receipts</t>
  </si>
  <si>
    <t>ROYCE' BRYANT PARK New York NY</t>
  </si>
  <si>
    <t>069457021 305-503-6500
 CONRAD MIAMI FB CONRAD MIAMI FB
 MIAMI
 FL
 305-503-6500</t>
  </si>
  <si>
    <t>CONRAD MIAMI FB CONRMIAMI FL</t>
  </si>
  <si>
    <t>856563 MISC/SPECIALTY RETAIL
 THE BOWERY BAY SHOPS
 QUEENS
 NY
 MISC/SPECIALTY RETAIL</t>
  </si>
  <si>
    <t>THE BOWERY BAY SHOPSQUEENS NY</t>
  </si>
  <si>
    <t>99999991235 7868038004
 TST* BABY JANE 300006088
 MIAMI
 FL
 Description : BARS Price : 0.869
 7868038004</t>
  </si>
  <si>
    <t>10092365 8007467287
 PHARMACIES
 CVS/PHARMACY #04958 000004958
 BROOKLYN
 NY
 PHARMACIES
 8007467287</t>
  </si>
  <si>
    <t>CVS/PHARMACY #04958 BROOKLYN NY</t>
  </si>
  <si>
    <t>NT_JTXVRXFX +18662052442
 AplPay BIRD* TEMP HOLD
 SANTA MONICA
 CA
 +18662052442</t>
  </si>
  <si>
    <t>AplPay BIRD* TEMP HOSANTA MONICA CA</t>
  </si>
  <si>
    <t>99999991236 3059780775
 TST* CRAZY ABOUT YOU 300513766
 MIAMI
 FL
 Description : RESTAURANTS Price : 0.2303
 3059780775</t>
  </si>
  <si>
    <t>85133311234 305-294-5880
 A AND B LOBSTER HOUSE
 KEY WEST
 FL
 305-294-5880</t>
  </si>
  <si>
    <t>A AND B LOBSTER HOUSKEY WEST FL</t>
  </si>
  <si>
    <t>08150684563 800-654-0688
 THE HOME DEPOT
 JERSEY CITY
 NJ
 800-654-0688</t>
  </si>
  <si>
    <t>THE HOME DEPOT JERSEY CITY NJ</t>
  </si>
  <si>
    <t>000028973 7183875533
 BROOKLYN HARVEST
 BROOKLYN
 NY
 7183875533</t>
  </si>
  <si>
    <t>BROOKLYN HARVEST BROOKLYN NY</t>
  </si>
  <si>
    <t>10100452 8007467287
 PHARMACIES
 AplPay CVS PHARMACY
 MIAMI
 FL
 PHARMACIES
 8007467287</t>
  </si>
  <si>
    <t>10090616 8007467287
 PHARMACIES
 AplPay CVS PHARMACY
 MIAMI
 FL
 PHARMACIES
 8007467287</t>
  </si>
  <si>
    <t>85133311234 305-916-1522
 KEY PLAZA CREPERIE
 KEY WEST
 FL</t>
  </si>
  <si>
    <t>KEY PLAZA CREPERIE KEY WEST FL</t>
  </si>
  <si>
    <t>7jN9gAOTNpQ squareup.com/receipts
 AplPay KONOS @BRICKELL
 Miami
 FL
 squareup.com/receipts</t>
  </si>
  <si>
    <t>AplPay KONOS @BRICKEMiami FL</t>
  </si>
  <si>
    <t>NT_K56JOTMY +18554955551
 FH* BAREFOOT BILLYS
 KEY WEST
 FL
 +18554955551</t>
  </si>
  <si>
    <t>FH* BAREFOOT BILLYS KEY WEST FL</t>
  </si>
  <si>
    <t>Entertainment-General Attractions</t>
  </si>
  <si>
    <t>RESTAURANT
 6351201 - BUFFALO WILD WINGS 46457
 JAMAICA
 NY
 RESTAURANT</t>
  </si>
  <si>
    <t>6351201 - BUFFALO WIJAMAICA NY</t>
  </si>
  <si>
    <t>499474069 305-296-3535
 WALDORF SUN SUN REST WALDORF SUN SUN
 KEY WEST
 FL
 305-296-3535</t>
  </si>
  <si>
    <t>WALDORF SUN SUN RESTKEY WEST FL</t>
  </si>
  <si>
    <t>xwcY8mCaa6a squareup.com/receipts
 FAIRFIELD INN KEY WEST AT THE KEYS COL
 Key West
 FL
 squareup.com/receipts</t>
  </si>
  <si>
    <t>FAIRFIELD INN KEY WEKey West FL</t>
  </si>
  <si>
    <t>ZYIDVaS15yX squareup.com/receipts
 FAIRFIELD INN KEY WEST AT THE KEYS COL
 Key West
 FL
 squareup.com/receipts</t>
  </si>
  <si>
    <t>n3aE6r06gL7 squareup.com/receipts
 FAIRFIELD INN KEY WEST AT THE KEYS COL
 Key West
 FL
 squareup.com/receipts</t>
  </si>
  <si>
    <t>99999991232 3032426240
 TST* LA CRUZADA RESTAURAN 300560177
 HOMESTEAD
 FL
 Description : RESTAURANTS Price : 0.0586
 3032426240</t>
  </si>
  <si>
    <t>TST* LA CRUZADA RESTHOMESTEAD FL</t>
  </si>
  <si>
    <t>03800087 954-278-2129
 RACCOON COFFEE 0000
 MIAMI
 FL
 Description : FOOD/BEVERAGE Price : 0.00
 954-278-2129</t>
  </si>
  <si>
    <t>21105171225 MISC FOOD STORE
 AplPay YACHT CLUB MARKET
 MIAMI
 FL
 MISC FOOD STORE</t>
  </si>
  <si>
    <t>22500043 954-504-1183
 AplPay POKEKAI BRICKELL 0000
 DORAL
 FL
 Description : FOOD/BEVERAGE Price : 0.00
 954-504-1183</t>
  </si>
  <si>
    <t>AplPay POKEKAI BRICKDORAL FL</t>
  </si>
  <si>
    <t>10099940 8007467287
 PHARMACIES
 CVS PHARMACY
 MIAMI
 FL
 PHARMACIES
 8007467287</t>
  </si>
  <si>
    <t>0581108 3058602280
 PUBLIX
 MIAMI
 FL
 Description : REFER TO RECEIPT Price : 0.00
 3058602280</t>
  </si>
  <si>
    <t>03700084 954-278-2129
 RACCOON COFFEE 0000
 MIAMI
 FL
 Description : FOOD/BEVERAGE Price : 0.00
 954-278-2129</t>
  </si>
  <si>
    <t>99999991230 7865933213
 TST* PAOLO FONTANOT BAKER 300538877
 MIAMI
 FL
 Description : RESTAURANTS Price : 0.0731
 7865933213</t>
  </si>
  <si>
    <t>TST* PAOLO FONTANOT MIAMI FL</t>
  </si>
  <si>
    <t>31300032 786-425-9003
 GRAINER BAKERY BRICKELL 0000
 DOWNTOWN MIAM
 FL
 Description : FOOD/BEVERAGE Price : 0.00
 786-425-9003</t>
  </si>
  <si>
    <t>10086395 8007467287
 PHARMACIES
 CVS PHARMACY
 MIAMI
 FL
 PHARMACIES
 8007467287</t>
  </si>
  <si>
    <t>21105171220 MISC FOOD STORE
 YACHT CLUB MARKET
 MIAMI
 FL
 MISC FOOD STORE</t>
  </si>
  <si>
    <t>3z6lpnoWCQd squareup.com/receipts
 AplPay BRIGHT SIDE
 Brooklyn
 NY
 squareup.com/receipts</t>
  </si>
  <si>
    <t>AplPay BRIGHT SIDE Brooklyn NY</t>
  </si>
  <si>
    <t>RESTAURANT
 6351523 - MI CASA T4 46457
 JAMAICA
 NY
 RESTAURANT</t>
  </si>
  <si>
    <t>6351523 - MI CASA T4JAMAICA NY</t>
  </si>
  <si>
    <t>33000ZC2VZB TRAVEL AGENCY
 EXPEDIA 72152499345040
 EXPEDIA.COM
 WA</t>
  </si>
  <si>
    <t>EXPEDIA 721524993450EXPEDIA.COM WA</t>
  </si>
  <si>
    <t>Travel-Travel Agencies</t>
  </si>
  <si>
    <t>NT_K8X2XU07 +18887999666
 ZOOM.US 888-799-9666
 SAN JOSE
 CA
 +18887999666</t>
  </si>
  <si>
    <t>ZOOM.US 888-799-9666SAN JOSE CA</t>
  </si>
  <si>
    <t>0000010009 212-729-0277
 PARKER &amp; QUINN
 NEW YORK
 NY
 Description : FOOD/BEVERAGE Price : 0.00
 212-729-0277</t>
  </si>
  <si>
    <t>PARKER &amp; QUINN NEW YORK NY</t>
  </si>
  <si>
    <t>027080 027080 89119
 PJCONTINUOUSCLEARSPRAYSPF3SPF30
 MANDALAY - SURF SHOP
 LAS VEGAS
 NV
 PJCONTINUOUSCLEARSPRAYSPF3SPF30
 027080 89119</t>
  </si>
  <si>
    <t>MANDALAY - SURF SHOPLAS VEGAS NV</t>
  </si>
  <si>
    <t>470496 470496 89119
 CLIFOATMLRAISINWALNUTENERGNERGY
 RANGOON NEW BUREAU
 LAS VEGAS
 NV
 CLIFOATMLRAISINWALNUTENERGNERGY
 470496 89119</t>
  </si>
  <si>
    <t>RANGOON NEW BUREAU LAS VEGAS NV</t>
  </si>
  <si>
    <t>395902 395902 89119
 BUBLYSTRAWBERRYSPARKLING1616OZ
 MAGLV100DOLLARBILL12144 144
 RANGOON NEW BUREAU
 LAS VEGAS
 NV
 BUBLYSTRAWBERRYSPARKLING1616OZ
 MAGLV100DOLLARBILL12144 144
 395902 89119</t>
  </si>
  <si>
    <t>31089091228 7186449039
 GFG HOBOKEN NJ 221 RIVER ST
 HOBOKEN
 NJ
 7186449039</t>
  </si>
  <si>
    <t>GFG HOBOKEN NJ 22HOBOKEN NJ</t>
  </si>
  <si>
    <t>JqVXb67euPh squareup.com/receipts
 CELSIOUS
 Brooklyn
 NY
 squareup.com/receipts</t>
  </si>
  <si>
    <t>CELSIOUS Brooklyn NY</t>
  </si>
  <si>
    <t>07AXU29KLAX 6465854515
 LA PERI BAKERY
 NEW YORK
 NY
 Description : MISC. PRODUCTS Price : 0.00
 6465854515</t>
  </si>
  <si>
    <t>LA PERI BAKERY NEW YORK NY</t>
  </si>
  <si>
    <t>xka6aVi0zI0 squareup.com/receipts
 PARTNERS COFFEE WILLIAMSBURG
 Brooklyn
 NY
 squareup.com/receipts</t>
  </si>
  <si>
    <t>PARTNERS COFFEE WILLBrooklyn NY</t>
  </si>
  <si>
    <t>31700070 786-425-9003
 GRAINER BAKERY BRICKELL 0000
 DOWNTOWN MIAM
 FL
 Description : FOOD/BEVERAGE Price : 0.00
 786-425-9003</t>
  </si>
  <si>
    <t>99999991227 7183889221
 TST* JULIETTE RESTAURANT 300557383
 BROOKLYN
 NY
 Description : RESTAURANTS Price : 0.7304
 7183889221</t>
  </si>
  <si>
    <t>TST* JULIETTE RESTAUBROOKLYN NY</t>
  </si>
  <si>
    <t>99999991219 8002892273
 WALGREENS
 LAS VEGAS
 NV
 Description : PHARMACIES Price : 0.0209
 8002892273</t>
  </si>
  <si>
    <t>WALGREENS LAS VEGAS NV</t>
  </si>
  <si>
    <t>31500039 786-425-9003
 AplPay GRAINER BAKERY BRICKELL 0000
 DOWNTOWN MIAM
 FL
 Description : FOOD/BEVERAGE Price : 0.00
 786-425-9003</t>
  </si>
  <si>
    <t>03200063 954-278-2129
 RACCOON COFFEE 0000
 MIAMI
 FL
 Description : FOOD/BEVERAGE Price : 0.00
 954-278-2129</t>
  </si>
  <si>
    <t>U6I5L470604 CABLE SVCS
 COMCAST CABLE COMM
 800-COMCAST
 FL
 CABLE SVCS</t>
  </si>
  <si>
    <t>COMCAST CABLE COMM 800-COMCAST FL</t>
  </si>
  <si>
    <t>Communications-Cable &amp; Internet Comm</t>
  </si>
  <si>
    <t>137151 137151 89119
 PERRIERLIME169OZ24
 KINDPLUSCRANBRYALMOND14OZ 4OZ
 MANDALAY - TRAM KIOSK
 LAS VEGAS
 NV
 PERRIERLIME169OZ24
 KINDPLUSCRANBRYALMOND14OZ 4OZ
 137151 89119</t>
  </si>
  <si>
    <t>MANDALAY - TRAM KIOSLAS VEGAS NV</t>
  </si>
  <si>
    <t>LYTE TICKETS: EVENTS
 CA</t>
  </si>
  <si>
    <t>LYTE TICKETS: EVENTS CA</t>
  </si>
  <si>
    <t>Entertainment-General Events</t>
  </si>
  <si>
    <t>03100041 954-278-2129
 AplPay RACCOON COFFEE 0000
 MIAMI
 FL
 Description : FOOD/BEVERAGE Price : 0.00
 954-278-2129</t>
  </si>
  <si>
    <t>107602267 2113031345 33139
 STANDARD MIAMI F&amp;B 021770021747340
 MIAMI BEACH
 FL
 2113031345 33139</t>
  </si>
  <si>
    <t>STANDARD MIAMI F&amp;B 0MIAMI BEACH FL</t>
  </si>
  <si>
    <t>99999991224 7865933213
 TST* PAOLO FONTANOT BAKER 300538877
 MIAMI
 FL
 Description : RESTAURANTS Price : 0.1792
 7865933213</t>
  </si>
  <si>
    <t>470190 470190 89119
 BUBLYSTRAWBERRYSPARKLING1616OZ
 RANGOON NEW BUREAU
 LAS VEGAS
 NV
 BUBLYSTRAWBERRYSPARKLING1616OZ
 470190 89119</t>
  </si>
  <si>
    <t>03000083 954-278-2129
 RACCOON COFFEE 0000
 MIAMI
 FL
 Description : FOOD/BEVERAGE Price : 0.00
 954-278-2129</t>
  </si>
  <si>
    <t>31900040 786-425-9003
 GRAINER BAKERY BRICKELL 0000
 DOWNTOWN MIAM
 FL
 Description : FOOD/BEVERAGE Price : 0.00
 786-425-9003</t>
  </si>
  <si>
    <t>31700030 786-425-9003
 AplPay GRAINER BAKERY BRICKELL 0000
 DOWNTOWN MIAM
 FL
 Description : FOOD/BEVERAGE Price : 0.00
 786-425-9003</t>
  </si>
  <si>
    <t>31500052 786-425-9003
 AplPay GRAINER BAKERY BRICKELL 0000
 DOWNTOWN MIAM
 FL
 Description : FOOD/BEVERAGE Price : 0.00
 786-425-9003</t>
  </si>
  <si>
    <t>000602080 3059138288
 MANDARIN MO BAR LNGE 00000
 MIAMI
 FL
 3059138288</t>
  </si>
  <si>
    <t>MANDARIN MO BAR LNGEMIAMI FL</t>
  </si>
  <si>
    <t>069444049 305-503-6500
 CONRAD MIAMI FB CONRAD MIAMI FB
 MIAMI
 FL
 305-503-6500</t>
  </si>
  <si>
    <t>31300086 786-425-9003
 GRAINER BAKERY BRICKELL 0000
 DOWNTOWN MIAM
 FL
 Description : FOOD/BEVERAGE Price : 0.00
 786-425-9003</t>
  </si>
  <si>
    <t>71094471272 PLANTATION
 PHR*FORTLAUDERDALEEYEINST
 PLANTATION
 FL
 PLANTATION</t>
  </si>
  <si>
    <t>PHR*FORTLAUDERDALEEYPLANTATION FL</t>
  </si>
  <si>
    <t>419719 419719 89119
 KIMCRAWFORDSAUVBLANC750ML 0ML
 RANGOON NEW BUREAU
 LAS VEGAS
 NV
 KIMCRAWFORDSAUVBLANC750ML 0ML
 419719 89119</t>
  </si>
  <si>
    <t>5495 5495 89111
 CALIFORNIA PIZZA KTCHN
 LAS VEGAS
 NV
 5495 89111</t>
  </si>
  <si>
    <t>CALIFORNIA PIZZA KTCLAS VEGAS NV</t>
  </si>
  <si>
    <t>072009 072009 89119
 PERRIERORIGINAL169OZ24 4
 MANDALAY - STORE
 LAS VEGAS
 NV
 PERRIERORIGINAL169OZ24 4
 072009 89119</t>
  </si>
  <si>
    <t>MANDALAY - STORE LAS VEGAS NV</t>
  </si>
  <si>
    <t>9198566 9198566 89119
 RESTAURANT
 MANDALAY - CITIZENS
 LAS VEGAS
 NV
 RESTAURANT
 9198566 89119</t>
  </si>
  <si>
    <t>MANDALAY - CITIZENS LAS VEGAS NV</t>
  </si>
  <si>
    <t>51382750 51382750 89119
 RESTAURANT
 MANDALAY - ORCHID CAFC
 LAS VEGAS
 NV
 RESTAURANT
 51382750 89119</t>
  </si>
  <si>
    <t>MANDALAY - ORCHID CALAS VEGAS NV</t>
  </si>
  <si>
    <t>6511997 6511997 89109
 RESTAURANT
 NINE FINE IRISH MEN
 LAS VEGAS
 NV
 RESTAURANT
 6511997 89109</t>
  </si>
  <si>
    <t>NINE FINE IRISH MEN LAS VEGAS NV</t>
  </si>
  <si>
    <t>2622121 2622121 89109
 RESTAURANT
 COSMOPOL-CHANDELIER
 LAS VEGAS
 NV
 RESTAURANT
 2622121 89109</t>
  </si>
  <si>
    <t>COSMOPOL-CHANDELIER LAS VEGAS NV</t>
  </si>
  <si>
    <t>004580959 702-632-7600
 HOUSE OF BLUES RSTR
 LAS VEGAS
 NV
 702-632-7600</t>
  </si>
  <si>
    <t>HOUSE OF BLUES RSTR LAS VEGAS NV</t>
  </si>
  <si>
    <t>9198417 9198417 89119
 RESTAURANT
 MANDALAY - CITIZENS
 LAS VEGAS
 NV
 RESTAURANT
 9198417 89119</t>
  </si>
  <si>
    <t>026746 026746 89119
 TUBE48INPURPLEWBLACKHANDL HANDL
 MANDALAY - SURF SHOP
 LAS VEGAS
 NV
 TUBE48INPURPLEWBLACKHANDL HANDL
 026746 89119</t>
  </si>
  <si>
    <t>NT_KJSPEMVJ +18339535902
 LOVE DISCOVERY INST.
 CORAL GABLES
 FL
 +18339535902</t>
  </si>
  <si>
    <t>LOVE DISCOVERY INST.CORAL GABLES FL</t>
  </si>
  <si>
    <t>273395 273395 89119
 BARKTHINSALMONDDKCHOC472OZ72OZ
 RANGOON NEW BUREAU
 LAS VEGAS
 NV
 BARKTHINSALMONDDKCHOC472OZ72OZ
 273395 89119</t>
  </si>
  <si>
    <t>9135876 9135876 89119
 RESTAURANT
 MANDALAY - CITIZENS
 LAS VEGAS
 NV
 RESTAURANT
 9135876 89119</t>
  </si>
  <si>
    <t>MEWPPYXXF 0 33040
 MAXIM ARTEMENKO
 FAIRFIELD INN &amp; SUITES KEY WEST AT THE K
 EXPEDIA 72148031301681
 EXPEDIA.COM
 WA
 MAXIM ARTEMENKO
 FAIRFIELD INN &amp; SUITES KEY WEST AT THE K
 0 33040</t>
  </si>
  <si>
    <t>EXPEDIA 721480313016EXPEDIA.COM WA</t>
  </si>
  <si>
    <t>51396034 51396034 89119
 RESTAURANT
 MANDALAY - ORCHID CAFC
 LAS VEGAS
 NV
 RESTAURANT
 51396034 89119</t>
  </si>
  <si>
    <t>2U1PLBBEV 0 89119
 MAXIM ARTEMENKO
 MANDALAY BAY RESORT AND CASINO,LAS VEGAS
 EXPEDIA 72141116826213
 EXPEDIA.COM
 WA
 MAXIM ARTEMENKO
 "MANDALAY BAY RESORT AND CASINO,LAS VEGAS"
 0 89119</t>
  </si>
  <si>
    <t>EXPEDIA 721411168262EXPEDIA.COM WA</t>
  </si>
  <si>
    <t>52943916 855-275-5733
 MANDALAY BEACH BAR/GRILL
 LAS VEGAS
 NV</t>
  </si>
  <si>
    <t>MANDALAY BEACH BAR/GLAS VEGAS NV</t>
  </si>
  <si>
    <t>10027318 8007467287
 PHARMACIES
 CVS/PHARMACY #04958 000004958
 BROOKLYN
 NY
 PHARMACIES
 8007467287</t>
  </si>
  <si>
    <t>52943901 855-275-5733
 MANDALAY BEACH BAR/GRILL
 LAS VEGAS
 NV</t>
  </si>
  <si>
    <t>072009 AIRLINE/AIR CARRIER
 PASSENGER TICKET
 EXPEDIA.COM TRAVEL
 SEATTLE
 WA
 Carrier : AMERICAN AIRLINES
 Passenger Name : ARTEMENKO/MAXIM
 Ticket Number : 00176101318234
 Departure Day : 07/20
 Additional Info : PASSENGER TICKET
 From : N.Y. NEWARK INTL A
 To : MIAMI INTERNATIONA
 Class : I</t>
  </si>
  <si>
    <t>00000000000 800-326-7711
 HUDSONNEWS ST1176 1176
 JAMAICA
 NY
 Description : NEWS DEALERS/NEWSST Price : 0.00
 800-326-7711</t>
  </si>
  <si>
    <t>HUDSONNEWS ST1176 1JAMAICA NY</t>
  </si>
  <si>
    <t>Merchandise &amp; Supplies-Book Stores</t>
  </si>
  <si>
    <t>016322012 702-632-7600
 HOUSE OF BLUES RSTR
 LAS VEGAS
 NV
 702-632-7600</t>
  </si>
  <si>
    <t>000015787 7183875533
 BROOKLYN HARVEST
 BROOKLYN
 NY
 7183875533</t>
  </si>
  <si>
    <t>01TlsiQZRW7 855-865-9553
 LYFT.COM/CHARGES 0000
 SAN FRANCISCO
 CA
 Description : CHARTER SERVICE Price : 0.00
 855-865-9553</t>
  </si>
  <si>
    <t>10090485 8007467287
 CVS/PHARMACY #04958 000004958
 BROOKLYN
 NY
 Description : PHARMACIES Price : 0.0439
 8007467287</t>
  </si>
  <si>
    <t>10083318 8007467287
 PHARMACIES
 CVS/PHARMACY #04958 000004958
 BROOKLYN
 NY
 PHARMACIES
 8007467287</t>
  </si>
  <si>
    <t>9135505 9135505 89119
 RESTAURANT
 MANDALAY - CITIZENS
 LAS VEGAS
 NV
 RESTAURANT
 9135505 89119</t>
  </si>
  <si>
    <t>01TjfeALr6A 855-865-9553
 LYFT.COM/CHARGES 0000
 SAN FRANCISCO
 CA
 Description : CHARTER SERVICE Price : 0.00
 855-865-9553</t>
  </si>
  <si>
    <t>99999991215 8002892273
 DUANE READE #14426 000014426
 BROOKLYN
 NY
 Description : PHARMACIES Price : 0.0999
 8002892273</t>
  </si>
  <si>
    <t>10090299 8007467287
 PHARMACIES
 AplPay CVS/PHARMACY #04958 000004958
 BROOKLYN
 NY
 PHARMACIES
 8007467287</t>
  </si>
  <si>
    <t>090609 AIRLINE/AIR CARRIER
 PASSENGER TICKET
 EXPEDIA.COM TRAVEL
 SEATTLE
 WA
 Carrier : JETBLUE
 Passenger Name : ARTEMENKO/MAXIM
 Ticket Number : 27976478557171
 Departure Day : 09/02
 Additional Info : PASSENGER TICKET
 From : MIAMI INTERNATIONA
 To : N.Y. NEWARK INTL A
 Class : L
 From : N.Y. NEWARK INTL A
 To : MIAMI INTERNATIONA
 Class : L</t>
  </si>
  <si>
    <t>20210817 AA.COM
 PREFERRED SEAT UPGRADE
 AMERICAN AIRLINES 45107392
 800-433-7300
 TX
 Carrier : AMERICAN AIRLINES
 Passenger Name : ARTEMENKO/MAXIM
 Ticket Number : 0010636536005
 Departure Day : 08/16
 Additional Info : PREFERRED SEAT UPGRADE</t>
  </si>
  <si>
    <t>AMERICAN AIRLINES 45800-433-7300 TX</t>
  </si>
  <si>
    <t>9135577 9135577 89119
 RESTAURANT
 MANDALAY - CITIZENS
 LAS VEGAS
 NV
 RESTAURANT
 9135577 89119</t>
  </si>
  <si>
    <t>52952455 855-275-5733
 MANDALAY BEACH BAR/GRILL
 LAS VEGAS
 NV</t>
  </si>
  <si>
    <t>99999991218 7024625000
 NACHO DADDY - MIRACLE MIL 000000001
 LAS VEGAS
 NV
 7024625000</t>
  </si>
  <si>
    <t>NACHO DADDY - MIRACLLAS VEGAS NV</t>
  </si>
  <si>
    <t>Ng92DUhC1J1 squareup.com/receipts
 AplPay BRIGHT SIDE
 Brooklyn
 NY
 squareup.com/receipts</t>
  </si>
  <si>
    <t>85133311215 917-496-6950
 Dear Irving
 New York
 NY
 917-496-6950</t>
  </si>
  <si>
    <t>Dear Irving New York NY</t>
  </si>
  <si>
    <t>5UeVAxPVrgS squareup.com/receipts
 BRIGHT SIDE
 Brooklyn
 NY
 squareup.com/receipts</t>
  </si>
  <si>
    <t>BRIGHT SIDE Brooklyn NY</t>
  </si>
  <si>
    <t>4c523b 646-321-1800
 CUSTOM AMER WINE BAR
 BROOKLYN
 NY
 Description : FOOD/BEVERAGE Price : 0.00
 646-321-1800</t>
  </si>
  <si>
    <t>CUSTOM AMER WINE BARBROOKLYN NY</t>
  </si>
  <si>
    <t>833369 0000000000000000010003
 PANERA BREAD #601595
 NEW YORK
 NY
 0000000000000000010003</t>
  </si>
  <si>
    <t>PANERA BREAD #601595NEW YORK NY</t>
  </si>
  <si>
    <t>10090276 8007467287
 PHARMACIES
 CVS/PHARMACY #04958 000004958
 BROOKLYN
 NY
 PHARMACIES
 8007467287</t>
  </si>
  <si>
    <t>74100044 347-725-4127
 NEW FINE WINES &amp; SPIRITS 0000
 BROOKLYN
 NY
 Description : LIQUOR/BEVERAGES/SN Price : 0.00
 347-725-4127</t>
  </si>
  <si>
    <t>NEW FINE WINES &amp; SPIBROOKLYN NY</t>
  </si>
  <si>
    <t>862912 FAST FOOD RESTAURANT
 SWEETGREEN WILLIAMSBURG
 (202)813-9439
 NY
 FAST FOOD RESTAURANT</t>
  </si>
  <si>
    <t>SWEETGREEN WILLIAMSB(202)813-9439 NY</t>
  </si>
  <si>
    <t>VkvJkaHqxLF squareup.com/receipts
 SHOP
 Brooklyn
 NY
 squareup.com/receipts</t>
  </si>
  <si>
    <t>SHOP Brooklyn NY</t>
  </si>
  <si>
    <t>79SbfTq3KrN squareup.com/receipts
 SHOP
 Brooklyn
 NY
 squareup.com/receipts</t>
  </si>
  <si>
    <t>10156320210 2127775415
 ANGELS SHARE- NY 650000011126417
 NEW YORK
 NY</t>
  </si>
  <si>
    <t>ANGELS SHARE- NY 650NEW YORK NY</t>
  </si>
  <si>
    <t>99999991213 3474220923
 AplPay TST* FABBRICA THE FACTO 300541367
 BROOKLYN
 NY
 Description : RESTAURANTS Price : 0.174
 3474220923</t>
  </si>
  <si>
    <t>AplPay TST* FABBRICABROOKLYN NY</t>
  </si>
  <si>
    <t>85133311214 305-298-7139
 BALVANERA
 NEW YORK
 NY</t>
  </si>
  <si>
    <t>BALVANERA NEW YORK NY</t>
  </si>
  <si>
    <t>10093248 8007467287
 AplPay CVS PHARMACY
 MIAMI
 FL
 Description : PHARMACIES Price : 0.0729
 8007467287</t>
  </si>
  <si>
    <t>20109 20109 07030
 RESTAURANT
 DEL FRISCOS GRIL HOBOKEN 1715
 HOBOKEN
 NJ
 RESTAURANT
 20109 07030</t>
  </si>
  <si>
    <t>DEL FRISCOS GRIL HOBHOBOKEN NJ</t>
  </si>
  <si>
    <t>A0IZRDAC SELLER
 GOOGLE *GOOGLE FI
 G.CO/HELPPAY#
 CA
 SELLER</t>
  </si>
  <si>
    <t>GOOGLE *GOOGLE FI G.CO/HELPPAY# CA</t>
  </si>
  <si>
    <t>10101331 8007467287
 PHARMACIES
 CVS PHARMACY
 MIAMI
 FL
 PHARMACIES
 8007467287</t>
  </si>
  <si>
    <t>10179844 8007467287
 PHARMACIES
 CVS PHARMACY
 MIAMI
 FL
 PHARMACIES
 8007467287</t>
  </si>
  <si>
    <t>FItrxvuu5Kg squareup.com/receipts
 LUCY?S VIETNAMESE
 New York
 NY
 squareup.com/receipts</t>
  </si>
  <si>
    <t>LUCY?S VIETNAMESE New York NY</t>
  </si>
  <si>
    <t>10093110 8007467287
 CVS PHARMACY
 MIAMI
 FL
 Description : PHARMACIES Price : 0.0329
 8007467287</t>
  </si>
  <si>
    <t>362723605SF GOGOINFLIGHT
 GOGOINFLIGHT WIFI
 877-350-0038
 IL
 GOGOINFLIGHT</t>
  </si>
  <si>
    <t>GOGOINFLIGHT WIFI 877-350-0038 IL</t>
  </si>
  <si>
    <t>31100030 786-425-9003
 AplPay GRAINER BAKERY BRICKELL 0000
 DOWNTOWN MIAM
 FL
 Description : FOOD/BEVERAGE Price : 0.00
 786-425-9003</t>
  </si>
  <si>
    <t>10138128 8007467287
 CVS PHARMACY
 MIAMI
 FL
 Description : PHARMACIES Price : 0.1989
 8007467287</t>
  </si>
  <si>
    <t>10015306 8007467287
 PHARMACIES
 CVS PHARMACY
 MIAMI
 FL
 PHARMACIES
 8007467287</t>
  </si>
  <si>
    <t>01TeOgqFwwZ 855-865-9553
 LYFT.COM/CHARGES 0000
 SAN FRANCISCO
 CA
 Description : CHARTER SERVICE Price : 0.00
 855-865-9553</t>
  </si>
  <si>
    <t>10092949 8007467287
 PHARMACIES
 CVS PHARMACY
 MIAMI
 FL
 PHARMACIES
 8007467287</t>
  </si>
  <si>
    <t>069502005 305-503-6500
 CONRAD MIAMI FB CONRAD MIAMI FB
 MIAMI
 FL
 305-503-6500</t>
  </si>
  <si>
    <t>10100590 8007467287
 AplPay CVS PHARMACY
 MIAMI
 FL
 Description : PHARMACIES Price : 0.0549
 8007467287</t>
  </si>
  <si>
    <t>5Sx7USslhW8 squareup.com/receipts
 KONOS @BRICKELL
 Miami
 FL
 squareup.com/receipts</t>
  </si>
  <si>
    <t>03900115 954-278-2129
 RACCOON COFFEE 0000
 MIAMI
 FL
 Description : FOOD/BEVERAGE Price : 0.00
 954-278-2129</t>
  </si>
  <si>
    <t>NT_KHOO1FRA +14155799153
 SLACK T0141F6SVHS
 SAN FRANCISCO
 CA
 +14155799153</t>
  </si>
  <si>
    <t>SLACK T0141F6SVHS SAN FRANCISCO CA</t>
  </si>
  <si>
    <t>Merchandise &amp; Supplies-Computer Supplies</t>
  </si>
  <si>
    <t>31700035 786-425-9003
 AplPay GRAINER BAKERY BRICKELL 0000
 DOWNTOWN MIAM
 FL
 Description : FOOD/BEVERAGE Price : 0.00
 786-425-9003</t>
  </si>
  <si>
    <t>03800105 954-278-2129
 AplPay RACCOON COFFEE 0000
 MIAMI
 FL
 Description : FOOD/BEVERAGE Price : 0.00
 954-278-2129</t>
  </si>
  <si>
    <t>31500032 786-425-9003
 AplPay GRAINER BAKERY BRICKELL 0000
 DOWNTOWN MIAM
 FL
 Description : FOOD/BEVERAGE Price : 0.00
 786-425-9003</t>
  </si>
  <si>
    <t>069497004 305-503-6500
 CONRAD MIAMI FB CONRAD MIAMI FB
 MIAMI
 FL
 305-503-6500</t>
  </si>
  <si>
    <t>31100050 786-425-9003
 AplPay GRAINER BAKERY BRICKELL 0000
 DOWNTOWN MIAM
 FL
 Description : FOOD/BEVERAGE Price : 0.00
 786-425-9003</t>
  </si>
  <si>
    <t>A6839371157 TELECOM SERVICE
 GOOGLE*GOOGLE FI GOOGLE PAYMENT
 G.CO HELPPAY#
 TELECOM SERVICE</t>
  </si>
  <si>
    <t>46275373522 INSURANCE
 AplPay GEICO AUTO
 (800)841-3000
 DC
 INSURANCE</t>
  </si>
  <si>
    <t>AplPay GEICO AUTO (800)841-3000 DC</t>
  </si>
  <si>
    <t>Business Services-Insurance Services</t>
  </si>
  <si>
    <t>90400024 786-299-4585
 AplPay GREENLIFE BRICKELL 0000
 MIAMI
 FL
 Description : EXPRESS PAY SVC FAS Price : 0.00
 786-299-4585</t>
  </si>
  <si>
    <t>AplPay GREENLIFE BRIMIAMI FL</t>
  </si>
  <si>
    <t>21105171269 RESTAURANT
 TST* KAORI 00001094
 MIAMI
 FL
 RESTAURANT</t>
  </si>
  <si>
    <t>TST* KAORI 00001094 MIAMI FL</t>
  </si>
  <si>
    <t>21105171268 MISC FOOD STORE
 YACHT CLUB MARKET
 MIAMI
 FL
 MISC FOOD STORE</t>
  </si>
  <si>
    <t>10178624 8007467287
 AplPay CVS PHARMACY
 MIAMI
 FL
 Description : PHARMACIES Price : 0.0729
 8007467287</t>
  </si>
  <si>
    <t>10091201 8007467287
 PHARMACIES
 AplPay CVS PHARMACY
 MIAMI
 FL
 PHARMACIES
 8007467287</t>
  </si>
  <si>
    <t>00000238 908-647-9710
 EXXONMOBIL 4797
 BASKING RIDGE
 NJ
 Description : 001 Price : 0.00
 908-647-9710</t>
  </si>
  <si>
    <t>EXXONMOBIL 4797 BASKING RIDGE NJ</t>
  </si>
  <si>
    <t>99999991268 7862989642
 TST* PAPER FISH 300562107
 MIAMI
 FL
 Description : RESTAURANTS Price : 1.3287
 7862989642</t>
  </si>
  <si>
    <t>TST* PAPER FISH 3005MIAMI FL</t>
  </si>
  <si>
    <t>10076384085 8007652326
 PAYPAL *ADAMEVECOM
 8007652326
 NC
 Description : BED AND BATH Price : 0.00
 8007652326</t>
  </si>
  <si>
    <t>PAYPAL *ADAMEVECOM 8007652326 NC</t>
  </si>
  <si>
    <t>Merchandise &amp; Supplies-Furnishing</t>
  </si>
  <si>
    <t>73011001269Check: (3813) Rvc33131
 AU BON PAIN #20510 021770021746131
 MIAMI
 FL
 Check: (3813) Rvc33131</t>
  </si>
  <si>
    <t>AU BON PAIN #20510 0MIAMI FL</t>
  </si>
  <si>
    <t>451756617 305-673-7505
 MIAMI BCH PRKING-CONCN 0000
 MIAMI BEACH
 FL
 Description : PARKING FEES Price : 0.00
 305-673-7505</t>
  </si>
  <si>
    <t>602426404 305-954-3425
 MDC GREYNOLDS PARK MDC GREYNOLDS P
 N MIAMI BEACH
 FL
 305-954-3425</t>
  </si>
  <si>
    <t>MDC GREYNOLDS PARK MN MIAMI BEACH FL</t>
  </si>
  <si>
    <t>HpTUIBcSjGB squareup.com/receipts
 AplPay CREMA GOURMET ESPRESSO BAR
 Miami
 FL
 squareup.com/receipts</t>
  </si>
  <si>
    <t>AplPay CREMA GOURMETMiami FL</t>
  </si>
  <si>
    <t>90200093 786-299-4585
 GREENLIFE BRICKELL 0000
 MIAMI
 FL
 Description : EXPRESS PAY SVC FAS Price : 0.00
 786-299-4585</t>
  </si>
  <si>
    <t>GREENLIFE BRICKELL 0MIAMI FL</t>
  </si>
  <si>
    <t>09220027741 800-654-0688
 THE HOME DEPOT
 MIAMI
 FL
 800-654-0688</t>
  </si>
  <si>
    <t>A0ID5MEN DIGITAL MEDI
 GOOGLE *SVCSBCISUMMIT.
 G.CO/HELPPAY#
 CA
 DIGITAL MEDI</t>
  </si>
  <si>
    <t>GOOGLE *SVCSBCISUMMI G.CO/HELPPAY# CA</t>
  </si>
  <si>
    <t>85544021267 954-463-2003
 TACO CRAFT FORT LAUDER
 FT LAUDERDALE
 FL
 954-463-2003</t>
  </si>
  <si>
    <t>TACO CRAFT FORT LAUDFT LAUDERDALE FL</t>
  </si>
  <si>
    <t>45778999502 INSURANCE
 AplPay GEICO AUTO
 (800)841-3000
 DC
 INSURANCE</t>
  </si>
  <si>
    <t>84765791265786-525-9988
 GREEN APPLE MARKET
 MIAMI
 FL
 786-525-9988</t>
  </si>
  <si>
    <t>GREEN APPLE MARKET MIAMI FL</t>
  </si>
  <si>
    <t>vTIRQRT8Nl1 squareup.com/receipts
 BRICKELL WINE BANK
 Miami
 FL
 squareup.com/receipts</t>
  </si>
  <si>
    <t>BRICKELL WINE BANK Miami FL</t>
  </si>
  <si>
    <t>FWYJZ0gHOTq squareup.com/receipts
 AplPay CREMA GOURMET ESPRESSO BAR
 Miami
 FL
 squareup.com/receipts</t>
  </si>
  <si>
    <t>NT_K5KUSMXA +16505166942
 LYTE TICKETS: EVENTS
 SAN FRANCISCO
 CA
 +16505166942</t>
  </si>
  <si>
    <t>LYTE TICKETS: EVENTSSAN FRANCISCO CA</t>
  </si>
  <si>
    <t>10076180101 8002752273
 PAYPAL *APPLE.COM/BILL
 8002752273
 CA
 Description : MUSIC Price : 0.00
 8002752273</t>
  </si>
  <si>
    <t>PAYPAL *APPLE.COM/BI8002752273 CA</t>
  </si>
  <si>
    <t>Merchandise &amp; Supplies-Music &amp; Video</t>
  </si>
  <si>
    <t>285701775 0923010000284 33301
 THE FOXY BROWN 021770021754542
 FORT LAUDERDA
 FL
 0923010000284 33301</t>
  </si>
  <si>
    <t>THE FOXY BROWN 02177FORT LAUDERDA FL</t>
  </si>
  <si>
    <t>0581173 3058602280
 PUBLIX
 MIAMI
 FL
 Description : REFER TO RECEIPT Price : 0.00
 3058602280</t>
  </si>
  <si>
    <t>rB9QrTnpL00 3054033103
 TST* SOCAL CANTINA - DOLO 300516494
 MIAMI
 FL
 Description : BARS Price : 0.3409
 3054033103</t>
  </si>
  <si>
    <t>10076058750 8889009646
 PAYPAL *ZOHOCORPORA ZOHO-
 8889009646
 CA
 Description : GENERAL Price : 0.00
 8889009646</t>
  </si>
  <si>
    <t>PAYPAL *ZOHOCORPORA 8889009646 CA</t>
  </si>
  <si>
    <t>3j4u6iAngv8 squareup.com/receipts
 CREMA GOURMET ESPRESSO BAR
 Miami
 FL
 squareup.com/receipts</t>
  </si>
  <si>
    <t>CREMA GOURMET ESPRESMiami FL</t>
  </si>
  <si>
    <t>10090151 8007467287
 PHARMACIES
 CVS PHARMACY
 MIAMI
 FL
 PHARMACIES
 8007467287</t>
  </si>
  <si>
    <t>10075982136 8002752273
 PAYPAL *APPLE.COM/BILL
 8002752273
 CA
 Description : MUSIC Price : 0.00
 8002752273</t>
  </si>
  <si>
    <t>31500010 786-425-9003
 GRAINER BAKERY BRICKELL 0000
 DOWNTOWN MIAM
 FL
 Description : FOOD/BEVERAGE Price : 0.00
 786-425-9003</t>
  </si>
  <si>
    <t>P16F92DCAF DIRECT MKTG MISC
 SPOTIFY USA
 NEW YORK
 DIRECT MKTG MISC</t>
  </si>
  <si>
    <t>SPOTIFY USA NEW YORK</t>
  </si>
  <si>
    <t>Merchandise &amp; Supplies-Mail Order</t>
  </si>
  <si>
    <t>WERZeGp7O00 3053920102
 TST* PURA VIDA EDGEWATER 300526224
 MIAMI BEACH
 FL
 Description : RESTAURANTS Price : 0.0689
 3053920102</t>
  </si>
  <si>
    <t>TST* PURA VIDA EDGEWMIAMI BEACH FL</t>
  </si>
  <si>
    <t>31300046 786-425-9003
 GRAINER BAKERY BRICKELL 0000
 DOWNTOWN MIAM
 FL
 Description : FOOD/BEVERAGE Price : 0.00
 786-425-9003</t>
  </si>
  <si>
    <t>31100025 786-425-9003
 AplPay GRAINER BAKERY BRICKELL 0000
 DOWNTOWN MIAM
 FL
 Description : FOOD/BEVERAGE Price : 0.00
 786-425-9003</t>
  </si>
  <si>
    <t>HXEQPZAV 8002561020
 AplPay SEAMLSS*ZUMA
 NEW YORK
 NY
 8002561020</t>
  </si>
  <si>
    <t>AplPay SEAMLSS*ZUMA NEW YORK NY</t>
  </si>
  <si>
    <t>85363851230 786-567-5590
 SOUTH FLORIDA CLUB SPO
 786-567-5590
 FL
 786-567-5590</t>
  </si>
  <si>
    <t>SOUTH FLORIDA CLUB S786-567-5590 FL</t>
  </si>
  <si>
    <t>Entertainment-Associations</t>
  </si>
  <si>
    <t>254 818-871-3000
 NORTH ITALIA MIAMI MARY 0000
 MIAMI
 FL
 Description : FOOD/BEVERAGE Price : 0.00
 818-871-3000</t>
  </si>
  <si>
    <t>NORTH ITALIA MIAMI MMIAMI FL</t>
  </si>
  <si>
    <t>9E96030 845-338-2613
 KINGSTON CITGO 00023680064
 KINGSTON
 NY
 Description : GAS/MSC98 96300064 Price : 0.5705
 845-338-2613</t>
  </si>
  <si>
    <t>KINGSTON CITGO 00023KINGSTON NY</t>
  </si>
  <si>
    <t>10107976 8007467287
 PHARMACIES
 AplPay CVS PHARMACY
 MIAMI
 FL
 PHARMACIES
 8007467287</t>
  </si>
  <si>
    <t>99999991263 3052003109
 TST* PURA VIDA - DESIGN D 300531078
 MIAMI
 FL
 Description : RESTAURANTS Price : 0.5152
 3052003109</t>
  </si>
  <si>
    <t>TST* PURA VIDA - DESMIAMI FL</t>
  </si>
  <si>
    <t>1009102 8636881188
 PUBLIX
 MIAMI
 FL
 Description : REFER TO RECEIPT Price : 0.00
 8636881188</t>
  </si>
  <si>
    <t>90200052 786-299-4585
 AplPay GREENLIFE BRICKELL 0000
 MIAMI
 FL
 Description : EXPRESS PAY SVC FAS Price : 0.00
 786-299-4585</t>
  </si>
  <si>
    <t>01T7pGlppxG 855-865-9553
 LYFT.COM/CHARGES 0000
 SAN FRANCISCO
 CA
 Description : CHARTER SERVICE Price : 0.00
 855-865-9553</t>
  </si>
  <si>
    <t>00100052 305-576-3945
 BVD 0000
 MIAMI
 FL</t>
  </si>
  <si>
    <t>BVD 0000 MIAMI FL</t>
  </si>
  <si>
    <t>99999991262 3052443734
 TST* THE DIRTY RABBIT 300502971
 MIAMI
 FL
 Description : BARS Price : 0.1294
 3052443734</t>
  </si>
  <si>
    <t>TST* THE DIRTY RABBIMIAMI FL</t>
  </si>
  <si>
    <t>NT_KGRS7NF4 +18339535902
 LOVE DISCOVERY INST.
 CORAL GABLES
 FL
 +18339535902</t>
  </si>
  <si>
    <t>73011001258 STATIONHARDWARE@GMAIL
 STATIONHARDWARE@GMAIL.COM
 HOPATCONG STATION HARDWAR 948908470589
 HOPATCONG
 NJ
 STATIONHARDWARE@GMAIL.COM</t>
  </si>
  <si>
    <t>HOPATCONG STATION HAHOPATCONG NJ</t>
  </si>
  <si>
    <t>00167516635268788 07857
 SHOPRITE NETCONG S1
 NETCONG
 NJ
 268788 07857</t>
  </si>
  <si>
    <t>SHOPRITE NETCONG S1 NETCONG NJ</t>
  </si>
  <si>
    <t>99999991262 3052443734
 TST* THE DIRTY RABBIT 300502971
 MIAMI
 FL
 Description : BARS Price : 0.3095
 3052443734</t>
  </si>
  <si>
    <t>000000062608006789258
 DOLLAR GENERAL 14739 000014739
 KINGSTON
 NY
 8006789258</t>
  </si>
  <si>
    <t>DOLLAR GENERAL 14739KINGSTON NY</t>
  </si>
  <si>
    <t>AUTOPAY PAYMENT - THANK YOU</t>
  </si>
  <si>
    <t>DNH205VT 8778723373
 BT*CYCLE TRADER
 NORFOLK
 VA
 8778723373</t>
  </si>
  <si>
    <t>BT*CYCLE TRADER NORFOLK VA</t>
  </si>
  <si>
    <t>Business Services-Advertising Services</t>
  </si>
  <si>
    <t>01T5HEaZ8KV 855-865-9553
 LYFT.COM/CHARGES 0000
 SAN FRANCISCO
 CA
 Description : CHARTER SERVICE Price : 0.00
 855-865-9553</t>
  </si>
  <si>
    <t>NT_KEVX3FIM +18339535902
 LOVE DISCOVERY INST.
 CORAL GABLES
 FL
 +18339535902</t>
  </si>
  <si>
    <t>201960771 SELF-STORAGE
 PUBLIC STORAGE 25590
 800-567-0759
 NJ
 SELF-STORAGE</t>
  </si>
  <si>
    <t>PUBLIC STORAGE 25590800-567-0759 NJ</t>
  </si>
  <si>
    <t>Transportation-Other Transportation</t>
  </si>
  <si>
    <t>163393994 MOUNTAIN VIEW
 VERISIGN PAYMENTS*VERISIGN PAYMENTS VE
 MOUNTAIN VIEW
 CA
 MOUNTAIN VIEW</t>
  </si>
  <si>
    <t>VERISIGN PAYMENTS*VEMOUNTAIN VIEW CA</t>
  </si>
  <si>
    <t>00250100042 5185811200
 STEWART'S ICE CREAM
 WOODSTOCK
 NY
 Description : SERVICE STATION Price : 0.0573
 5185811200</t>
  </si>
  <si>
    <t>STEWART'S ICE CREAM WOODSTOCK NY</t>
  </si>
  <si>
    <t>73011551255 BILAL.ALSAYEDI50@GMAI
 BILAL.ALSAYEDI50@GMAIL.CO
 NORTH 7 DELI 055630000002725
 BROOKLYN
 NY
 BILAL.ALSAYEDI50@GMAIL.CO</t>
  </si>
  <si>
    <t>NORTH 7 DELI 0556300BROOKLYN NY</t>
  </si>
  <si>
    <t>00251400032 5185811200
 STEWART'S ICE CREAM
 WOODSTOCK
 NY
 Description : AUTOMATED FUEL Price : 0.5077
 5185811200</t>
  </si>
  <si>
    <t>01T3vu29CSF 855-865-9553
 LYFT.COM/CHARGES 0000
 SAN FRANCISCO
 CA
 Description : CHARTER SERVICE Price : 0.00
 855-865-9553</t>
  </si>
  <si>
    <t>12540014767 DISCOUNT STORE
 WAL-MART SUPERCENTER 2504 2504
 KINGSTON
 NY
 DISCOUNT STORE</t>
  </si>
  <si>
    <t>WAL-MART SUPERCENTERKINGSTON NY</t>
  </si>
  <si>
    <t>hUkdKw5zjli squareup.com/receipts
 BRICKELL WINE BANK
 MIAMI
 FL
 squareup.com/receipts</t>
  </si>
  <si>
    <t>BRICKELL WINE BANK MIAMI FL</t>
  </si>
  <si>
    <t>01SWKnr0Wyi 855-865-9553
 LYFT.COM/CHARGES 0000
 SAN FRANCISCO
 CA
 Description : CHARTER SERVICE Price : 0.00
 855-865-9553</t>
  </si>
  <si>
    <t>01SSBTAdgwN 855-865-9553
 LYFT.COM/CHARGES 0000
 SAN FRANCISCO
 CA
 Description : CHARTER SERVICE Price : 0.00
 855-865-9553</t>
  </si>
  <si>
    <t>TDk7hlA1gjn 888-561-4748
 CANTALOUPE 2 0000
 MALVERN
 PA
 Description : FAST FOOD RESTAURAN Price : 0.00
 888-561-4748</t>
  </si>
  <si>
    <t>CANTALOUPE 2 0000 MALVERN PA</t>
  </si>
  <si>
    <t>10156320210 7864276165
 AplPay AFICIONADOS 650000009665319
 MIAMI
 FL
 Description : PACKAGE STORE-BEER/ Price : 0.2995
 7864276165</t>
  </si>
  <si>
    <t>AplPay AFICIONADOS 6MIAMI FL</t>
  </si>
  <si>
    <t>081909 AIRLINE/AIR CARRIER
 PASSENGER TICKET
 EXPEDIA.COM TRAVEL
 SEATTLE
 WA
 Carrier : JETBLUE
 Passenger Name : ARTEMENKO/MAXIM
 Ticket Number : 27976463876583
 Departure Day : 08/16
 Additional Info : PASSENGER TICKET
 From : NEW YORK LA GUARDI
 To : MIAMI INTERNATIONA
 Class : B</t>
  </si>
  <si>
    <t>01SQEgcrLMI 855-865-9553
 LYFT.COM/CHARGES 0000
 SAN FRANCISCO
 CA
 Description : CHARTER SERVICE Price : 0.00
 855-865-9553</t>
  </si>
  <si>
    <t>10097687 8007467287
 AplPay CVS PHARMACY
 MIAMI
 FL
 Description : PHARMACIES Price : 0.0399
 8007467287</t>
  </si>
  <si>
    <t>052609480808009220204
 TELECOM SVC:PREPAID RECURRING PHONE SER
 VZWRLSS*BILL PAY VE
 FOLSOM
 CA
 TELECOM SVC:PREPAID RECURRING PHONE SER
 8009220204</t>
  </si>
  <si>
    <t>VZWRLSS*BILL PAY VEFOLSOM CA</t>
  </si>
  <si>
    <t>V4UH7205249 CABLE SVCS
 COMCAST CABLE COMM
 800-COMCAST
 FL
 CABLE SVCS</t>
  </si>
  <si>
    <t>99999991262 3052443734
 TST* THE DIRTY RABBIT 300502971
 MIAMI
 FL
 Description : BARS Price : 0.3346
 3052443734</t>
  </si>
  <si>
    <t>99999991262 3052443734
 TST* THE DIRTY RABBIT 300502971
 MIAMI
 FL
 Description : BARS Price : 0.3882
 3052443734</t>
  </si>
  <si>
    <t>228708928 888-865-5352
 SUNPASS OPERATIONS
 BOCA RATON
 FL
 Description : RETAIL Price : 0.00
 888-865-5352</t>
  </si>
  <si>
    <t>SUNPASS OPERATIONS BOCA RATON FL</t>
  </si>
  <si>
    <t>Transportation-Tolls &amp; Fees</t>
  </si>
  <si>
    <t>99999991262 3052443734
 TST* THE DIRTY RABBIT 300502971
 MIAMI
 FL
 Description : BARS Price : 0.414
 3052443734</t>
  </si>
  <si>
    <t>ZQMXThcJehr squareup.com/receipts
 LA SANTA TAQUERIA
 Miami
 FL
 squareup.com/receipts</t>
  </si>
  <si>
    <t>LA SANTA TAQUERIA Miami FL</t>
  </si>
  <si>
    <t>03800122 954-278-2129
 RACCOON COFFEE 0000
 MIAMI
 FL
 Description : FOOD/BEVERAGE Price : 0.00
 954-278-2129</t>
  </si>
  <si>
    <t>9AZW7VIsMF7 squareup.com/receipts
 THE WHARF MIAMI CATERED BY MV CATERING
 Miami
 FL
 squareup.com/receipts</t>
  </si>
  <si>
    <t>THE WHARF MIAMI CATEMiami FL</t>
  </si>
  <si>
    <t>D74nsThS400 3056622326
 TST* FROHZEN-MIAMI 300527584
 MIAMI
 FL
 Description : RESTAURANTS Price : 0.0635
 3056622326</t>
  </si>
  <si>
    <t>TST* FROHZEN-MIAMI 3MIAMI FL</t>
  </si>
  <si>
    <t>03700091 954-278-2129
 RACCOON COFFEE 0000
 MIAMI
 FL
 Description : FOOD/BEVERAGE Price : 0.00
 954-278-2129</t>
  </si>
  <si>
    <t>99999991260 7863891092
 TST* SWEET CAROLINE KARAO 300570268
 MIAMI
 FL
 Description : BARS Price : 0.3498
 7863891092</t>
  </si>
  <si>
    <t>TST* SWEET CAROLINE MIAMI FL</t>
  </si>
  <si>
    <t>99999991260 7863891092
 TST* SWEET CAROLINE KARAO 300570268
 MIAMI
 FL
 Description : BARS Price : 0.7444
 7863891092</t>
  </si>
  <si>
    <t>01SPxgT66EJ 855-865-9553
 LYFT.COM/CHARGES 0000
 SAN FRANCISCO
 CA
 Description : CHARTER SERVICE Price : 0.00
 855-865-9553</t>
  </si>
  <si>
    <t>01UsGPROQ59 855-865-9553
 LYFT.COM/CHARGES 0000
 SAN FRANCISCO
 CA
 Description : CHARTER SERVICE Price : 0.00
 855-865-9553</t>
  </si>
  <si>
    <t>31300030 786-425-9003
 AplPay GRAINER BAKERY BRICKELL 0000
 DOWNTOWN MIAM
 FL
 Description : FOOD/BEVERAGE Price : 0.00
 786-425-9003</t>
  </si>
  <si>
    <t>069484028 305-503-6500
 CONRAD MIAMI FB CONRAD MIAMI FB
 MIAMI
 FL
 305-503-6500</t>
  </si>
  <si>
    <t>31100052 786-425-9003
 GRAINER BAKERY BRICKELL 0000
 DOWNTOWN MIAM
 FL
 Description : FOOD/BEVERAGE Price : 0.00
 786-425-9003</t>
  </si>
  <si>
    <t>0043596 845-336-7600
 TEXAS ROADHOUSE
 KINGSTON
 NY
 Description : FOOD/BEVERAGE Price : 0.00
 845-336-7600</t>
  </si>
  <si>
    <t>TEXAS ROADHOUSE KINGSTON NY</t>
  </si>
  <si>
    <t>73011001256 MCULVERT@HOTMAIL.COM
 BAGELS ON THE HILL 180700260078022
 LANDING
 NJ
 MCULVERT@HOTMAIL.COM</t>
  </si>
  <si>
    <t>BAGELS ON THE HILL 1LANDING NJ</t>
  </si>
  <si>
    <t>73011001255259227 07843
 PATRICKS PUB 021770021642628
 HOPATCONG
 NJ
 259227 07843</t>
  </si>
  <si>
    <t>PATRICKS PUB 0217700HOPATCONG NJ</t>
  </si>
  <si>
    <t>730110012560000028474 07849
 THE JEFFERSON HOUSE 021770021655020
 LAKE HOPATCON
 NJ
 0000028474 07849</t>
  </si>
  <si>
    <t>THE JEFFERSON HOUSE LAKE HOPATCON NJ</t>
  </si>
  <si>
    <t>99999991255 9175795510
 TST* EGG SHOP - WILLIAMSB 300565259
 BROOKLYN
 NY
 Description : RESTAURANTS Price : 0.7121
 9175795510</t>
  </si>
  <si>
    <t>TST* EGG SHOP - WILLBROOKLYN NY</t>
  </si>
  <si>
    <t>116E1EBD4F5 FAST FOOD RESTAURANT
 STARBUCKS STORE 0766
 BASKING RIDGE
 NJ
 FAST FOOD RESTAURANT</t>
  </si>
  <si>
    <t>STARBUCKS STORE 0766BASKING RIDGE NJ</t>
  </si>
  <si>
    <t>10097591 8007467287
 AplPay CVS PHARMACY
 MIAMI
 FL
 Description : PHARMACIES Price : 0.1058
 8007467287</t>
  </si>
  <si>
    <t>99999991254 2697797493
 TST* PEARL MOON WOODSTOCK 300553471
 WOODSTOCK
 NY
 Description : RESTAURANTS Price : 0.5056
 2697797493</t>
  </si>
  <si>
    <t>TST* PEARL MOON WOODWOODSTOCK NY</t>
  </si>
  <si>
    <t>10082819 8007467287
 PHARMACIES
 CVS PHARMACY
 MIAMI
 FL
 PHARMACIES
 8007467287</t>
  </si>
  <si>
    <t>31100021 786-425-9003
 AplPay GRAINER BAKERY BRICKELL 0000
 DOWNTOWN MIAM
 FL
 Description : FOOD/BEVERAGE Price : 0.00
 786-425-9003</t>
  </si>
  <si>
    <t>365538797TC INTERNET ACC
 AplPay HTTP://WWW.GOGOAIR.C
 877-350-0038
 IL
 INTERNET ACC</t>
  </si>
  <si>
    <t>AplPay HTTP://WWW.GO877-350-0038 IL</t>
  </si>
  <si>
    <t>NT_KGM2MH32 +18887999666
 ZOOM.US 888-799-9666
 SAN JOSE
 CA
 +18887999666</t>
  </si>
  <si>
    <t>03000062 954-278-2129
 AplPay RACCOON COFFEE 0000
 MIAMI
 FL
 Description : FOOD/BEVERAGE Price : 0.00
 954-278-2129</t>
  </si>
  <si>
    <t>9094 9094 33122
 Wynwood Cafe E MIA 1582212000
 MIAMI
 FL
 9094 33122</t>
  </si>
  <si>
    <t>Wynwood Cafe E MIA 1MIAMI FL</t>
  </si>
  <si>
    <t>01Ur8VZhW8f 855-865-9553
 LYFT.COM/CHARGES 0000
 SAN FRANCISCO
 CA
 Description : CHARTER SERVICE Price : 0.00
 855-865-9553</t>
  </si>
  <si>
    <t>31900020 786-425-9003
 AplPay GRAINER BAKERY BRICKELL 0000
 DOWNTOWN MIAM
 FL
 Description : FOOD/BEVERAGE Price : 0.00
 786-425-9003</t>
  </si>
  <si>
    <t>A3475429457 COMPUTER NETWORK/INFO
 GOOGLE*CLOUD R9E7M7 GOOGLE INC
 CC GOOGLE.COM
 COMPUTER NETWORK/INFO</t>
  </si>
  <si>
    <t>GOOGLE*CLOUD R9E7M7 CC GOOGLE.COM</t>
  </si>
  <si>
    <t>2014229000 954-828-5150
 PARKING (VERRUS) 0971
 FORT LAUDERDA
 FL
 Description : PARKING FEES Price : 0.00
 954-828-5150</t>
  </si>
  <si>
    <t>PARKING (VERRUS) 097FORT LAUDERDA FL</t>
  </si>
  <si>
    <t>00000052 202-333-9792
 SETTE OSTERIA 0000
 MIAMI
 FL
 Description : FOOD/BEVERAGE Price : 0.00
 202-333-9792</t>
  </si>
  <si>
    <t>SETTE OSTERIA 0000 MIAMI FL</t>
  </si>
  <si>
    <t>3b08hKy8rWx squareup.com/receipts
 CREMA GOURMET ESPRESSO BAR
 Miami
 FL
 squareup.com/receipts</t>
  </si>
  <si>
    <t>03800094 954-278-2129
 RACCOON COFFEE 0000
 MIAMI
 FL
 Description : FOOD/BEVERAGE Price : 0.00
 954-278-2129</t>
  </si>
  <si>
    <t>NT_KBTIBJFH +14159917250
 STREAK.COM
 SAN FRANCISCO
 CA
 +14159917250</t>
  </si>
  <si>
    <t>STREAK.COM SAN FRANCISCO CA</t>
  </si>
  <si>
    <t>01Updzj0lQc 855-865-9553
 LYFT.COM/CHARGES 0000
 SAN FRANCISCO
 CA
 Description : CHARTER SERVICE Price : 0.00
 855-865-9553</t>
  </si>
  <si>
    <t>Z8yZA9EWAVE squareup.com/receipts
 AplPay CREMA GOURMET ESPRESSO BAR
 Miami
 FL
 squareup.com/receipts</t>
  </si>
  <si>
    <t>21105171251 MISC FOOD STORE
 YACHT CLUB MARKET
 MIAMI
 FL
 MISC FOOD STORE</t>
  </si>
  <si>
    <t>0CB54X7C 8002561020
 AplPay YELP-GRUBHUB*HAPPEAS
 NEW YORK
 NY
 8002561020</t>
  </si>
  <si>
    <t>AplPay YELP-GRUBHUB*NEW YORK NY</t>
  </si>
  <si>
    <t>31300020 786-425-9003
 AplPay GRAINER BAKERY BRICKELL 0000
 DOWNTOWN MIAM
 FL
 Description : FOOD/BEVERAGE Price : 0.00
 786-425-9003</t>
  </si>
  <si>
    <t>10156320210 7864276165
 AplPay AFICIONADOS 650000009665319
 MIAMI
 FL
 Description : PACKAGE STORE-BEER/ Price : 0.2139
 7864276165</t>
  </si>
  <si>
    <t>2013607000 954-828-5150
 PARKING (VERRUS) 0971
 FORT LAUDERDA
 FL
 Description : PARKING FEES Price : 0.00
 954-828-5150</t>
  </si>
  <si>
    <t>10096906 8007467287
 PHARMACIES
 CVS PHARMACY
 MIAMI
 FL
 PHARMACIES
 8007467287</t>
  </si>
  <si>
    <t>n1P5PjAiFAV squareup.com/receipts
 PASION DEL CIELO BRICKELL AVE.
 Miami
 FL
 squareup.com/receipts</t>
  </si>
  <si>
    <t>PASION DEL CIELO BRIMiami FL</t>
  </si>
  <si>
    <t>99999991249 3058986773
 TST* MERAKI GREEK BISTRO 300519809
 COCONUT GROVE
 FL
 Description : RESTAURANTS Price : 0.35
 3058986773</t>
  </si>
  <si>
    <t>TST* MERAKI GREEK BICOCONUT GROVE FL</t>
  </si>
  <si>
    <t>03500094 954-278-2129
 AplPay RACCOON COFFEE 0000
 MIAMI
 FL
 Description : FOOD/BEVERAGE Price : 0.00
 954-278-2129</t>
  </si>
  <si>
    <t>268 818-871-3000
 NORTH ITALIA MIAMI MARY 0000
 MIAMI
 FL
 Description : FOOD/BEVERAGE Price : 0.00
 818-871-3000</t>
  </si>
  <si>
    <t>78500106 305-677-3952
 PANTHER COCONUT GROVE 0000
 MIAMI
 FL
 Description : FAST FOOD RESTAURAN Price : 0.00
 305-677-3952</t>
  </si>
  <si>
    <t>PANTHER COCONUT GROVMIAMI FL</t>
  </si>
  <si>
    <t>01UnypgnaUc 855-865-9553
 LYFT.COM/CHARGES 0000
 SAN FRANCISCO
 CA
 Description : CHARTER SERVICE Price : 0.00
 855-865-9553</t>
  </si>
  <si>
    <t>21105171249 MISC FOOD STORE
 YACHT CLUB MARKET
 MIAMI
 FL
 MISC FOOD STORE</t>
  </si>
  <si>
    <t>NT_JZSCLEN0 +18884935953
 AplPay CLASSPASS* MONTHLY
 NEW YORK CITY
 NY
 +18884935953</t>
  </si>
  <si>
    <t>AplPay CLASSPASS* MONEW YORK CITY NY</t>
  </si>
  <si>
    <t>73011001248Check: (2329) Rvc33131
 AU BON PAIN #20510 021770021746131
 MIAMI
 FL
 Check: (2329) Rvc33131</t>
  </si>
  <si>
    <t>99999991246 3059342679
 TST* MARGOT WINE BAR 300563834
 MIAMI
 FL
 Description : RESTAURANTS Price : 0.3535
 3059342679</t>
  </si>
  <si>
    <t>TST* MARGOT WINE BARMIAMI FL</t>
  </si>
  <si>
    <t>99999991246 7865342768
 TST* TAQUERIA HOJA 300562208
 MIAMI
 FL
 Description : RESTAURANTS Price : 0.0244
 7865342768</t>
  </si>
  <si>
    <t>TST* TAQUERIA HOJA 3MIAMI FL</t>
  </si>
  <si>
    <t>10156320210 7864276165
 AFICIONADOS 650000009665319
 MIAMI
 FL
 Description : PACKAGE STORE-BEER/ Price : 0.8665
 7864276165</t>
  </si>
  <si>
    <t>99999991246 7865342768
 TST* TAQUERIA HOJA 300562208
 MIAMI
 FL
 Description : RESTAURANTS Price : 0.3659
 7865342768</t>
  </si>
  <si>
    <t>NT_KBOXRPJI +19292652995
 THE TONSORY
 NEW YORK CITY
 NY
 +19292652995</t>
  </si>
  <si>
    <t>THE TONSORY NEW YORK CITY NY</t>
  </si>
  <si>
    <t>01UlkeL86P2 855-865-9553
 LYFT.COM/CHARGES 0000
 SAN FRANCISCO
 CA
 Description : CHARTER SERVICE Price : 0.00
 855-865-9553</t>
  </si>
  <si>
    <t>01UgOcwn48i 855-865-9553
 LYFT.COM/CHARGES 0000
 SAN FRANCISCO
 CA
 Description : CHARTER SERVICE Price : 0.00
 855-865-9553</t>
  </si>
  <si>
    <t>10175915 8007467287
 PHARMACIES
 CVS PHARMACY
 MIAMI
 FL
 PHARMACIES
 8007467287</t>
  </si>
  <si>
    <t>1397104 8636881188
 PUBLIX
 MIAMI
 FL
 Description : REFER TO RECEIPT Price : 0.00
 8636881188</t>
  </si>
  <si>
    <t>NT_K9E9TMT4 +14155799153
 SLACK T0141F6SVHS
 SAN FRANCISCO
 CA
 +14155799153</t>
  </si>
  <si>
    <t>31500032 786-425-9003
 GRAINER BAKERY BRICKELL 0000
 DOWNTOWN MIAM
 FL
 Description : FOOD/BEVERAGE Price : 0.00
 786-425-9003</t>
  </si>
  <si>
    <t>000028330 7183875533
 AplPay BROOKLYN HARVEST
 BROOKLYN
 NY
 7183875533</t>
  </si>
  <si>
    <t>AplPay BROOKLYN HARVBROOKLYN NY</t>
  </si>
  <si>
    <t>NT_KBBSXT9W +18339535902
 LOVE DISCOVERY INST.
 CORAL GABLES
 FL
 +18339535902</t>
  </si>
  <si>
    <t>99999991247 3055861292
 MAMA TRIED 000000001
 MIAMI
 FL
 3055861292</t>
  </si>
  <si>
    <t>MAMA TRIED 000000001MIAMI FL</t>
  </si>
  <si>
    <t>03200082 954-278-2129
 RACCOON COFFEE 0000
 MIAMI
 FL
 Description : FOOD/BEVERAGE Price : 0.00
 954-278-2129</t>
  </si>
  <si>
    <t>31300033 786-425-9003
 GRAINER BAKERY BRICKELL 0000
 DOWNTOWN MIAM
 FL
 Description : FOOD/BEVERAGE Price : 0.00
 786-425-9003</t>
  </si>
  <si>
    <t>B6rjcxDunaq squareup.com/receipts
 AplPay RWGWINES
 Brooklyn
 NY
 squareup.com/receipts</t>
  </si>
  <si>
    <t>AplPay RWGWINES Brooklyn NY</t>
  </si>
  <si>
    <t>10079036407 4153582935
 PAYPAL *ATLASSIAN
 4153582935
 CA
 Description : SOFTWARE Price : 0.00
 4153582935</t>
  </si>
  <si>
    <t>PAYPAL *ATLASSIAN 4153582935 CA</t>
  </si>
  <si>
    <t>LAV7POHXA2A www.craigslist.org
 CRAIGSLIST, INC.
 SAN FRANCISCO
 CA
 www.craigslist.org</t>
  </si>
  <si>
    <t>CRAIGSLIST, INC. SAN FRANCISCO CA</t>
  </si>
  <si>
    <t>85347011244 305-345-9868
 NEME GASTRO-BAR
 MIAMI
 FL
 305-345-9868</t>
  </si>
  <si>
    <t>NEME GASTRO-BAR MIAMI FL</t>
  </si>
  <si>
    <t>RE_2JIBC2VY +18886043188
 TOPTAL.COM
 SAN FRANCISCO
 CA
 +18886043188</t>
  </si>
  <si>
    <t>TOPTAL.COM SAN FRANCISCO CA</t>
  </si>
  <si>
    <t>99999991244 7863006511
 TST* SPROUTZ - BRICKELL 300539220
 MIAMI
 FL
 Description : RESTAURANTS Price : 0.1545
 7863006511</t>
  </si>
  <si>
    <t>TST* SPROUTZ - BRICKMIAMI FL</t>
  </si>
  <si>
    <t>10078963682 5054620139
 PAYPAL *OLD NAVY
 5054620139
 NM
 Description : GENERAL Price : 0.00
 5054620139</t>
  </si>
  <si>
    <t>PAYPAL *OLD NAVY 5054620139 NM</t>
  </si>
  <si>
    <t>Merchandise &amp; Supplies-Clothing Stores</t>
  </si>
  <si>
    <t>081809 AIRLINE/AIR CARRIER
 PASSENGER TICKET
 EXPEDIA.COM TRAVEL
 SEATTLE
 WA
 Carrier : DELTA AIR LINES
 Passenger Name : ARTEMENKO/MAXIM
 Ticket Number : 00676463010484
 Departure Day : 08/14
 Additional Info : PASSENGER TICKET
 From : MIAMI INTERNATIONA
 To : NEW YORK LA GUARDI
 Class : L</t>
  </si>
  <si>
    <t>0HBE1L2MEJA 3059950600
 AplPay WHOLE FOODS MARKET
 MIAMI
 FL
 Description : GROCERY STORES Price : 0.5763
 3059950600</t>
  </si>
  <si>
    <t>AplPay WHOLE FOODS MMIAMI FL</t>
  </si>
  <si>
    <t>bhC29IRLil6 squareup.com/receipts
 AplPay EVENT CONCESSIONS
 MIAMI
 FL
 squareup.com/receipts</t>
  </si>
  <si>
    <t>AplPay EVENT CONCESSMIAMI FL</t>
  </si>
  <si>
    <t>10099231 8007467287
 CVS PHARMACY
 MIAMI
 FL
 Description : PHARMACIES Price : 0.0179
 8007467287</t>
  </si>
  <si>
    <t>821354713T1 ADVERTISEMNT
 AUTOTRADER.COM
 866-288-6872
 GA
 ADVERTISEMNT</t>
  </si>
  <si>
    <t>AUTOTRADER.COM 866-288-6872 GA</t>
  </si>
  <si>
    <t>40853867 P- SUBSRIPTION
 WSJ/BARRONS SUBSCRIP
 800-568-7625
 NJ
 SUBSRIPTION</t>
  </si>
  <si>
    <t>WSJ/BARRONS SUBSCRIP800-568-7625 NJ</t>
  </si>
  <si>
    <t>fbq6CX31K8K squareup.com/receipts
 EVENT CONCESSIONS
 Miami
 FL</t>
  </si>
  <si>
    <t>EVENT CONCESSIONS Miami FL</t>
  </si>
  <si>
    <t>10078366562 4153582935
 PAYPAL *ATLASSIAN
 4153582935
 CA
 Description : SOFTWARE Price : 0.00
 4153582935</t>
  </si>
  <si>
    <t>10105750 8007467287
 PHARMACIES
 CVS PHARMACY
 MIAMI
 FL
 PHARMACIES
 8007467287</t>
  </si>
  <si>
    <t>01UeKTUiCxs 855-865-9553
 LYFT.COM/CHARGES 0000
 SAN FRANCISCO
 CA
 Description : CHARTER SERVICE Price : 0.00
 855-865-9553</t>
  </si>
  <si>
    <t>01UfgyC8q7P 855-865-9553
 LYFT.COM/CHARGES 0000
 SAN FRANCISCO
 CA
 Description : CHARTER SERVICE Price : 0.00
 855-865-9553</t>
  </si>
  <si>
    <t>JkoKlZ1f82q squareup.com/receipts
 KONOS @BRICKELL
 Miami
 FL
 squareup.com/receipts</t>
  </si>
  <si>
    <t>109 818-871-3000
 NORTH ITALIA MIAMI MARY 0000
 MIAMI
 FL
 Description : FOOD/BEVERAGE Price : 0.00
 818-871-3000</t>
  </si>
  <si>
    <t>21105171292 MISC FOOD STORE
 YACHT CLUB MARKET
 MIAMI
 FL
 MISC FOOD STORE</t>
  </si>
  <si>
    <t>22789920 U-HAUL 1-800-789-3638
 U-HAUL 31648
 HOPATCONG
 NJ
 U-HAUL 1-800-789-3638</t>
  </si>
  <si>
    <t>U-HAUL 31648 HOPATCONG NJ</t>
  </si>
  <si>
    <t>10156320211 7864276165
 AFICIONADOS 650000009665319
 MIAMI
 FL
 Description : PACKAGE STORE-BEER/ Price : 0.2353
 7864276165</t>
  </si>
  <si>
    <t>99999991297 3053645870
 TST* LE ROUGE LOUNGE 300564677
 MIAMI
 FL
 Description : BARS Price : 0.2459
 3053645870</t>
  </si>
  <si>
    <t>TST* LE ROUGE LOUNGEMIAMI FL</t>
  </si>
  <si>
    <t>99999991297 7865342768
 TST* TAQUERIA HOJA 300562208
 MIAMI
 FL
 Description : RESTAURANTS Price : 0.2375
 7865342768</t>
  </si>
  <si>
    <t>VGC8BKuOTa7 squareup.com/receipts
 EVENT CONCESSIONS
 MIAMI
 FL</t>
  </si>
  <si>
    <t>EVENT CONCESSIONS MIAMI FL</t>
  </si>
  <si>
    <t>P177C23C16 DIRECT MKTG MISC
 SPOTIFY USA
 NEW YORK
 DIRECT MKTG MISC</t>
  </si>
  <si>
    <t>X3WKBCbe9xc squareup.com/receipts
 EVENT CONCESSIONS
 Miami
 FL
 squareup.com/receipts</t>
  </si>
  <si>
    <t>08103858 954-652-8530
 III POINTS 0000
 MIAMI
 FL</t>
  </si>
  <si>
    <t>III POINTS 0000 MIAMI FL</t>
  </si>
  <si>
    <t>365541250TC INTERNET ACC
 AplPay HTTP://WWW.GOGOAIR.C
 877-350-0038
 IL
 INTERNET ACC</t>
  </si>
  <si>
    <t>NT_K9FABDCW +18339535902
 LOVE DISCOVERY INST.
 CORAL GABLES
 FL
 +18339535902</t>
  </si>
  <si>
    <t>08302915 954-652-8530
 III POINTS 0000
 MIAMI
 FL</t>
  </si>
  <si>
    <t>NT_KRGZKT3B +18339535902
 LOVE DISCOVERY INST.
 CORAL GABLES
 FL
 +18339535902</t>
  </si>
  <si>
    <t>10171728 8007467287
 PHARMACIES
 CVS PHARMACY
 MIAMI
 FL
 PHARMACIES
 8007467287</t>
  </si>
  <si>
    <t>08301087 954-652-8530
 III POINTS 0000
 MIAMI
 FL</t>
  </si>
  <si>
    <t>21105171289 MISC FOOD STORE
 YACHT CLUB MARKET
 MIAMI
 FL
 MISC FOOD STORE</t>
  </si>
  <si>
    <t>10077003390 4152469444
 PAYPAL *NEUTRONHOLD RIDE
 4152469444
 CA
 Description : RECREATIONAL SERVIC Price : 0.00
 4152469444</t>
  </si>
  <si>
    <t>PAYPAL *NEUTRONHOLD 4152469444 CA</t>
  </si>
  <si>
    <t>p4A7Y5bEarx squareup.com/receipts
 NEIGHBORHOOD KITCHENS
 MIAMI
 FL</t>
  </si>
  <si>
    <t>NEIGHBORHOOD KITCHENMIAMI FL</t>
  </si>
  <si>
    <t>10156320211 3055354142
 PURA VIDA EDGEWATER 650000011488734
 MIAMI
 FL
 3055354142</t>
  </si>
  <si>
    <t>PURA VIDA EDGEWATER MIAMI FL</t>
  </si>
  <si>
    <t>10097184 8007467287
 AplPay CVS PHARMACY
 MIAMI
 FL
 Description : PHARMACIES Price : 0.0579
 8007467287</t>
  </si>
  <si>
    <t>99999991296 3055461614
 TST* LE CHICK MIAMI 300529933
 MIAMI
 FL
 Description : RESTAURANTS Price : 0.325
 3055461614</t>
  </si>
  <si>
    <t>TST* LE CHICK MIAMI MIAMI FL</t>
  </si>
  <si>
    <t>10097247 8007467287
 CVS PHARMACY
 MIAMI
 FL
 Description : PHARMACIES Price : 0.0899
 8007467287</t>
  </si>
  <si>
    <t>10097130 8007467287
 CVS PHARMACY
 MIAMI
 FL
 Description : PHARMACIES Price : 0.0339
 8007467287</t>
  </si>
  <si>
    <t>10104470 8007467287
 PHARMACIES
 CVS PHARMACY
 MIAMI
 FL
 PHARMACIES
 8007467287</t>
  </si>
  <si>
    <t>21105171287 MISC FOOD STORE
 YACHT CLUB MARKET
 MIAMI
 FL
 MISC FOOD STORE</t>
  </si>
  <si>
    <t>99999991296 3053645870
 TST* LE ROUGE LOUNGE 300564677
 MIAMI
 FL
 Description : BARS Price : 0.0905
 3053645870</t>
  </si>
  <si>
    <t>10096673 8007467287
 PHARMACIES
 CVS PHARMACY
 MIAMI
 FL
 PHARMACIES
 8007467287</t>
  </si>
  <si>
    <t>31500061 786-425-9003
 GRAINER BAKERY BRICKELL 0000
 DOWNTOWN MIAM
 FL
 Description : FOOD/BEVERAGE Price : 0.00
 786-425-9003</t>
  </si>
  <si>
    <t>08102393 954-652-8530
 III POINTS 0000
 MIAMI
 FL</t>
  </si>
  <si>
    <t>70200274 305-460-5275
 CITY OF CORAL GABLES 0000
 CORAL GABLES
 FL
 Description : PARKING FEES Price : 0.00
 305-460-5275</t>
  </si>
  <si>
    <t>CITY OF CORAL GABLESCORAL GABLES FL</t>
  </si>
  <si>
    <t>9214113000 305-373-6789
 MPA PARKING PAY BY PHONE 0861
 MIAMI
 FL
 Description : SERVICE Price : 0.00
 305-373-6789</t>
  </si>
  <si>
    <t>MPA PARKING PAY BY PMIAMI FL</t>
  </si>
  <si>
    <t>08100257 954-652-8530
 III POINTS 0000
 MIAMI
 FL</t>
  </si>
  <si>
    <t>08100541 954-652-8530
 III POINTS 0000
 MIAMI
 FL</t>
  </si>
  <si>
    <t>31300026 786-425-9003
 AplPay GRAINER BAKERY BRICKELL 0000
 DOWNTOWN MIAM
 FL
 Description : FOOD/BEVERAGE Price : 0.00
 786-425-9003</t>
  </si>
  <si>
    <t>nRv2fMdStjL squareup.com/receipts
 CREMA GOURMET ESPRESSO BAR
 Miami
 FL
 squareup.com/receipts</t>
  </si>
  <si>
    <t>K1R6PZE1O TRAVEL
 EXPEDIA 72178556942477
 EXPEDIA.COM
 WA
 TRAVEL</t>
  </si>
  <si>
    <t>EXPEDIA 721785569424EXPEDIA.COM WA</t>
  </si>
  <si>
    <t>NT_KPNPNOVP +18339535902
 LOVE DISCOVERY INST.
 CORAL GABLES
 FL
 +18339535902</t>
  </si>
  <si>
    <t>238521947 888-865-5352
 SUNPASS OPERATIONS
 BOCA RATON
 FL
 Description : RETAIL Price : 0.00
 888-865-5352</t>
  </si>
  <si>
    <t>gD0ucJMXp00 3054033103
 TST* SOCAL CANTINA - DOLO 300516494
 MIAMI
 FL
 Description : BARS Price : 0.1764
 3054033103</t>
  </si>
  <si>
    <t>1397103 8636881188
 PUBLIX
 MIAMI
 FL
 Description : REFER TO RECEIPT Price : 0.00
 8636881188</t>
  </si>
  <si>
    <t>NT_KCM92QJG +18887999666
 ZOOM.US 888-799-9666
 SAN JOSE
 CA
 +18887999666</t>
  </si>
  <si>
    <t>180393 16011535 33149
 1 HOTEL SOUTH BEACH
 MIAMI BEACH
 FL
 16011535 33149</t>
  </si>
  <si>
    <t>1 HOTEL SOUTH BEACH MIAMI BEACH FL</t>
  </si>
  <si>
    <t>NT_KOHGZ5WI +18778894546
 TWILIO SENDGRID
 SAN FRANCISCO
 CA
 +18778894546</t>
  </si>
  <si>
    <t>TWILIO SENDGRID SAN FRANCISCO CA</t>
  </si>
  <si>
    <t>31100046 786-425-9003
 AplPay GRAINER BAKERY BRICKELL 0000
 DOWNTOWN MIAM
 FL
 Description : FOOD/BEVERAGE Price : 0.00
 786-425-9003</t>
  </si>
  <si>
    <t>21105171286 MISC FOOD STORE
 YACHT CLUB MARKET
 MIAMI
 FL
 MISC FOOD STORE</t>
  </si>
  <si>
    <t>X1zP0QS4ro3 squareup.com/receipts
 CREMA GOURMET ESPRESSO BAR
 Miami
 FL
 squareup.com/receipts</t>
  </si>
  <si>
    <t>03000135 954-278-2129
 RACCOON COFFEE 0000
 MIAMI
 FL
 Description : FOOD/BEVERAGE Price : 0.00
 954-278-2129</t>
  </si>
  <si>
    <t>10189511 8007467287
 PHARMACIES
 AplPay CVS PHARMACY
 MIAMI
 FL
 PHARMACIES
 8007467287</t>
  </si>
  <si>
    <t>10171160 8007467287
 CVS PHARMACY
 MIAMI
 FL
 Description : PHARMACIES Price : 0.0329
 8007467287</t>
  </si>
  <si>
    <t>10076559291 4152469444
 PAYPAL *NEUTRONHOLD RIDE
 4152469444
 CA
 Description : RECREATIONAL SERVIC Price : 0.00
 4152469444</t>
  </si>
  <si>
    <t>030261011 7 305-372-1808
 AplPay 7-ELEVEN 36662 00073666201
 MIAMI
 FL
 Description : GAS/MSC97 03266201 Price : 0.0189
 305-372-1808</t>
  </si>
  <si>
    <t>AplPay 7-ELEVEN 3666MIAMI FL</t>
  </si>
  <si>
    <t>99999991284 9082349115
 FAR HILLS RACE MEETING 000000001
 FAR HILLS
 NJ
 Description : REFER TO RECEIPT Price : 0.00
 9082349115</t>
  </si>
  <si>
    <t>FAR HILLS RACE MEETIFAR HILLS NJ</t>
  </si>
  <si>
    <t>Merchandise &amp; Supplies-Internet Purchase</t>
  </si>
  <si>
    <t>A4449792756 DIGITAL GOODS: APPS
 GOOGLE*CLOUD 8DJB5R GOOGLE INC
 CC GOOGLE.COM
 DIGITAL GOODS: APPS</t>
  </si>
  <si>
    <t>GOOGLE*CLOUD 8DJB5R CC GOOGLE.COM</t>
  </si>
  <si>
    <t>NT_KP3GFRYZ +18339535902
 LOVE DISCOVERY INST.
 CORAL GABLES
 FL
 +18339535902</t>
  </si>
  <si>
    <t>gxaToDBoJ00 7868106215
 TST* CENTURION RESTAURANT 300558341
 CORAL GABLES
 FL
 Description : RESTAURANTS Price : 1.358
 7868106215</t>
  </si>
  <si>
    <t>TST* CENTURION RESTACORAL GABLES FL</t>
  </si>
  <si>
    <t>DtKOyQJG9Uc squareup.com/receipts
 AplPay CREMA GOURMET ESPRESSO BAR
 Miami
 FL
 squareup.com/receipts</t>
  </si>
  <si>
    <t>825584 2162858 33149
 1 HOTEL SOUTH BEACH
 MIAMI BEACH
 FL
 2162858 33149</t>
  </si>
  <si>
    <t>21105171284 MISC FOOD STORE
 YACHT CLUB MARKET
 MIAMI
 FL
 MISC FOOD STORE</t>
  </si>
  <si>
    <t>10096017 8007467287
 CVS PHARMACY
 MIAMI
 FL
 Description : PHARMACIES Price : 0.0528
 8007467287</t>
  </si>
  <si>
    <t>28516100277 8002758777
 USPS PO 1158640097 001439190
 MIAMI
 FL
 Description : POST SVCS GO Price : 0.116
 8002758777</t>
  </si>
  <si>
    <t>USPS PO 1158640097 0MIAMI FL</t>
  </si>
  <si>
    <t>Business Services-Mailing &amp; Shipping</t>
  </si>
  <si>
    <t>10095164 8007467287
 CVS PHARMACY
 MIAMI
 FL
 Description : PHARMACIES Price : 0.1237
 8007467287</t>
  </si>
  <si>
    <t>31700037 786-425-9003
 GRAINER BAKERY BRICKELL 0000
 DOWNTOWN MIAM
 FL
 Description : FOOD/BEVERAGE Price : 0.00
 786-425-9003</t>
  </si>
  <si>
    <t>31700036 786-425-9003
 GRAINER BAKERY BRICKELL 0000
 DOWNTOWN MIAM
 FL
 Description : FOOD/BEVERAGE Price : 0.00
 786-425-9003</t>
  </si>
  <si>
    <t>NT_KND2OHPE +18339535902
 LOVE DISCOVERY INST.
 CORAL GABLES
 FL
 +18339535902</t>
  </si>
  <si>
    <t>GAAQHFE6 8778723373
 BT*CYCLE TRADER
 NORFOLK
 VA
 8778723373</t>
  </si>
  <si>
    <t>NT_KMV22XFF +18886043188
 TOPTAL.COM
 SAN FRANCISCO
 CA
 +18886043188</t>
  </si>
  <si>
    <t>31500070 786-425-9003
 AplPay GRAINER BAKERY BRICKELL 0000
 DOWNTOWN MIAM
 FL
 Description : FOOD/BEVERAGE Price : 0.00
 786-425-9003</t>
  </si>
  <si>
    <t>069521006 305-503-6500
 CONRAD MIAMI FB CONRAD MIAMI FB
 MIAMI
 FL
 305-503-6500</t>
  </si>
  <si>
    <t>r7buT6Gqh00 3054033103
 TST* SOCAL CANTINA - DOLO 300516494
 MIAMI
 FL
 Description : BARS Price : 0.288
 3054033103</t>
  </si>
  <si>
    <t>f93cuyw5siG squareup.com/receipts
 CREMA GOURMET ESPRESSO BAR
 Miami
 FL
 squareup.com/receipts</t>
  </si>
  <si>
    <t>6aEYJPgFM00 3054033103
 TST* SOCAL CANTINA - DOLO 300516494
 MIAMI
 FL
 Description : BARS Price : 0.9585
 3054033103</t>
  </si>
  <si>
    <t>99999991289 3052443734
 TST* THE DIRTY RABBIT 300502971
 MIAMI
 FL
 Description : BARS Price : 0.4787
 3052443734</t>
  </si>
  <si>
    <t>31100045 786-425-9003
 AplPay GRAINER BAKERY BRICKELL 0000
 DOWNTOWN MIAM
 FL
 Description : FOOD/BEVERAGE Price : 0.00
 786-425-9003</t>
  </si>
  <si>
    <t>375007884 0000307617 33131
 EAST MIAMI - SUGAR 021770021657933
 MIAMI
 FL
 0000307617 33131</t>
  </si>
  <si>
    <t>EAST MIAMI - SUGAR 0MIAMI FL</t>
  </si>
  <si>
    <t>NT_KESTOCS7 +16174955731
 HARVARD ALUMNI ENTREPR
 CAMBRIDGE
 MA
 +16174955731</t>
  </si>
  <si>
    <t>HARVARD ALUMNI ENTRECAMBRIDGE MA</t>
  </si>
  <si>
    <t>10102885 8007467287
 PHARMACIES
 AplPay CVS PHARMACY
 MIAMI
 FL
 PHARMACIES
 8007467287</t>
  </si>
  <si>
    <t>31900048 786-425-9003
 AplPay GRAINER BAKERY BRICKELL 0000
 DOWNTOWN MIAM
 FL
 Description : FOOD/BEVERAGE Price : 0.00
 786-425-9003</t>
  </si>
  <si>
    <t>NT_KMTR5SFK +14159917250
 STREAK.COM
 SAN FRANCISCO
 CA
 +14159917250</t>
  </si>
  <si>
    <t>44 818-871-3000
 NORTH ITALIA MIAMI MARY 0000
 MIAMI
 FL
 Description : FOOD/BEVERAGE Price : 0.00
 818-871-3000</t>
  </si>
  <si>
    <t>10077323980 6095140870
 PAYPAL *WSJ/BARRON
 6095140870
 NY
 Description : DIGITAL APPLICATION Price : 0.00
 6095140870</t>
  </si>
  <si>
    <t>PAYPAL *WSJ/BARRON 6095140870 NY</t>
  </si>
  <si>
    <t>370608590 1423321118 33139
 STANDARD MIAMI F&amp;B 021770021747340
 MIAMI BEACH
 FL
 1423321118 33139</t>
  </si>
  <si>
    <t>370608590 1500302918 33139
 STANDARD MIAMI F&amp;B 021770021747340
 MIAMI BEACH
 FL
 1500302918 33139</t>
  </si>
  <si>
    <t>21105171279 MISC FOOD STORE
 YACHT CLUB MARKET
 MIAMI
 FL
 MISC FOOD STORE</t>
  </si>
  <si>
    <t>lQ2cCRhl700 3053920102
 TST* PURA VIDA EDGEWATER 300526224
 MIAMI BEACH
 FL
 Description : RESTAURANTS Price : 0.2252
 3053920102</t>
  </si>
  <si>
    <t>31500024 786-425-9003
 AplPay GRAINER BAKERY BRICKELL 0000
 DOWNTOWN MIAM
 FL
 Description : FOOD/BEVERAGE Price : 0.00
 786-425-9003</t>
  </si>
  <si>
    <t>10102382 8007467287
 AplPay CVS PHARMACY
 MIAMI
 FL
 Description : PHARMACIES Price : 0.0329
 8007467287</t>
  </si>
  <si>
    <t>10088020 8007467287
 PHARMACIES
 AplPay CVS PHARMACY
 MIAMI
 FL
 PHARMACIES
 8007467287</t>
  </si>
  <si>
    <t>10102321 8007467287
 PHARMACIES
 CVS PHARMACY
 MIAMI
 FL
 PHARMACIES
 8007467287</t>
  </si>
  <si>
    <t>03200104 954-278-2129
 RACCOON COFFEE 0000
 MIAMI
 FL
 Description : FOOD/BEVERAGE Price : 0.00
 954-278-2129</t>
  </si>
  <si>
    <t>A0IP6TVG DIGITAL MEDI
 GOOGLE *SVCSBCISUMMIT.
 G.CO/HELPPAY#
 CA
 DIGITAL MEDI</t>
  </si>
  <si>
    <t>10077118068 8885795910
 PAYPAL *BEENVERIFIE
 8885795910
 NY
 Description : INFORMATION RETRIEV Price : 0.00
 8885795910</t>
  </si>
  <si>
    <t>PAYPAL *BEENVERIFIE 8885795910 NY</t>
  </si>
  <si>
    <t>071606548 804-801-6823
 AMK CAP1 BRICKELL AMK CAP1 BRICKE
 MIAMI
 FL
 804-801-6823</t>
  </si>
  <si>
    <t>xGJTRCCJuui squareup.com/receipts
 CARD PAY M
 Miami
 FL
 squareup.com/receipts</t>
  </si>
  <si>
    <t>CARD PAY M Miami FL</t>
  </si>
  <si>
    <t>ZcOVFGCLwDn squareup.com/receipts
 AplPay CREMA GOURMET ESPRESSO BAR
 Miami
 FL
 squareup.com/receipts</t>
  </si>
  <si>
    <t>21105171275 MISC FOOD STORE
 AplPay YACHT CLUB MARKET
 MIAMI
 FL
 MISC FOOD STORE</t>
  </si>
  <si>
    <t>10081536619 8558363987
 PAYPAL *GOOGLE HINGE
 8558363987
 CA
 "Description : DIGITAL MEDIA,BOOKS Price : 0.00"
 8558363987</t>
  </si>
  <si>
    <t>PAYPAL *GOOGLE HINGE8558363987 CA</t>
  </si>
  <si>
    <t>Business Services-Office Supplies</t>
  </si>
  <si>
    <t>NT_K9K4INHN +18887999666
 ZOOM.US 888-799-9666
 SAN JOSE
 CA
 +18887999666</t>
  </si>
  <si>
    <t>31100059 786-425-9003
 AplPay GRAINER BAKERY BRICKELL 0000
 DOWNTOWN MIAM
 FL
 Description : FOOD/BEVERAGE Price : 0.00
 786-425-9003</t>
  </si>
  <si>
    <t>HzqblirG5NS squareup.com/receipts
 AplPay CREMA GOURMET ESPRESSO BAR
 Miami
 FL
 squareup.com/receipts</t>
  </si>
  <si>
    <t>NT_KKLKH0A4 +14155799153
 SLACK T0141F6SVHS
 SAN FRANCISCO
 CA
 +14155799153</t>
  </si>
  <si>
    <t>31099531290 PARKING LOT &amp; GARAGE
 MIAMI CDD PARKING NORTH 00-08030549748
 MIAMI
 FL
 PARKING LOT &amp; GARAGE</t>
  </si>
  <si>
    <t>03900149 954-278-2129
 AplPay RACCOON COFFEE 0000
 MIAMI
 FL
 Description : FOOD/BEVERAGE Price : 0.00
 954-278-2129</t>
  </si>
  <si>
    <t>XfgDarbQ4W9 squareup.com/receipts
 COCOWALK
 Miami
 FL
 squareup.com/receipts</t>
  </si>
  <si>
    <t>COCOWALK Miami FL</t>
  </si>
  <si>
    <t>oA78lGwoU00 3054033103
 TST* DOLORES BUT YOU CAN 300516461
 MIAMI
 FL
 Description : RESTAURANTS Price : 0.3456
 3054033103</t>
  </si>
  <si>
    <t>TST* DOLORES BUT YOUMIAMI FL</t>
  </si>
  <si>
    <t>31700024 786-425-9003
 AplPay GRAINER BAKERY BRICKELL 0000
 DOWNTOWN MIAM
 FL
 Description : FOOD/BEVERAGE Price : 0.00
 786-425-9003</t>
  </si>
  <si>
    <t>01U1N0gDpyi 855-865-9553
 LYFT.COM/CHARGES 0000
 SAN FRANCISCO
 CA
 Description : CHARTER SERVICE Price : 0.00
 855-865-9553</t>
  </si>
  <si>
    <t>10185719 8007467287
 PHARMACIES
 CVS PHARMACY
 MIAMI
 FL
 PHARMACIES
 8007467287</t>
  </si>
  <si>
    <t>10185786 8007467287
 PHARMACIES
 CVS PHARMACY
 MIAMI
 FL
 PHARMACIES
 8007467287</t>
  </si>
  <si>
    <t>85544021283305-774-5817
 SAFFRON AT GROVE
 MIAMI
 FL
 305-774-5817</t>
  </si>
  <si>
    <t>SAFFRON AT GROVE MIAMI FL</t>
  </si>
  <si>
    <t>31500026 786-425-9003
 GRAINER BAKERY BRICKELL 0000
 DOWNTOWN MIAM
 FL
 Description : FOOD/BEVERAGE Price : 0.00
 786-425-9003</t>
  </si>
  <si>
    <t>31300037 786-425-9003
 GRAINER BAKERY BRICKELL 0000
 DOWNTOWN MIAM
 FL
 Description : FOOD/BEVERAGE Price : 0.00
 786-425-9003</t>
  </si>
  <si>
    <t>730110012801006010000009 33131
 OSAKA MIAMI 021770021648705
 MIAMI
 FL
 1006010000009 33131</t>
  </si>
  <si>
    <t>OSAKA MIAMI 02177002MIAMI FL</t>
  </si>
  <si>
    <t>NuESPHVQOkN squareup.com/receipts
 AplPay CREMA GOURMET ESPRESSO BAR
 Miami
 FL
 squareup.com/receipts</t>
  </si>
  <si>
    <t>A0JNO7L2 SELLER
 GOOGLE *GOOGLE FI
 G.CO/HELPPAY#
 CA
 SELLER</t>
  </si>
  <si>
    <t>10090080 8007467287
 PHARMACIES
 CVS PHARMACY
 MIAMI
 FL
 PHARMACIES
 8007467287</t>
  </si>
  <si>
    <t>31900031 786-425-9003
 AplPay GRAINER BAKERY BRICKELL 0000
 DOWNTOWN MIAM
 FL
 Description : FOOD/BEVERAGE Price : 0.00
 786-425-9003</t>
  </si>
  <si>
    <t>99999991277 7863891092
 TST* SWEET CAROLINE KARAO 300570268
 MIAMI
 FL
 Description : BARS Price : 0.4609
 7863891092</t>
  </si>
  <si>
    <t>99999991277 3056713307
 BLACKBIRD ORDINARY 000000001
 MIAMI
 FL
 3056713307</t>
  </si>
  <si>
    <t>BLACKBIRD ORDINARY 0MIAMI FL</t>
  </si>
  <si>
    <t>25800100 954-999-9999
 THE ALCHEMIST 0000
 NORTH MIAMI
 FL
 Description : FOOD/BEVERAGE Price : 0.00
 954-999-9999</t>
  </si>
  <si>
    <t>THE ALCHEMIST 0000 NORTH MIAMI FL</t>
  </si>
  <si>
    <t>99999991276 3053369016
 TST* LEKU RESTAURANT 300530494
 MIAMI
 FL
 Description : RESTAURANTS Price : 0.1623
 3053369016</t>
  </si>
  <si>
    <t>TST* LEKU RESTAURANTMIAMI FL</t>
  </si>
  <si>
    <t>1yUc6BJxVxI squareup.com/receipts
 CREMA GOURMET ESPRESSO BAR
 Miami
 FL
 squareup.com/receipts</t>
  </si>
  <si>
    <t>t2C1EHmToYb squareup.com/receipts
 CREMA GOURMET ESPRESSO BAR
 Miami
 FL
 squareup.com/receipts</t>
  </si>
  <si>
    <t>31300056 786-425-9003
 AplPay GRAINER BAKERY BRICKELL 0000
 DOWNTOWN MIAM
 FL
 Description : FOOD/BEVERAGE Price : 0.00
 786-425-9003</t>
  </si>
  <si>
    <t>85197011276 305-854-4490
 OLD LISBON REST. &amp; BAR
 MIAMI
 FL
 305-854-4490</t>
  </si>
  <si>
    <t>OLD LISBON REST. &amp; BMIAMI FL</t>
  </si>
  <si>
    <t>NT_KCE23167 +18339535902
 LOVE DISCOVERY INST.
 CORAL GABLES
 FL
 +18339535902</t>
  </si>
  <si>
    <t>01U29TZFikv 855-865-9553
 LYFT.COM/CHARGES 0000
 SAN FRANCISCO
 CA
 Description : CHARTER SERVICE Price : 0.00
 855-865-9553</t>
  </si>
  <si>
    <t>ONLINE PAYMENT - THANK YOU</t>
  </si>
  <si>
    <t>440221129 7 305-372-1808
 7-ELEVEN 36662 00073666201
 MIAMI
 FL
 Description : GAS/MSC97 44226201 Price : 0.0772
 305-372-1808</t>
  </si>
  <si>
    <t>7-ELEVEN 36662 00073MIAMI FL</t>
  </si>
  <si>
    <t>10106599 8007467287
 CVS PHARMACY
 MIAMI
 FL
 Description : PHARMACIES Price : 0.0329
 8007467287</t>
  </si>
  <si>
    <t>10106527 8007467287
 PHARMACIES
 CVS PHARMACY
 MIAMI
 FL
 PHARMACIES
 8007467287</t>
  </si>
  <si>
    <t>10081578031 4153582935
 PAYPAL *ATLASSIAN
 4153582935
 CA
 Description : SOFTWARE Price : 0.00
 4153582935</t>
  </si>
  <si>
    <t>1001233252 305-239-1300
 SLS BRICKELL HOTEL - SAA 0418
 MIAMI
 FL</t>
  </si>
  <si>
    <t>SLS BRICKELL HOTEL -MIAMI FL</t>
  </si>
  <si>
    <t>NT_KBUHKFIL +16174955731
 HARVARD ALUMNI ENTREPR
 CAMBRIDGE
 MA
 +16174955731</t>
  </si>
  <si>
    <t>10106137 8007467287
 PHARMACIES
 CVS PHARMACY
 MIAMI
 FL
 PHARMACIES
 8007467287</t>
  </si>
  <si>
    <t>HTA2B544211 CABLE SVCS
 COMCAST CABLE COMM
 800-COMCAST
 FL
 CABLE SVCS</t>
  </si>
  <si>
    <t>203551796 SELF-STORAGE
 PUBLIC STORAGE 25590
 800-567-0759
 NJ
 SELF-STORAGE</t>
  </si>
  <si>
    <t>A3941672628 BUSINESS SERVICE
 GOOGLE*CLOUD C37TL2 GOOGLE INC
 CC GOOGLE.COM
 BUSINESS SERVICE</t>
  </si>
  <si>
    <t>GOOGLE*CLOUD C37TL2 CC GOOGLE.COM</t>
  </si>
  <si>
    <t>18bNo8vldqQ squareup.com/receipts
 THE YACHT CLUB MARKET
 Miami
 FL
 squareup.com/receipts</t>
  </si>
  <si>
    <t>THE YACHT CLUB MARKEMiami FL</t>
  </si>
  <si>
    <t>72700227 732-939-5119
 THE WINE RACK 0000
 BASKING RIDGE
 NJ
 Description : LIQUOR/BEVERAGES/SN Price : 0.00
 732-939-5119</t>
  </si>
  <si>
    <t>THE WINE RACK 0000 BASKING RIDGE NJ</t>
  </si>
  <si>
    <t>31300057 786-425-9003
 GRAINER BAKERY BRICKELL 0000
 DOWNTOWN MIAM
 FL
 Description : FOOD/BEVERAGE Price : 0.00
 786-425-9003</t>
  </si>
  <si>
    <t>31100040 786-425-9003
 AplPay GRAINER BAKERY BRICKELL 0000
 DOWNTOWN MIAM
 FL
 Description : FOOD/BEVERAGE Price : 0.00
 786-425-9003</t>
  </si>
  <si>
    <t>20210807 AA.COM
 PREFERRED SEAT UPGRADE
 AMERICAN AIRLINES 45107392
 800-433-7300
 TX
 Carrier : AMERICAN AIRLINES
 Passenger Name : ARTEMENKO/MAXIM
 Ticket Number : 0010636005240
 Departure Day : 08/06
 Additional Info : PREFERRED SEAT UPGRADE</t>
  </si>
  <si>
    <t>01TUfWYCvyh 855-865-9553
 LYFT.COM/CHARGES 0000
 SAN FRANCISCO
 CA
 Description : CHARTER SERVICE Price : 0.00
 855-865-9553</t>
  </si>
  <si>
    <t>NT_KS0SMPTL +18887999666
 ZOOM.US 888-799-9666
 SAN JOSE
 CA
 +18887999666</t>
  </si>
  <si>
    <t>1713060E170 305-690-9771
 MARATHON PETRO171306 00000171306
 MIAMI
 FL
 Description : GAS/MSC98 17041306 Price : 0.5908
 305-690-9771</t>
  </si>
  <si>
    <t>MARATHON PETRO171306MIAMI FL</t>
  </si>
  <si>
    <t>N3B8W683 312-257-2300
 BT ARTWITHMEMIAMI2021
 BROOKLYN
 NY
 Description : ARTWITHMEMIAMI2021 Price : 0.00
 312-257-2300</t>
  </si>
  <si>
    <t>BT ARTWITHMEMIAMI202BROOKLYN NY</t>
  </si>
  <si>
    <t>0TY4PBN5 312-257-2300
 BT ARTWITHMEMIAMI2021
 BROOKLYN
 NY
 Description : ARTWITHMEMIAMI2021 Price : 0.00
 312-257-2300</t>
  </si>
  <si>
    <t>JSR3RFDW 312-257-2300
 BT ARTWITHMEMIAMI2021
 BROOKLYN
 NY
 Description : ARTWITHMEMIAMI2021 Price : 0.00
 312-257-2300</t>
  </si>
  <si>
    <t>10105289 8007467287
 PHARMACIES
 AplPay CVS PHARMACY
 MIAMI
 FL
 PHARMACIES
 8007467287</t>
  </si>
  <si>
    <t>01TFvGU9UzV 855-865-9553
 LYFT.COM/CHARGES 0000
 SAN FRANCISCO
 CA
 Description : CHARTER SERVICE Price : 0.00
 855-865-9553</t>
  </si>
  <si>
    <t>10081104242 5054620139
 PAYPAL *OLD NAVY
 5054620139
 NM
 Description : GENERAL Price : 0.00
 5054620139</t>
  </si>
  <si>
    <t>CXGPH9EZ 312-257-2300
 BT ARTWITHMEMIAMI2021
 BROOKLYN
 NY
 Description : ARTWITHMEMIAMI2021 Price : 0.00
 312-257-2300</t>
  </si>
  <si>
    <t>000005869 3122742000
 61695 - THE NEWPORT SOUTH GARA CPRK616
 JERSEY CITY
 NJ
 Description : PARKING FEES Price : 0.07
 3122742000</t>
  </si>
  <si>
    <t>61695 - THE NEWPORT JERSEY CITY NJ</t>
  </si>
  <si>
    <t>00404533 908-903-9220
 EXXONMOBIL 4752
 BASKING RIDGE
 NJ
 Description : 002 Price : 0.00
 908-903-9220</t>
  </si>
  <si>
    <t>EXXONMOBIL 4752 BASKING RIDGE NJ</t>
  </si>
  <si>
    <t>0FQSFJE9 312-257-2300
 BT ARTWITHMEMIAMI2021
 BROOKLYN
 NY
 Description : ARTWITHMEMIAMI2021 Price : 0.00
 312-257-2300</t>
  </si>
  <si>
    <t>hA0G6vs9hrG squareup.com/receipts
 THE YACHT CLUB MARKET
 Miami
 FL
 squareup.com/receipts</t>
  </si>
  <si>
    <t>96500198 786-641-7738
 ROSETTA BAKERY 0000
 DOWNTOWN MIAM
 FL
 Description : FOOD/BEVERAGE Price : 0.00
 786-641-7738</t>
  </si>
  <si>
    <t>ROSETTA BAKERY 0000 DOWNTOWN MIAM FL</t>
  </si>
  <si>
    <t>b7DK81zMFpT squareup.com/receipts
 TACO CRAZY
 Miami
 FL
 squareup.com/receipts</t>
  </si>
  <si>
    <t>TACO CRAZY Miami FL</t>
  </si>
  <si>
    <t>10098138 8007467287
 PHARMACIES
 CVS PHARMACY
 MIAMI
 FL
 PHARMACIES
 8007467287</t>
  </si>
  <si>
    <t>BmZr0IgrpV5 squareup.com/receipts
 THE YACHT CLUB MARKET
 Miami
 FL
 squareup.com/receipts</t>
  </si>
  <si>
    <t>080709 AIRLINE/AIR CARRIER
 PASSENGER TICKET
 EXPEDIA.COM TRAVEL
 SEATTLE
 WA
 Carrier : AMERICAN AIRLINES
 Passenger Name : ARTEMENKO/MAXIM
 Ticket Number : 00175769199620
 Departure Day : 08/06
 Additional Info : PASSENGER TICKET
 From : LAS VEGAS MCCARRAN
 To : MIAMI INTERNATIONA
 Class : N</t>
  </si>
  <si>
    <t>246200878 888-865-5352
 SUNPASS OPERATIONS
 BOCA RATON
 FL
 Description : RETAIL Price : 0.00
 888-865-5352</t>
  </si>
  <si>
    <t>58P98TKP 312-257-2300
 BT ARTWITHMEMIAMI2021
 BROOKLYN
 NY
 Description : ARTWITHMEMIAMI2021 Price : 0.00
 312-257-2300</t>
  </si>
  <si>
    <t>0OC4OGN1C5O 3059950600
 AplPay WHOLE FOODS MARKET
 MIAMI
 FL
 Description : GROCERY STORES Price : 0.4111
 3059950600</t>
  </si>
  <si>
    <t>10104399 8007467287
 PHARMACIES
 CVS PHARMACY
 MIAMI
 FL
 PHARMACIES
 8007467287</t>
  </si>
  <si>
    <t>HX2IFafI1T0 squareup.com/receipts
 THE YACHT CLUB MARKET
 Miami
 FL
 squareup.com/receipts</t>
  </si>
  <si>
    <t>5GBCP0P7 312-257-2300
 BT ARTWITHMEMIAMI2021
 BROOKLYN
 NY
 Description : ARTWITHMEMIAMI2021 Price : 0.00
 312-257-2300</t>
  </si>
  <si>
    <t>62A7B5TN 312-257-2300
 BT ARTWITHMEMIAMI2021
 BROOKLYN
 NY
 Description : ARTWITHMEMIAMI2021 Price : 0.00
 312-257-2300</t>
  </si>
  <si>
    <t>164465324 MOUNTAIN VIEW
 VERISIGN PAYMENTS*VERISIGN PAYMENTS VE
 MOUNTAIN VIEW
 CA
 MOUNTAIN VIEW</t>
  </si>
  <si>
    <t>31900054 786-425-9003
 GRAINER BAKERY BRICKELL 0000
 DOWNTOWN MIAM
 FL
 Description : FOOD/BEVERAGE Price : 0.00
 786-425-9003</t>
  </si>
  <si>
    <t>10175430 8007467287
 AplPay CVS PHARMACY
 MIAMI
 FL
 Description : PHARMACIES Price : 0.0758
 8007467287</t>
  </si>
  <si>
    <t>NT_KB4CTPDG +18884935953
 AplPay CLASSPASS* MONTHLY
 NEW YORK CITY
 NY
 +18884935953</t>
  </si>
  <si>
    <t>10097063 8007467287
 PHARMACIES
 AplPay CVS PHARMACY
 MIAMI
 FL
 PHARMACIES
 8007467287</t>
  </si>
  <si>
    <t>oUQ0QlKmi00 3054033103
 TST* SOCAL CANTINA - DOLO 300516494
 MIAMI
 FL
 Description : BARS Price : 0.4977
 3054033103</t>
  </si>
  <si>
    <t>vfW16AkwUKN squareup.com/receipts
 AplPay THE YACHT CLUB MARKET
 Miami
 FL
 squareup.com/receipts</t>
  </si>
  <si>
    <t>AplPay THE YACHT CLUMiami FL</t>
  </si>
  <si>
    <t>10080314904 8558363987
 PAYPAL *GOOGLE HINGE
 8558363987
 CA
 "Description : DIGITAL MEDIA,BOOKS Price : 0.00"
 8558363987</t>
  </si>
  <si>
    <t>31700064 786-425-9003
 AplPay GRAINER BAKERY BRICKELL 0000
 DOWNTOWN MIAM
 FL
 Description : FOOD/BEVERAGE Price : 0.00
 786-425-9003</t>
  </si>
  <si>
    <t>DM8H29P4 312-257-2300
 BT ARTWITHMEMIAMI2021
 BROOKLYN
 NY
 Description : ARTWITHMEMIAMI2021 Price : 0.00
 312-257-2300</t>
  </si>
  <si>
    <t>930572829 3055301866
 BAYFRONT DENT ASSOC
 MIAMI
 FL
 3055301866</t>
  </si>
  <si>
    <t>01V3Px8660T 855-865-9553
 LYFT.COM/CHARGES 0000
 SAN FRANCISCO
 CA
 Description : CHARTER SERVICE Price : 0.00
 855-865-9553</t>
  </si>
  <si>
    <t>10103755 8007467287
 PHARMACIES
 AplPay CVS PHARMACY
 MIAMI
 FL
 PHARMACIES
 8007467287</t>
  </si>
  <si>
    <t>10080622771 9161856110
 PAYPAL *PLAYTRONICA
 9161856110
 RU
 Description : GENERAL Price : 0.00
 9161856110Foreign Spend Amount: 66.49 EURO Commission Amount: Currency Exchange Rate: null</t>
  </si>
  <si>
    <t>PAYPAL *PLAYTRONICA 9161856110 RU</t>
  </si>
  <si>
    <t>E23QS51P 8667882482
 STUBHUB
 SAN FRANCISCO
 CA
 8667882482</t>
  </si>
  <si>
    <t>STUBHUB SAN FRANCISCO CA</t>
  </si>
  <si>
    <t>DKRCE5Q9 312-257-2300
 BT ARTWITHMEMIAMI2021
 BROOKLYN
 NY
 Description : ARTWITHMEMIAMI2021 Price : 0.00
 312-257-2300</t>
  </si>
  <si>
    <t>zjlmhh8uFaE squareup.com/receipts
 THE YACHT CLUB MARKET
 Miami
 FL
 squareup.com/receipts</t>
  </si>
  <si>
    <t>092009 AIRLINE/AIR CARRIER
 PASSENGER TICKET
 EXPEDIA.COM TRAVEL
 SEATTLE
 WA
 Carrier : JETBLUE
 Passenger Name : ARTEMENKO/MAXIM
 Ticket Number : 27976492563972
 Departure Day : 09/15
 Additional Info : PASSENGER TICKET
 From : N.Y. NEWARK INTL A
 To : MIAMI INTERNATIONA
 Class : L</t>
  </si>
  <si>
    <t>01USgPbU1rs 855-865-9553
 LYFT.COM/CHARGES 0000
 SAN FRANCISCO
 CA
 Description : CHARTER SERVICE Price : 0.00
 855-865-9553</t>
  </si>
  <si>
    <t>3Z9vsAqC0Lg squareup.com/receipts
 AplPay THE YACHT CLUB MARKET
 Miami
 FL
 squareup.com/receipts</t>
  </si>
  <si>
    <t>R3XF4M2X 312-257-2300
 BT ARTWITHMEMIAMI2021
 BROOKLYN
 NY
 Description : ARTWITHMEMIAMI2021 Price : 0.00
 312-257-2300</t>
  </si>
  <si>
    <t>PVXXS0C6 312-257-2300
 BT ARTWITHMEMIAMI2021
 BROOKLYN
 NY
 Description : ARTWITHMEMIAMI2021 Price : 0.00
 312-257-2300</t>
  </si>
  <si>
    <t>0000004OTDl RESTAURANT
 JOE &amp; THE JUICE MIAMI LLC
 MIAMI
 FL
 RESTAURANT</t>
  </si>
  <si>
    <t>JOE &amp; THE JUICE MIAMMIAMI FL</t>
  </si>
  <si>
    <t>T9myOCEtthp squareup.com/receipts
 TACO CRAZY
 Miami
 FL
 squareup.com/receipts</t>
  </si>
  <si>
    <t>03FVC3JSGCM 3059950600
 AplPay WHOLE FOODS MARKET
 MIAMI
 FL
 Description : GROCERY STORES Price : 0.8264
 3059950600</t>
  </si>
  <si>
    <t>46275373522 INSURANCE
 GEICO AUTO
 (800)841-3000
 DC
 INSURANCE</t>
  </si>
  <si>
    <t>GEICO AUTO (800)841-3000 DC</t>
  </si>
  <si>
    <t>10183830 8007467287
 PHARMACIES
 CVS PHARMACY
 MIAMI
 FL
 PHARMACIES
 8007467287</t>
  </si>
  <si>
    <t>73011001332 GUSTAVO.DUAY@CINBERSO
 GUSTAVO.DUAY@CINBERSOL.CO
 TACOLOGY 286591326502728
 MIAMI
 FL
 GUSTAVO.DUAY@CINBERSOL.CO</t>
  </si>
  <si>
    <t>TACOLOGY 28659132650MIAMI FL</t>
  </si>
  <si>
    <t>31099531308 DRY CLEANER
 ANJALI DRY CLEANERS LLC 00-08033625602
 MIAMI
 FL
 DRY CLEANER</t>
  </si>
  <si>
    <t>ANJALI DRY CLEANERS MIAMI FL</t>
  </si>
  <si>
    <t>FARYMH 8005382583
 ADDITIONAL COLLECTION
 JETBLUE AIRWAYS 2104106
 FOREST HILLS
 OK
 Carrier : JETBLUE AIRWAYS
 Passenger Name : ARTEMENKO/MAXIM
 Ticket Number : 27915133229944
 Departure Day : 09/10
 Additional Info : ADDITIONAL COLLECTION</t>
  </si>
  <si>
    <t>JETBLUE AIRWAYS 2104FOREST HILLS OK</t>
  </si>
  <si>
    <t>243776770 888-865-5352
 SUNPASS OPERATIONS
 BOCA RATON
 FL
 Description : RETAIL Price : 0.00
 888-865-5352</t>
  </si>
  <si>
    <t>549405950 0000354961 33131
 TEA ROOMS 021770021767035
 MIAMI
 FL
 0000354961 33131</t>
  </si>
  <si>
    <t>TEA ROOMS 0217700217MIAMI FL</t>
  </si>
  <si>
    <t>31500073 786-425-9003
 AplPay GRAINER BAKERY BRICKELL 0000
 DOWNTOWN MIAM
 FL
 Description : FOOD/BEVERAGE Price : 0.00
 786-425-9003</t>
  </si>
  <si>
    <t>110143 110143 07114
 RESTAURANT
 C1 - VESPER TAVERN
 NEWARK
 NJ
 RESTAURANT
 110143 07114</t>
  </si>
  <si>
    <t>C1 - VESPER TAVERN NEWARK NJ</t>
  </si>
  <si>
    <t>A0J11XMM DIGITAL MEDI
 GOOGLE *SVCSBCISUMMIT.
 G.CO/HELPPAY#
 CA
 DIGITAL MEDI</t>
  </si>
  <si>
    <t>110129 110129 07114
 RESTAURANT
 C1 WORLD BEAN - EMV
 NEWARK
 NJ
 RESTAURANT
 110129 07114</t>
  </si>
  <si>
    <t>C1 WORLD BEAN - EMV NEWARK NJ</t>
  </si>
  <si>
    <t>NT_KWZBGQTD +18339535902
 LOVE DISCOVERY INST.
 CORAL GABLES
 FL
 +18339535902</t>
  </si>
  <si>
    <t>204968473 SELF-STORAGE
 PUBLIC STORAGE 25590
 800-567-0759
 NJ
 SELF-STORAGE</t>
  </si>
  <si>
    <t>21251549282 908-580-9599
 DUNKIN #339397 Q35 3393
 BASKING RIDGE
 NJ
 Description : FAST FOOD RESTAURAN Price : 0.00
 908-580-9599</t>
  </si>
  <si>
    <t>DUNKIN #339397 Q35 3BASKING RIDGE NJ</t>
  </si>
  <si>
    <t>21241559156 973-622-5522
 DUNKIN #346080 Q35 3460
 NEWARK
 NJ
 Description : FAST FOOD RESTAURAN Price : 0.00
 973-622-5522</t>
  </si>
  <si>
    <t>DUNKIN #346080 Q35 3NEWARK NJ</t>
  </si>
  <si>
    <t>01UCX6MJHWI 855-865-9553
 LYFT.COM/CHARGES 0000
 SAN FRANCISCO
 CA
 Description : CHARTER SERVICE Price : 0.00
 855-865-9553</t>
  </si>
  <si>
    <t>P17FD3443B DIRECT MKTG MISC
 SPOTIFY USA
 NEW YORK
 DIRECT MKTG MISC</t>
  </si>
  <si>
    <t>73011001330 GALVIS.ADRIANA@GMAIL.
 GALVIS.ADRIANA@GMAIL.COM
 FIRE &amp; OAK 927510160000133
 JERSEY CITY
 NJ
 GALVIS.ADRIANA@GMAIL.COM</t>
  </si>
  <si>
    <t>FIRE &amp; OAK 927510160JERSEY CITY NJ</t>
  </si>
  <si>
    <t>01UBiXkUMKb 855-865-9553
 LYFT.COM/CHARGES 0000
 SAN FRANCISCO
 CA
 Description : CHARTER SERVICE Price : 0.00
 855-865-9553</t>
  </si>
  <si>
    <t>RjOajiZpu00 3057909147
 TST* SUVICHE - BRICKELL 300003312
 MIAMI
 FL
 Description : RESTAURANTS Price : 0.6354
 3057909147</t>
  </si>
  <si>
    <t>TST* SUVICHE - BRICKMIAMI FL</t>
  </si>
  <si>
    <t>1KI4CJuz6Y6 squareup.com/receipts
 AplPay THE YACHT CLUB MARKET
 Miami
 FL
 squareup.com/receipts</t>
  </si>
  <si>
    <t>10019605 8007467287
 CVS PHARMACY
 MIAMI
 FL
 Description : PHARMACIES Price : 0.1537
 8007467287</t>
  </si>
  <si>
    <t>31900025 786-425-9003
 AplPay GRAINER BAKERY BRICKELL 0000
 DOWNTOWN MIAM
 FL
 Description : FOOD/BEVERAGE Price : 0.00
 786-425-9003</t>
  </si>
  <si>
    <t>167445657 MOUNTAIN VIEW
 VERISIGN PAYMENTS*VERISIGN PAYMENTS VE
 MOUNTAIN VIEW
 CA
 MOUNTAIN VIEW</t>
  </si>
  <si>
    <t>TrvLghfX5kv squareup.com/receipts
 KONOS @BRICKELL
 Miami
 FL
 squareup.com/receipts</t>
  </si>
  <si>
    <t>31700061 786-425-9003
 GRAINER BAKERY BRICKELL 0000
 DOWNTOWN MIAM
 FL
 Description : FOOD/BEVERAGE Price : 0.00
 786-425-9003</t>
  </si>
  <si>
    <t>6765 6765 33154
 MIAZL BISTRO BAL HARBOUR 16166508008
 Bal Harbour
 FL
 6765 33154</t>
  </si>
  <si>
    <t>MIAZL BISTRO BAL HARBal Harbour FL</t>
  </si>
  <si>
    <t>7pW48XJ5d00 3058581160
 TST* BALL AND CHAIN 300533168
 MIAMI
 FL
 Description : BARS Price : 0.1834
 3058581160</t>
  </si>
  <si>
    <t>TST* BALL AND CHAIN MIAMI FL</t>
  </si>
  <si>
    <t>A0JE89GB DIGITAL MEDI
 GOOGLE *SVCSBCISUMMIT.
 G.CO/HELPPAY#
 CA
 DIGITAL MEDI</t>
  </si>
  <si>
    <t>3TqFBRljyxT squareup.com/receipts
 THE YACHT CLUB MARKET
 Miami
 FL</t>
  </si>
  <si>
    <t>091309 AIRLINE/AIR CARRIER
 PASSENGER TICKET
 EXPEDIA.COM TRAVEL
 SEATTLE
 WA
 Carrier : JETBLUE
 Passenger Name : ARTEMENKO/MAXIM
 Ticket Number : 27976485421975
 Departure Day : 09/10
 Additional Info : PASSENGER TICKET
 From : MIAMI INTERNATIONA
 To : N.Y. NEWARK INTL A
 Class : L</t>
  </si>
  <si>
    <t>10079416147 8885795910
 PAYPAL *BEENVERIFIE
 8885795910
 NY
 Description : INFORMATION RETRIEV Price : 0.00
 8885795910</t>
  </si>
  <si>
    <t>01Uw9CzNKTW 855-865-9553
 LYFT.COM/CHARGES 0000
 SAN FRANCISCO
 CA
 Description : CHARTER SERVICE Price : 0.00
 855-865-9553</t>
  </si>
  <si>
    <t>10102363 8007467287
 PHARMACIES
 CVS PHARMACY
 MIAMI
 FL
 PHARMACIES
 8007467287</t>
  </si>
  <si>
    <t>10102507 8007467287
 PHARMACIES
 CVS PHARMACY
 MIAMI
 FL
 PHARMACIES
 8007467287</t>
  </si>
  <si>
    <t>170220429 MOUNTAIN VIEW
 VERISIGN PAYMENTS*VERISIGN PAYMENTS VE
 MOUNTAIN VIEW
 CA
 MOUNTAIN VIEW</t>
  </si>
  <si>
    <t>LhGU4cwd9UK squareup.com/receipts
 AplPay THE YACHT CLUB MARKET
 Miami
 FL
 squareup.com/receipts</t>
  </si>
  <si>
    <t>00002208000 LODGING
 FAIRFIELD INN 4V6
 1580
 FL</t>
  </si>
  <si>
    <t>FAIRFIELD INN 4V6 1580 FL</t>
  </si>
  <si>
    <t>01UuogQ4ACY 855-865-9553
 LYFT.COM/CHARGES 0000
 SAN FRANCISCO
 CA
 Description : CHARTER SERVICE Price : 0.00
 855-865-9553</t>
  </si>
  <si>
    <t>254197604 888-865-5352
 SUNPASS OPERATIONS
 BOCA RATON
 FL
 Description : RETAIL Price : 0.00
 888-865-5352</t>
  </si>
  <si>
    <t>10102216 8007467287
 PHARMACIES
 CVS PHARMACY
 MIAMI
 FL
 PHARMACIES
 8007467287</t>
  </si>
  <si>
    <t>bPLJqUxKFss squareup.com/receipts
 AplPay THE YACHT CLUB MARKET
 Miami
 FL
 squareup.com/receipts</t>
  </si>
  <si>
    <t>KE7Wmdeun00 3058581160
 TST* BALL AND CHAIN 300533168
 MIAMI
 FL
 Description : BARS Price : 0.3668
 3058581160</t>
  </si>
  <si>
    <t>xmrU88RMQ00 3058581160
 TST* BALL AND CHAIN 300533168
 MIAMI
 FL
 Description : BARS Price : 0.7616
 3058581160</t>
  </si>
  <si>
    <t>524506618 0000348615 33131
 TEA ROOMS 021770021767035
 MIAMI
 FL
 0000348615 33131</t>
  </si>
  <si>
    <t>99999991324 7867033120
 TST* A TRIBUTE TO TOBACCO 300561608
 MIAMI
 FL
 Description : BARS Price : 0.31
 7867033120</t>
  </si>
  <si>
    <t>TST* A TRIBUTE TO TOMIAMI FL</t>
  </si>
  <si>
    <t>99999991324 3335702726
 TST* OJO DE AGUA - MIAMI 300541750
 MIAMI
 FL
 Description : RESTAURANTS Price : 0.64
 3335702726</t>
  </si>
  <si>
    <t>TST* OJO DE AGUA - MMIAMI FL</t>
  </si>
  <si>
    <t>zxmVq3fxQ2G squareup.com/receipts
 BRICKELL WINE BANK
 Miami
 FL</t>
  </si>
  <si>
    <t>31100083 786-425-9003
 AplPay GRAINER BAKERY BRICKELL 0000
 DOWNTOWN MIAM
 FL
 Description : FOOD/BEVERAGE Price : 0.00
 786-425-9003</t>
  </si>
  <si>
    <t>99999991323 3335702726
 TST* OJO DE AGUA - MIAMI 300541750
 MIAMI
 FL
 Description : RESTAURANTS Price : 1.344
 3335702726</t>
  </si>
  <si>
    <t>10094314 8007467287
 CVS PHARMACY
 MIAMI
 FL
 Description : PHARMACIES Price : 0.0528
 8007467287</t>
  </si>
  <si>
    <t>QNH7YMGG WA422RAV 07114
 UBER TRIP
 SAN FRANCISCO
 CA
 WA422RAV 07114</t>
  </si>
  <si>
    <t>UBER TRIP SAN FRANCISCO CA</t>
  </si>
  <si>
    <t>31900061 786-425-9003
 AplPay GRAINER BAKERY BRICKELL 0000
 DOWNTOWN MIAM
 FL
 Description : FOOD/BEVERAGE Price : 0.00
 786-425-9003</t>
  </si>
  <si>
    <t>rJ6EyuMNBE6 squareup.com/receipts
 THE YACHT CLUB MARKET
 Miami
 FL</t>
  </si>
  <si>
    <t>A4003941058 TELECOM SERVICE
 GOOGLE*GOOGLE FI GOOGLE PAYMENT
 G.CO HELPPAY#
 TELECOM SERVICE</t>
  </si>
  <si>
    <t>516301904 0000001125 33131
 NATIVO KITCHEN + BAR 021770021764744
 MIAMI
 FL
 0000001125 33131</t>
  </si>
  <si>
    <t>NATIVO KITCHEN + BARMIAMI FL</t>
  </si>
  <si>
    <t>8NAGCVS0 WJ5SPQV6 07920
 UBER TRIP
 SAN FRANCISCO
 CA
 WJ5SPQV6 07920</t>
  </si>
  <si>
    <t>99999991322 3055296523
 TST* TAURUS BEER AND WHIS 300504769
 COCONUT GROVE
 FL
 Description : BARS Price : 0.4488
 3055296523</t>
  </si>
  <si>
    <t>TST* TAURUS BEER ANDCOCONUT GROVE FL</t>
  </si>
  <si>
    <t>10101239 8007467287
 PHARMACIES
 AplPay CVS PHARMACY
 MIAMI
 FL
 PHARMACIES
 8007467287</t>
  </si>
  <si>
    <t>31700038 786-425-9003
 AplPay GRAINER BAKERY BRICKELL 0000
 DOWNTOWN MIAM
 FL
 Description : FOOD/BEVERAGE Price : 0.00
 786-425-9003</t>
  </si>
  <si>
    <t>31500037 786-425-9003
 AplPay GRAINER BAKERY BRICKELL 0000
 DOWNTOWN MIAM
 FL
 Description : FOOD/BEVERAGE Price : 0.00
 786-425-9003</t>
  </si>
  <si>
    <t>31300032 786-425-9003
 AplPay GRAINER BAKERY BRICKELL 0000
 DOWNTOWN MIAM
 FL
 Description : FOOD/BEVERAGE Price : 0.00
 786-425-9003</t>
  </si>
  <si>
    <t>10079906920 4149081851
 PAYPAL *WEYCO SHOES
 4149081851
 WI
 Description : SHOES Price : 0.00
 4149081851</t>
  </si>
  <si>
    <t>PAYPAL *WEYCO SHOES 4149081851 WI</t>
  </si>
  <si>
    <t>250171107 7 305-374-0478
 7-ELEVEN 37013 00073701301
 MIAMI
 FL
 Description : GAS/MSC97 25171301 Price : 0.0794
 305-374-0478</t>
  </si>
  <si>
    <t>7-ELEVEN 37013 00073MIAMI FL</t>
  </si>
  <si>
    <t>31100110 786-425-9003
 AplPay GRAINER BAKERY BRICKELL 0000
 DOWNTOWN MIAM
 FL
 Description : FOOD/BEVERAGE Price : 0.00
 786-425-9003</t>
  </si>
  <si>
    <t>5126 786-441-1234
 HYATT CENTRIC F&amp;B
 MIAMI
 FL
 Description : GOODS AND SERVICES Price : 0.00
 786-441-1234</t>
  </si>
  <si>
    <t>HYATT CENTRIC F&amp;B MIAMI FL</t>
  </si>
  <si>
    <t>499105511 1114030000401 33139
 NIKKI BEACH 021770021750238
 MIAMI BEACH
 FL
 1114030000401 33139</t>
  </si>
  <si>
    <t>NIKKI BEACH 02177002MIAMI BEACH FL</t>
  </si>
  <si>
    <t>73011001319 MARTIN@SOUTHPOINTETAV
 MARTIN@SOUTHPOINTETAVERN.
 SOUTH POINTE TAVERN 084870018953084
 MIAMI BEACH
 FL
 MARTIN@SOUTHPOINTETAVERN.</t>
  </si>
  <si>
    <t>SOUTH POINTE TAVERN MIAMI BEACH FL</t>
  </si>
  <si>
    <t>10100912 8007467287
 AplPay CVS PHARMACY
 MIAMI
 FL
 Description : PHARMACIES Price : 0.0349
 8007467287</t>
  </si>
  <si>
    <t>218170437 855-275-5733
 Mandalay Bay Resort &amp; Casino
 8552755733
 NV
 Description : HOTEL Price : 0.00
 855-275-5733</t>
  </si>
  <si>
    <t>Mandalay Bay Resort 8552755733 NV</t>
  </si>
  <si>
    <t>PXK5YSD7 WJ5SPQV6 07920
 UBER TRIP
 SAN FRANCISCO
 CA
 WJ5SPQV6 07920</t>
  </si>
  <si>
    <t>NRYZ288T 8886957275
 BT*PARKJOCKEY MIAMI LLC.
 MIAMI
 FL
 8886957275</t>
  </si>
  <si>
    <t>BT*PARKJOCKEY MIAMI MIAMI FL</t>
  </si>
  <si>
    <t>10101042 8007467287
 PHARMACIES
 CVS PHARMACY
 MIAMI
 FL
 PHARMACIES
 8007467287</t>
  </si>
  <si>
    <t>NT_KMJKKRAA +18884935953
 AplPay CLASSPASS* MONTHLY
 NEW YORK CITY
 NY
 +18884935953</t>
  </si>
  <si>
    <t>99999991318 3055779809
 TST* BARSECCO 300562111
 MIAMI
 FL
 Description : BARS Price : 0.1764
 3055779809</t>
  </si>
  <si>
    <t>TST* BARSECCO 300562MIAMI FL</t>
  </si>
  <si>
    <t>NT_KGCCCPO5 +15168051192
 ARTWITHME* ART-WITH-ME
 SYOSSET
 NY
 +15168051192</t>
  </si>
  <si>
    <t>ARTWITHME* ART-WITH-SYOSSET NY</t>
  </si>
  <si>
    <t>Entertainment-Theatrical Events</t>
  </si>
  <si>
    <t>10079998490 4152469444
 PAYPAL *LIME RIDE COST
 4152469444
 CA
 Description : RECREATIONAL SERVIC Price : 0.00
 4152469444</t>
  </si>
  <si>
    <t>PAYPAL *LIME RIDE CO4152469444 CA</t>
  </si>
  <si>
    <t>UA09I244463 CABLE SVCS
 COMCAST CABLE COMM
 800-COMCAST
 FL
 CABLE SVCS</t>
  </si>
  <si>
    <t>1iSnYeJpKM2 squareup.com/receipts
 ACA&amp;FRUITS
 Miami
 FL
 squareup.com/receipts</t>
  </si>
  <si>
    <t>ACA&amp;FRUITS Miami FL</t>
  </si>
  <si>
    <t>xGZnnU7VfAC squareup.com/receipts
 CREMA GOURMET ESPRESSO BAR
 Miami
 FL
 squareup.com/receipts</t>
  </si>
  <si>
    <t>1113183243 305-239-1300
 SLS BRICKELL FI'LIA 0419
 MIAMI
 FL
 Description : FOOD/BEVERAGE Price : 0.00
 305-239-1300</t>
  </si>
  <si>
    <t>SLS BRICKELL FI'LIA MIAMI FL</t>
  </si>
  <si>
    <t>495309948 0000340338 33131
 TEA ROOMS 021770021767035
 MIAMI
 FL
 0000340338 33131</t>
  </si>
  <si>
    <t>NT_KY5PAXZG +14159917250
 STREAK.COM
 SAN FRANCISCO
 CA
 +14159917250</t>
  </si>
  <si>
    <t>ZSkhkIbJA00 3054033103
 TST* SOCAL CANTINA - DOLO 300516494
 MIAMI
 FL
 Description : BARS Price : 0.3281
 3054033103</t>
  </si>
  <si>
    <t>F7V6H4EX 8886957275
 BT*PARKJOCKEY MIAMI LLC.
 MIAMI
 FL
 8886957275</t>
  </si>
  <si>
    <t>31500065 786-425-9003
 GRAINER BAKERY BRICKELL 0000
 DOWNTOWN MIAM
 FL
 Description : FOOD/BEVERAGE Price : 0.00
 786-425-9003</t>
  </si>
  <si>
    <t>10023641 8007467287
 PHARMACIES
 CVS PHARMACY
 MIAMI
 FL
 PHARMACIES
 8007467287</t>
  </si>
  <si>
    <t>00000000376 3054482366
 3698 SW 8TH ST 57543994305
 MIAMI
 FL
 3054482366</t>
  </si>
  <si>
    <t>3698 SW 8TH ST 57543MIAMI FL</t>
  </si>
  <si>
    <t>9545231956
 TASTE/ ROOFTOP
 FT LAUDERDALE
 FL
 9545231956</t>
  </si>
  <si>
    <t>TASTE/ ROOFTOP FT LAUDERDALE FL</t>
  </si>
  <si>
    <t>NT_KXVHJKEV +18884935953
 AplPay CLASSPASS* MONTHLY
 NEW YORK CITY
 NY
 +18884935953</t>
  </si>
  <si>
    <t>31300052 786-425-9003
 AplPay GRAINER BAKERY BRICKELL 0000
 DOWNTOWN MIAM
 FL
 Description : FOOD/BEVERAGE Price : 0.00
 786-425-9003</t>
  </si>
  <si>
    <t>10079645900 6095140870
 PAYPAL *WSJ/BARRON
 6095140870
 NY
 Description : DIGITAL APPLICATION Price : 0.00
 6095140870</t>
  </si>
  <si>
    <t>10109922 8007467287
 PHARMACIES
 AplPay CVS PHARMACY
 MIAMI
 FL
 PHARMACIES
 8007467287</t>
  </si>
  <si>
    <t>05200113 305-915-8251
 AplPay SHUKRAN BRICKELL 0000
 MIAMI
 FL
 Description : FOOD/BEVERAGE Price : 0.00
 305-915-8251</t>
  </si>
  <si>
    <t>AplPay SHUKRAN BRICKMIAMI FL</t>
  </si>
  <si>
    <t>000179512 3122742000
 72755 - BRICKELL CITY CENTRE SPRK72755
 MIAMI
 FL
 Description : PARKING FEES Price : 0.10
 3122742000</t>
  </si>
  <si>
    <t>72755 - BRICKELL CITMIAMI FL</t>
  </si>
  <si>
    <t>091407 AIRLINE/AIR CARRIER
 SUPPORTED REFUND
 EXPEDIA.COM TRAVEL
 SEATTLE
 WA
 Carrier : JETBLUE
 Passenger Name : ARTEMENKO/MAXIM
 Ticket Number : 27976478557174
 Additional Info : SUPPORTED REFUND</t>
  </si>
  <si>
    <t>31100058 786-425-9003
 GRAINER BAKERY BRICKELL 0000
 DOWNTOWN MIAM
 FL
 Description : FOOD/BEVERAGE Price : 0.00
 786-425-9003</t>
  </si>
  <si>
    <t>NT_KWKX0I9N +18778894546
 TWILIO SENDGRID
 SAN FRANCISCO
 CA
 +18778894546</t>
  </si>
  <si>
    <t>31099531353 PARKING LOT &amp; GARAGE
 MIAMI CDD PARKING NORTH 00-08030549748
 MIAMI
 FL
 PARKING LOT &amp; GARAGE</t>
  </si>
  <si>
    <t>NT_KVY6ERAX +14155799153
 SLACK T0141F6SVHS
 SAN FRANCISCO
 CA
 +14155799153</t>
  </si>
  <si>
    <t>99999991313 7864093107
 TST* FOURTEEN EATERY 300517030
 MIAMI
 FL
 Description : RESTAURANTS Price : 0.2089
 7864093107</t>
  </si>
  <si>
    <t>TST* FOURTEEN EATERYMIAMI FL</t>
  </si>
  <si>
    <t>10156320211 7864276165
 AFICIONADOS 650000009665319
 MIAMI
 FL
 Description : PACKAGE STORE-BEER/ Price : 0.3958
 7864276165</t>
  </si>
  <si>
    <t>tsP6qVlR3wn squareup.com/receipts
 THE YACHT CLUB MARKET
 Miami
 FL
 squareup.com/receipts</t>
  </si>
  <si>
    <t>fvKpiE8Ug5i squareup.com/receipts
 MY DELI MARKET LLC
 Miami
 FL
 squareup.com/receipts</t>
  </si>
  <si>
    <t>MY DELI MARKET LLC Miami FL</t>
  </si>
  <si>
    <t>110109 AIRLINE/AIR CARRIER
 PASSENGER TICKET
 EXPEDIA.COM TRAVEL
 SEATTLE
 WA
 Carrier : DELTA AIR LINES
 Passenger Name : ARTEMENKO/MAXIM
 Ticket Number : 00676738991751
 Departure Day : 10/30
 Additional Info : PASSENGER TICKET
 From : NEW YORK LA GUARDI
 To : ATLANTA HARTSFIELD
 Class : L
 From : ATLANTA HARTSFIELD
 To : KEY WEST INTERNATI
 Class : L</t>
  </si>
  <si>
    <t>31900058 786-425-9003
 AplPay GRAINER BAKERY BRICKELL 0000
 DOWNTOWN MIAM
 FL
 Description : FOOD/BEVERAGE Price : 0.00
 786-425-9003</t>
  </si>
  <si>
    <t>00530100145 3054062675
 GYU KAKU BRICKELL 000000001
 MIAMI
 FL
 Description : RESTAURANTS Price : 0.20
 3054062675</t>
  </si>
  <si>
    <t>GYU KAKU BRICKELL 00MIAMI FL</t>
  </si>
  <si>
    <t>pOnhE3Y9eRw squareup.com/receipts
 CREMA GOURMET ESPRESSO BAR
 Miami
 FL
 squareup.com/receipts</t>
  </si>
  <si>
    <t>lI78mAgb1KA squareup.com/receipts
 ROCKBOY PIZZA
 Miami
 FL
 squareup.com/receipts</t>
  </si>
  <si>
    <t>ROCKBOY PIZZA Miami FL</t>
  </si>
  <si>
    <t>192112926 609-586-2600
 NJ GOV TAX PAYMENTS 0000
 EGOV.COM
 NJ
 Description : GOVERNMENT SERVICES Price : 0.00
 609-586-2600</t>
  </si>
  <si>
    <t>NJ GOV TAX PAYMENTS EGOV.COM NJ</t>
  </si>
  <si>
    <t>466506594 0000332490 33131
 TEA ROOMS 021770021767035
 MIAMI
 FL
 0000332490 33131</t>
  </si>
  <si>
    <t>j3djxn4wLmw squareup.com/receipts
 AplPay MY DELI MARKET LLC
 Miami
 FL
 squareup.com/receipts</t>
  </si>
  <si>
    <t>AplPay MY DELI MARKEMiami FL</t>
  </si>
  <si>
    <t>101409 AIRLINE/AIR CARRIER
 PASSENGER TICKET
 EXPEDIA.COM TRAVEL
 SEATTLE
 WA
 Carrier : DELTA AIR LINES
 Passenger Name : ARTEMENKO/MAXIM
 Ticket Number : 00676528932332
 Departure Day : 10/15
 Additional Info : PASSENGER TICKET
 From : MIAMI INTERNATIONA
 To : NEW YORK LA GUARDI
 Class : U</t>
  </si>
  <si>
    <t>99999991311 3058986773
 TST* MERAKI GREEK BISTRO 300519809
 COCONUT GROVE
 FL
 Description : RESTAURANTS Price : 1.0541
 3058986773</t>
  </si>
  <si>
    <t>e9bq1iWTd00 7868669854
 TST* STUBBORN SEED 300545455
 MIAMI BEACH
 FL
 Description : RESTAURANTS Price : 2.2593
 7868669854</t>
  </si>
  <si>
    <t>TST* STUBBORN SEED 3MIAMI BEACH FL</t>
  </si>
  <si>
    <t>0B6KXY4MAZI 3059950600
 AplPay WHOLE FOODS MARKET
 MIAMI
 FL
 Description : GROCERY STORES Price : 1.0858
 3059950600</t>
  </si>
  <si>
    <t>10104749 8007467287
 PHARMACIES
 CVS PHARMACY
 MIAMI
 FL
 PHARMACIES
 8007467287</t>
  </si>
  <si>
    <t>9EJRroSKKf9 squareup.com/receipts
 CREMA GOURMET ESPRESSO BAR
 Miami
 FL
 squareup.com/receipts</t>
  </si>
  <si>
    <t>10084158029 4153582935
 PAYPAL *ATLASSIAN
 4153582935
 CA
 Description : SOFTWARE Price : 0.00
 4153582935</t>
  </si>
  <si>
    <t>73011001311Check: (3466) Rvc33131
 AU BON PAIN #20510 021770021746131
 MIAMI
 FL
 Check: (3466) Rvc33131</t>
  </si>
  <si>
    <t>31300043 786-425-9003
 GRAINER BAKERY BRICKELL 0000
 DOWNTOWN MIAM
 FL
 Description : FOOD/BEVERAGE Price : 0.00
 786-425-9003</t>
  </si>
  <si>
    <t>1UZqItCtALt squareup.com/receipts
 THE YACHT CLUB MARKET
 Miami
 FL</t>
  </si>
  <si>
    <t>dIvb7ZuoWl9 squareup.com/receipts
 AplPay THE YACHT CLUB MARKET
 Miami
 FL
 squareup.com/receipts</t>
  </si>
  <si>
    <t>99999991309 7864937537
 TST* BOHO AT MR. WRIGHT 300502779
 MIAMI
 FL
 Description : BARS Price : 0.15
 7864937537</t>
  </si>
  <si>
    <t>TST* BOHO AT MR. WRIMIAMI FL</t>
  </si>
  <si>
    <t>99999991309 3052443734
 TST* THE DIRTY RABBIT 300502971
 MIAMI
 FL
 Description : BARS Price : 0.5176
 3052443734</t>
  </si>
  <si>
    <t>10104372 8007467287
 PHARMACIES
 CVS PHARMACY
 MIAMI
 FL
 PHARMACIES
 8007467287</t>
  </si>
  <si>
    <t>31900055 786-425-9003
 AplPay GRAINER BAKERY BRICKELL 0000
 DOWNTOWN MIAM
 FL
 Description : FOOD/BEVERAGE Price : 0.00
 786-425-9003</t>
  </si>
  <si>
    <t>31500092 786-425-9003
 AplPay GRAINER BAKERY BRICKELL 0000
 DOWNTOWN MIAM
 FL
 Description : FOOD/BEVERAGE Price : 0.00
 786-425-9003</t>
  </si>
  <si>
    <t>31300081 786-425-9003
 AplPay GRAINER BAKERY BRICKELL 0000
 DOWNTOWN MIAM
 FL
 Description : FOOD/BEVERAGE Price : 0.00
 786-425-9003</t>
  </si>
  <si>
    <t>10181591 8007467287
 PHARMACIES
 CVS/PHARMACY #11222 000011222
 MIAMI BEACH
 FL
 PHARMACIES
 8007467287</t>
  </si>
  <si>
    <t>CVS/PHARMACY #11222 MIAMI BEACH FL</t>
  </si>
  <si>
    <t>691200440 0000003944 33131
 NATIVO KITCHEN + BAR 021770021764744
 MIAMI
 FL
 0000003944 33131</t>
  </si>
  <si>
    <t>10083725425 4153900123
 LUXER CORPORATION
 4153900123
 CA
 Description : ECOMMERCE SERVICES Price : 0.00
 4153900123</t>
  </si>
  <si>
    <t>85309611360305-763-8100
 FRIENDZ FOOD MARKET
 MIAMI BEACH
 FL
 305-763-8100</t>
  </si>
  <si>
    <t>FRIENDZ FOOD MARKET MIAMI BEACH FL</t>
  </si>
  <si>
    <t>jDN8fR27GMe squareup.com/receipts
 CREMA GOURMET ESPRESSO BAR
 Miami
 FL
 squareup.com/receipts</t>
  </si>
  <si>
    <t>31500061 786-425-9003
 AplPay GRAINER BAKERY BRICKELL 0000
 DOWNTOWN MIAM
 FL
 Description : FOOD/BEVERAGE Price : 0.00
 786-425-9003</t>
  </si>
  <si>
    <t>VOARZ0kGNSO squareup.com/receipts
 CREMA GOURMET ESPRESSO BAR
 Miami
 FL
 squareup.com/receipts</t>
  </si>
  <si>
    <t>260331224 7 305-372-1808
 AplPay 7-ELEVEN 36662 00073666201
 MIAMI
 FL
 Description : GAS/MSC97 26336201 Price : 0.0309
 305-372-1808</t>
  </si>
  <si>
    <t>31099531352 PARKING LOT &amp; GARAGE
 SHOPPES AT WEST AVENUE GA 00-080367311
 RICHMOND
 VA
 PARKING LOT &amp; GARAGE</t>
  </si>
  <si>
    <t>SHOPPES AT WEST AVENRICHMOND VA</t>
  </si>
  <si>
    <t>32982756 WWW.UNITED.COM
 UPGRADE CHARGE
 UNITED AIRLINES
 HOUSTON
 TX
 Carrier : UNITED AIRLINES
 Passenger Name : ARTEMENKO /PREMIUM CABIN
 Ticket Number : 01699563486961
 Departure Day : 11/24
 Additional Info : UPGRADE CHARGE
 From : MIAMI INTERNATIONA
 To : N.Y. NEWARK INTL A</t>
  </si>
  <si>
    <t>UNITED AIRLINES HOUSTON TX</t>
  </si>
  <si>
    <t>NT_KL73M6Y8 +18554955551
 FH* TROPICAL SAILING
 FORT LAUDERDALE
 FL
 +18554955551</t>
  </si>
  <si>
    <t>FH* TROPICAL SAILINGFORT LAUDERDALE FL</t>
  </si>
  <si>
    <t>85179271360 305-672-1148
 MONTY S SUNSET
 MIAMI BEACH
 FL
 305-672-1148</t>
  </si>
  <si>
    <t>MONTY S SUNSET MIAMI BEACH FL</t>
  </si>
  <si>
    <t>99999991359 9544838916
 TST* THE SCAPE GOAT 300502420
 MIAMI BEACH
 FL
 Description : BARS Price : 0.7874
 9544838916</t>
  </si>
  <si>
    <t>TST* THE SCAPE GOAT MIAMI BEACH FL</t>
  </si>
  <si>
    <t>74760621360 305-674-9089
 THE PLACE 146960001026175
 MIAMI BEACH
 FL
 305-674-9089</t>
  </si>
  <si>
    <t>THE PLACE 1469600010MIAMI BEACH FL</t>
  </si>
  <si>
    <t>217092113 855-275-5733
 Mandalay Bay Resort &amp; Casino
 8552755733
 NV
 Description : HOTEL Price : 0.00
 855-275-5733</t>
  </si>
  <si>
    <t>31900067 786-425-9003
 AplPay GRAINER BAKERY BRICKELL 0000
 DOWNTOWN MIAM
 FL
 Description : FOOD/BEVERAGE Price : 0.00
 786-425-9003</t>
  </si>
  <si>
    <t>10103288 8007467287
 AplPay CVS PHARMACY
 MIAMI
 FL
 Description : PHARMACIES Price : 0.1108
 8007467287</t>
  </si>
  <si>
    <t>12220027741 800-654-0688
 THE HOME DEPOT
 MIAMI
 FL
 800-654-0688</t>
  </si>
  <si>
    <t>10103091 8007467287
 PHARMACIES
 CVS PHARMACY
 MIAMI
 FL
 PHARMACIES
 8007467287</t>
  </si>
  <si>
    <t>31700031 786-425-9003
 AplPay GRAINER BAKERY BRICKELL 0000
 DOWNTOWN MIAM
 FL
 Description : FOOD/BEVERAGE Price : 0.00
 786-425-9003</t>
  </si>
  <si>
    <t>10156320211 3058000404
 BLUE RIBBON SUSHI BAR &amp; GRILL 65000001
 MIAMI BEACH
 FL</t>
  </si>
  <si>
    <t>BLUE RIBBON SUSHI BAMIAMI BEACH FL</t>
  </si>
  <si>
    <t>300 818-871-3000
 NORTH ITALIA MIAMI MARY 0000
 MIAMI
 FL
 Description : FOOD/BEVERAGE Price : 0.00
 818-871-3000</t>
  </si>
  <si>
    <t>31300058 786-425-9003
 AplPay GRAINER BAKERY BRICKELL 0000
 DOWNTOWN MIAM
 FL
 Description : FOOD/BEVERAGE Price : 0.00
 786-425-9003</t>
  </si>
  <si>
    <t>fKXpshSia00 7863690353
 TST* SUGARCANE RAW BAR GR 300544465
 MIAMI
 FL
 Description : RESTAURANTS Price : 1.5432
 7863690353</t>
  </si>
  <si>
    <t>TST* SUGARCANE RAW BMIAMI FL</t>
  </si>
  <si>
    <t>99999991353 3056713600
 TST* VEZA SUR BREWING 300004395
 MIAMI
 FL
 Description : BARS Price : 0.256
 3056713600</t>
  </si>
  <si>
    <t>TST* VEZA SUR BREWINMIAMI FL</t>
  </si>
  <si>
    <t>09500121 786-485-2200
 GIANNI'S RESTAURANT 0000
 MIAMI BEACH
 FL
 Description : FOOD/BEVERAGE Price : 0.00
 786-485-2200</t>
  </si>
  <si>
    <t>GIANNI'S RESTAURANT MIAMI BEACH FL</t>
  </si>
  <si>
    <t>10102944 8007467287
 PHARMACIES
 AplPay CVS PHARMACY
 MIAMI
 FL
 PHARMACIES
 8007467287</t>
  </si>
  <si>
    <t>DH51t6ABY1Y squareup.com/receipts
 AplPay MY DELI MARKET LLC
 Miami
 FL
 squareup.com/receipts</t>
  </si>
  <si>
    <t>SCO8rYi9g00 2023091491
 TST* ASTRA MIAMI 300581536
 MIAMI
 FL
 Description : RESTAURANTS Price : 0.4352
 2023091491</t>
  </si>
  <si>
    <t>TST* ASTRA MIAMI 300MIAMI FL</t>
  </si>
  <si>
    <t>Transportation-Auto Services</t>
  </si>
  <si>
    <t>21105171352 RESTAURANT
 TST* PURA VIDA - WEST AVE 00012163
 MIAMI
 FL
 RESTAURANT</t>
  </si>
  <si>
    <t>TST* PURA VIDA - WESMIAMI FL</t>
  </si>
  <si>
    <t>31700041 786-425-9003
 GRAINER BAKERY BRICKELL 0000
 DOWNTOWN MIAM
 FL
 Description : FOOD/BEVERAGE Price : 0.00
 786-425-9003</t>
  </si>
  <si>
    <t>03500153 954-278-2129
 RACCOON COFFEE 0000
 MIAMI
 FL
 Description : FOOD/BEVERAGE Price : 0.00
 954-278-2129</t>
  </si>
  <si>
    <t>0QI77WF3CYD 3059950600
 AplPay WHOLE FOODS MARKET
 MIAMI
 FL
 Description : GROCERY STORES Price : 0.4143
 3059950600</t>
  </si>
  <si>
    <t>D3rgSRCtz5k squareup.com/receipts
 MY DELI MARKET LLC
 Miami
 FL
 squareup.com/receipts</t>
  </si>
  <si>
    <t>99999991351 3055056474
 TST* COYO TACO - BRICKELL 300558929
 MIAMI
 FL
 Description : RESTAURANTS Price : 0.0921
 3055056474</t>
  </si>
  <si>
    <t>iaZGeiSZ800 7867177512
 TST* MARION 300525580
 MIAMI
 FL
 Description : BARS Price : 0.5206
 7867177512</t>
  </si>
  <si>
    <t>TST* MARION 30052558MIAMI FL</t>
  </si>
  <si>
    <t>0ZJTO3QUWZ2 3055321707
 WHOLEFDS SBE 10285 000010285
 MIAMI BEACH
 FL
 Description : GROCERY STORES Price : 0.1054
 3055321707</t>
  </si>
  <si>
    <t>WHOLEFDS SBE 10285 0MIAMI BEACH FL</t>
  </si>
  <si>
    <t>2431958 2431958 33130
 MEDICAL SERVICES
 MD NOW BRK 305-571-6250
 MIAMI
 FL
 MEDICAL SERVICES
 2431958 33130</t>
  </si>
  <si>
    <t>MD NOW BRK 305-571-6MIAMI FL</t>
  </si>
  <si>
    <t>21105171352 RESTAURANT
 TST* NAIYARA 00000445
 MIAMI BEACH
 FL
 RESTAURANT</t>
  </si>
  <si>
    <t>TST* NAIYARA 0000044MIAMI BEACH FL</t>
  </si>
  <si>
    <t>72500022 305-579-4747
 RAZZLE DAZZLE BARBERSHOP 0000
 MIAMI
 FL
 Description : BARBER AND BEAUTY S Price : 0.00
 305-579-4747</t>
  </si>
  <si>
    <t>RAZZLE DAZZLE BARBERMIAMI FL</t>
  </si>
  <si>
    <t>fNlD25sonzg squareup.com/receipts
 AplPay MY DELI MARKET LLC
 Miami
 FL
 squareup.com/receipts</t>
  </si>
  <si>
    <t>5xge4cJ8W00 9547647550
 AMERICAN SOCIAL
 MIAMI
 FL
 Description : BARS Price : 0.1512
 9547647550</t>
  </si>
  <si>
    <t>AMERICAN SOCIAL MIAMI FL</t>
  </si>
  <si>
    <t>112609 AIRLINE/AIR CARRIER
 PASSENGER TICKET
 EXPEDIA.COM TRAVEL
 SEATTLE
 WA
 Carrier : UNITED AIRLINES
 Passenger Name : ARTEMENKO/MAXIM
 Ticket Number : 01677051182925
 Departure Day : 11/24
 Additional Info : PASSENGER TICKET
 From : MIAMI INTERNATIONA
 To : N.Y. NEWARK INTL A
 Class : K</t>
  </si>
  <si>
    <t>6C5AB635800 CABLE SVCS
 COMCAST CABLE COMM
 800-COMCAST
 FL
 CABLE SVCS</t>
  </si>
  <si>
    <t>10010489 8007467287
 PHARMACIES
 CVS PHARMACY
 MIAMI
 FL
 PHARMACIES
 8007467287</t>
  </si>
  <si>
    <t>632905433 0000377313 33131
 SUGAR 021770021767036
 MIAMI
 FL
 0000377313 33131</t>
  </si>
  <si>
    <t>SUGAR 02177002176703MIAMI FL</t>
  </si>
  <si>
    <t>10101293 8007467287
 PHARMACIES
 AplPay CVS PHARMACY
 MIAMI
 FL
 PHARMACIES
 8007467287</t>
  </si>
  <si>
    <t>31300036 786-425-9003
 AplPay GRAINER BAKERY BRICKELL 0000
 DOWNTOWN MIAM
 FL
 Description : FOOD/BEVERAGE Price : 0.00
 786-425-9003</t>
  </si>
  <si>
    <t>P1884B3E3A DIRECT MKTG MISC
 SPOTIFY USA
 NEW YORK
 DIRECT MKTG MISC</t>
  </si>
  <si>
    <t>10084714 8007467287
 PHARMACIES
 CVS PHARMACY
 MIAMI
 FL
 PHARMACIES
 8007467287</t>
  </si>
  <si>
    <t>10020692 8007467287
 CVS PHARMACY
 MIAMI
 FL
 Description : PHARMACIES Price : 0.1028
 8007467287</t>
  </si>
  <si>
    <t>31100043 786-425-9003
 AplPay GRAINER BAKERY BRICKELL 0000
 DOWNTOWN MIAM
 FL
 Description : FOOD/BEVERAGE Price : 0.00
 786-425-9003</t>
  </si>
  <si>
    <t>285 818-871-3000
 NORTH ITALIA MIAMI MARY 0000
 MIAMI
 FL
 Description : FOOD/BEVERAGE Price : 0.00
 818-871-3000</t>
  </si>
  <si>
    <t>10084197 8007467287
 PHARMACIES
 CVS PHARMACY
 MIAMI
 FL
 PHARMACIES
 8007467287</t>
  </si>
  <si>
    <t>85426231347305-308-4590
 AplPay DC PIE CO BRICKELL
 MIAMI
 FL
 305-308-4590</t>
  </si>
  <si>
    <t>AplPay DC PIE CO BRIMIAMI FL</t>
  </si>
  <si>
    <t>615601831 0000002881 33131
 NATIVO KITCHEN + BAR 021770021764744
 MIAMI
 FL
 0000002881 33131</t>
  </si>
  <si>
    <t>0581107 3058602280
 PUBLIX
 MIAMI
 FL
 Description : REFER TO RECEIPT Price : 0.00
 3058602280</t>
  </si>
  <si>
    <t>611807075 0000373656 33131
 TEA ROOMS 021770021767035
 MIAMI
 FL
 0000373656 33131</t>
  </si>
  <si>
    <t>A0JPMTWA DIGITAL MEDI
 GOOGLE *SVCSBCISUMMIT.
 G.CO/HELPPAY#
 CA
 DIGITAL MEDI</t>
  </si>
  <si>
    <t>99999991346 9544011325
 TST* TIKI TIKI 300578962
 HOLLYWOOD
 FL
 Description : RESTAURANTS Price : 1.7765
 9544011325</t>
  </si>
  <si>
    <t>TST* TIKI TIKI 30057HOLLYWOOD FL</t>
  </si>
  <si>
    <t>10093451 8007467287
 AplPay CVS PHARMACY
 MIAMI
 FL
 Description : PHARMACIES Price : 0.1847
 8007467287</t>
  </si>
  <si>
    <t>10177940 8007467287
 PHARMACIES
 AplPay CVS PHARMACY
 MIAMI
 FL
 PHARMACIES
 8007467287</t>
  </si>
  <si>
    <t>F05Y8uPdJaV squareup.com/receipts
 AplPay MY DELI MARKET LLC
 Miami
 FL
 squareup.com/receipts</t>
  </si>
  <si>
    <t>hsOUkTFTQkZ squareup.com/receipts
 AplPay THE YACHT CLUB MARKET
 Miami
 FL
 squareup.com/receipts</t>
  </si>
  <si>
    <t>hKrxvF0iiP4 squareup.com/receipts
 AplPay MY DELI MARKET LLC
 Miami
 FL
 squareup.com/receipts</t>
  </si>
  <si>
    <t>99999991346 3054006996
 TST* TOASTED BAGELRY &amp; DE 300519061
 MIAMI
 FL
 Description : RESTAURANTS Price : 0.3783
 3054006996</t>
  </si>
  <si>
    <t>TST* TOASTED BAGELRYMIAMI FL</t>
  </si>
  <si>
    <t>31500096 786-425-9003
 GRAINER BAKERY BRICKELL 0000
 DOWNTOWN MIAM
 FL
 Description : FOOD/BEVERAGE Price : 0.00
 786-425-9003</t>
  </si>
  <si>
    <t>85544021343 888-604-2782
 Asta Parking
 MIAMI
 FL
 888-604-2782</t>
  </si>
  <si>
    <t>Asta Parking MIAMI FL</t>
  </si>
  <si>
    <t>10083639509 8558363987
 PAYPAL *GOOGLE HINGE
 8558363987
 CA
 "Description : DIGITAL MEDIA,BOOKS Price : 0.00"
 8558363987</t>
  </si>
  <si>
    <t>jPRrHpixeoK squareup.com/receipts
 THE YACHT CLUB MARKET
 Miami
 FL
 squareup.com/receipts</t>
  </si>
  <si>
    <t>31099531345 RESTAURANT
 TERRAZAS AT HYDE 00-08030886660
 HOLLYWOOD
 FL
 RESTAURANT</t>
  </si>
  <si>
    <t>TERRAZAS AT HYDE 00-HOLLYWOOD FL</t>
  </si>
  <si>
    <t>rFYkWiJuXGa squareup.com/receipts
 AplPay MY DELI MARKET LLC
 Miami
 FL
 squareup.com/receipts</t>
  </si>
  <si>
    <t>ga6BWgYNd00 9547647550
 AMERICAN SOCIAL
 MIAMI
 FL
 Description : BARS Price : 0.9408
 9547647550</t>
  </si>
  <si>
    <t>0TIMC8JPXXP 3055321707
 WHOLEFDS SBE 10285 000010285
 MIAMI BEACH
 FL
 Description : GROCERY STORES Price : 0.08
 3055321707</t>
  </si>
  <si>
    <t>31100067 786-425-9003
 AplPay GRAINER BAKERY BRICKELL 0000
 DOWNTOWN MIAM
 FL
 Description : FOOD/BEVERAGE Price : 0.00
 786-425-9003</t>
  </si>
  <si>
    <t>99999991343 5616314900
 TST* LOS FELIX MIAMI 300565668
 MIAMI
 FL
 Description : RESTAURANTS Price : 2.2047
 5616314900</t>
  </si>
  <si>
    <t>TST* LOS FELIX MIAMIMIAMI FL</t>
  </si>
  <si>
    <t>99999991342 3056151055
 TST* TANUKI MIAMI 300545855
 MIAMI BEACH
 FL
 Description : RESTAURANTS Price : 0.7366
 3056151055</t>
  </si>
  <si>
    <t>TST* TANUKI MIAMI 30MIAMI BEACH FL</t>
  </si>
  <si>
    <t>10108801 8007467287
 PHARMACIES
 CVS PHARMACY
 MIAMI
 FL
 PHARMACIES
 8007467287</t>
  </si>
  <si>
    <t>10083507620 8558363987
 PAYPAL *GOOGLE HINGE
 8558363987
 CA
 "Description : DIGITAL MEDIA,BOOKS Price : 0.00"
 8558363987</t>
  </si>
  <si>
    <t>NT_KJKD6UOT +14159917250
 STREAK.COM
 SAN FRANCISCO
 CA
 +14159917250</t>
  </si>
  <si>
    <t>112609 AIRLINE/AIR CARRIER
 PASSENGER TICKET
 EXPEDIA.COM TRAVEL
 SEATTLE
 WA
 Carrier : UNITED AIRLINES
 Passenger Name : ARTEMENKO/MAXIM
 Ticket Number : 01677051270086
 Departure Day : 11/25
 Additional Info : PASSENGER TICKET
 From : N.Y. NEWARK INTL A
 To : MIAMI INTERNATIONA
 Class : T</t>
  </si>
  <si>
    <t>CPABGT 8005382583
 PASSENGER TICKET
 JETBLUE AIRWAYS 9010001
 JETBLUE
 NY
 Carrier : JETBLUE AIRWAYS
 Passenger Name : ARTEMENKO/MAXIM MR
 Ticket Number : 27921803018303
 Departure Day : 01/28
 Additional Info : PASSENGER TICKET
 From : FT LAUDERDALE/HOLL
 To : MEDELLIN JOSE MARI
 Class : P
 From : MEDELLIN JOSE MARI
 To : FT LAUDERDALE/HOLL
 Class : P</t>
  </si>
  <si>
    <t>JETBLUE AIRWAYS 9010JETBLUE NY</t>
  </si>
  <si>
    <t>lYRzUzE5OHy squareup.com/receipts
 CREMA GOURMET ESPRESSO BAR
 Miami
 FL
 squareup.com/receipts</t>
  </si>
  <si>
    <t>NT_KJ5O67X7 +18778894546
 TWILIO SENDGRID
 SAN FRANCISCO
 CA
 +18778894546</t>
  </si>
  <si>
    <t>TP7YAJNmY0j squareup.com/receipts
 AplPay THE YACHT CLUB MARKET
 Miami
 FL</t>
  </si>
  <si>
    <t>10108674 8007467287
 PHARMACIES
 CVS PHARMACY
 MIAMI
 FL
 PHARMACIES
 8007467287</t>
  </si>
  <si>
    <t>31500068 786-425-9003
 AplPay GRAINER BAKERY BRICKELL 0000
 DOWNTOWN MIAM
 FL
 Description : FOOD/BEVERAGE Price : 0.00
 786-425-9003</t>
  </si>
  <si>
    <t>10082293900 6095140870
 PAYPAL *WSJ/BARRON
 6095140870
 NY
 Description : DIGITAL APPLICATION Price : 0.00
 6095140870</t>
  </si>
  <si>
    <t>NT_KK93J3ZB +16468384815
 MEETUP ORG SUB 6M
 NEW YORK
 NY
 +16468384815</t>
  </si>
  <si>
    <t>MEETUP ORG SUB 6M NEW YORK NY</t>
  </si>
  <si>
    <t>10082609754 4152469444
 PAYPAL *LIME RIDE COST
 4152469444
 CA
 Description : RECREATIONAL SERVIC Price : 0.00
 4152469444</t>
  </si>
  <si>
    <t>73011001341109802 FL 331
 CHOTTO MATTE 021770021662380
 MIAMI BEACH
 FL
 109802 FL 331</t>
  </si>
  <si>
    <t>CHOTTO MATTE 0217700MIAMI BEACH FL</t>
  </si>
  <si>
    <t>99999991339 3335702726
 AplPay TST* OJO DE AGUA - MIAMI 300541750
 MIAMI
 FL
 Description : RESTAURANTS Price : 0.3753
 3335702726</t>
  </si>
  <si>
    <t>AplPay TST* OJO DE AMIAMI FL</t>
  </si>
  <si>
    <t>033536851 305-673-0365
 JOES STONE CRAB RESTAURAN JOES STONE C
 MIAMI BEACH
 FL
 305-673-0365</t>
  </si>
  <si>
    <t>JOES STONE CRAB RESTMIAMI BEACH FL</t>
  </si>
  <si>
    <t>590700768 0000002430 33131
 NATIVO KITCHEN + BAR 021770021764744
 MIAMI
 FL
 0000002430 33131</t>
  </si>
  <si>
    <t>586400765 0000002425 33131
 NATIVO KITCHEN + BAR 021770021764744
 MIAMI
 FL
 0000002425 33131</t>
  </si>
  <si>
    <t>VeyQe2rZ18L squareup.com/receipts
 SWARM INC
 Miami
 FL
 squareup.com/receipts</t>
  </si>
  <si>
    <t>SWARM INC Miami FL</t>
  </si>
  <si>
    <t>10156320211 7864276165
 AFICIONADOS 650000009665319
 MIAMI
 FL
 Description : PACKAGE STORE-BEER/ Price : 0.6312
 7864276165</t>
  </si>
  <si>
    <t>99999991339 7865257030
 TST* OASIS WYNWOOD 300565820
 MIAMI
 FL
 Description : BARS Price : 0.5314
 7865257030</t>
  </si>
  <si>
    <t>TST* OASIS WYNWOOD 3MIAMI FL</t>
  </si>
  <si>
    <t>PlRFWgwr7Zd squareup.com/receipts
 AplPay THE YACHT CLUB MARKET
 Miami
 FL
 squareup.com/receipts</t>
  </si>
  <si>
    <t>85426231339305-308-4590
 DC PIE CO BRICKELL
 MIAMI
 FL
 305-308-4590</t>
  </si>
  <si>
    <t>DC PIE CO BRICKELL MIAMI FL</t>
  </si>
  <si>
    <t>73400089 352-213-6946
 TACOMIENDO 0000
 MIAMI
 FL
 Description : FOOD/BEVERAGE Price : 0.00
 352-213-6946</t>
  </si>
  <si>
    <t>TACOMIENDO 0000 MIAMI FL</t>
  </si>
  <si>
    <t>31900030 786-425-9003
 GRAINER BAKERY BRICKELL 0000
 DOWNTOWN MIAM
 FL
 Description : FOOD/BEVERAGE Price : 0.00
 786-425-9003</t>
  </si>
  <si>
    <t>NT_KJB3I5EO +18884935953
 AplPay CLASSPASS* MONTHLY
 NEW YORK CITY
 NY
 +18884935953</t>
  </si>
  <si>
    <t>355256656 801-413-7200
 EB *SCOPE MIAMI BEACH Eventbrite, Inc
 SAN FRANCISCO
 CA
 Description : DEFAULT Price : 0.35
 801-413-7200</t>
  </si>
  <si>
    <t>EB *SCOPE MIAMI BEACSAN FRANCISCO CA</t>
  </si>
  <si>
    <t>10176982 8007467287
 PHARMACIES
 CVS PHARMACY
 MIAMI
 FL
 PHARMACIES
 8007467287</t>
  </si>
  <si>
    <t>A5464576108 DIGITAL GOODS: APPS
 GOOGLE*CLOUD EYULKW GOOGLE INC
 CC GOOGLE.COM
 DIGITAL GOODS: APPS</t>
  </si>
  <si>
    <t>GOOGLE*CLOUD EYULKW CC GOOGLE.COM</t>
  </si>
  <si>
    <t>NT_KJUBDZAP +18339535902
 LOVE DISCOVERY INST.
 CORAL GABLES
 FL
 +18339535902</t>
  </si>
  <si>
    <t>00035709 305-534-1132
 FAST PASS CAR WASH
 MIAMI BEACH
 FL
 Description : CAR WASH Price : 0.00
 305-534-1132</t>
  </si>
  <si>
    <t>FAST PASS CAR WASH MIAMI BEACH FL</t>
  </si>
  <si>
    <t>324 818-871-3000
 NORTH ITALIA MIAMI MARY 0000
 MIAMI
 FL
 Description : FOOD/BEVERAGE Price : 0.00
 818-871-3000</t>
  </si>
  <si>
    <t>10082043453 8885795910
 PAYPAL *BEENVERIFIE
 8885795910
 NY
 Description : INFORMATION RETRIEV Price : 0.00
 8885795910</t>
  </si>
  <si>
    <t>73011001339 GUSTAVO.DUAY@CINBERSO
 GUSTAVO.DUAY@CINBERSOL.CO
 TACOLOGY 286591326502728
 MIAMI
 FL
 GUSTAVO.DUAY@CINBERSOL.CO</t>
  </si>
  <si>
    <t>CPABGT 8005382583
 PASSENGER TICKET
 JETBLUE AIRWAYS 9010001
 JETBLUE
 NY
 Carrier : JETBLUE AIRWAYS
 Passenger Name : DROMPP/ALLISON MS
 Ticket Number : 27921803018314
 Departure Day : 01/28
 Additional Info : PASSENGER TICKET
 From : FT LAUDERDALE/HOLL
 To : MEDELLIN JOSE MARI
 Class : P
 From : MEDELLIN JOSE MARI
 To : FT LAUDERDALE/HOLL
 Class : P</t>
  </si>
  <si>
    <t>207444885 SELF-STORAGE
 PUBLIC STORAGE 25590
 800-567-0759
 NJ
 SELF-STORAGE</t>
  </si>
  <si>
    <t>98890032 305-763-8934
 LODGING
 THE MERIDIAN HOTEL 0000
 MIAMI BEACH
 FL</t>
  </si>
  <si>
    <t>THE MERIDIAN HOTEL 0MIAMI BEACH FL</t>
  </si>
  <si>
    <t>31700048 786-425-9003
 AplPay GRAINER BAKERY BRICKELL 0000
 DOWNTOWN MIAM
 FL
 Description : FOOD/BEVERAGE Price : 0.00
 786-425-9003</t>
  </si>
  <si>
    <t>31500056 786-425-9003
 GRAINER BAKERY BRICKELL 0000
 DOWNTOWN MIAM
 FL
 Description : FOOD/BEVERAGE Price : 0.00
 786-425-9003</t>
  </si>
  <si>
    <t>204011440 1203201440 33130
 SPECIALTY RETAIL
 VICTORIA'S SECRET 1785 1785
 MIAMI
 FL
 SPECIALTY RETAIL
 1203201440 33130</t>
  </si>
  <si>
    <t>VICTORIA'S SECRET 17MIAMI FL</t>
  </si>
  <si>
    <t>10107666 8007467287
 PHARMACIES
 AplPay CVS PHARMACY
 MIAMI
 FL
 PHARMACIES
 8007467287</t>
  </si>
  <si>
    <t>NT_KHDXQJYA +14155799153
 SLACK T0141F6SVHS
 SAN FRANCISCO
 CA
 +14155799153</t>
  </si>
  <si>
    <t>20-01-2021</t>
  </si>
  <si>
    <t>TD BANK 01/19 #000007356 WITHDRWL TD BANK MIAMI FL CKCD 4135744509967199</t>
  </si>
  <si>
    <t>fee</t>
  </si>
  <si>
    <t>TD BANK 01/19 #000007356 WITHDRWL TD BANK MIAMI FL FEE CKCD 4135744509967199</t>
  </si>
  <si>
    <t>26-10-2021</t>
  </si>
  <si>
    <t>FOODTOWN 10/25 PURCHASE BROOKLYN NY DEBIT CARD *1076</t>
  </si>
  <si>
    <t>f</t>
  </si>
  <si>
    <t>18-03-2021</t>
  </si>
  <si>
    <t>GRAINER BAKERY BRICKELL 03/17 PURCHASE DOWNTOWN MIAM FL DEBIT CARD *7199</t>
  </si>
  <si>
    <t>ROSS STORES #3 01/04 PURCHASE MIAMI FL DEBIT CARD *7199</t>
  </si>
  <si>
    <t>20-12-2021</t>
  </si>
  <si>
    <t>MAMBOS CAFE 12/19 #000817572 WITHDRWL 401 BISCAYNE BLVD MIAMI FL CKCD 4135746001041076</t>
  </si>
  <si>
    <t>MAMBOS CAFE 12/19 #000817572 WITHDRWL 401 BISCAYNE BLVD MIAMI FL FEE CKCD 4135746001041076</t>
  </si>
  <si>
    <t>NUT HOUSE ENTE 05/02 PURCHASE SAINT AUGUSTI FL DEBIT CARD *7199</t>
  </si>
  <si>
    <t>PAYPAL *UBER EATS 02/06 PURCHASE 402-935-7733 CA DEBIT CARD *7199</t>
  </si>
  <si>
    <t>PAYPAL *UBER EATS 05/07 PURCHASE 402-935-7733 CA DEBIT CARD *7199</t>
  </si>
  <si>
    <t>PAYPAL *UBER EATS 07/05 PURCHASE 402-935-7733 CA DEBIT CARD *7199</t>
  </si>
  <si>
    <t>26-07-2021</t>
  </si>
  <si>
    <t>PAYPAL *UBER EATS 07/23 PURCHASE 402-935-7733 CA DEBIT CARD *7199</t>
  </si>
  <si>
    <t>PAYPAL *UBER EATS 07/24 PURCHASE 402-935-7733 CA DEBIT CARD *7199</t>
  </si>
  <si>
    <t>27-07-2021</t>
  </si>
  <si>
    <t>PAYPAL *UBER EATS 07/26 PURCHASE 402-935-7733 CA DEBIT CARD *7199</t>
  </si>
  <si>
    <t>PAYPAL *UBER EATS 08/01 PURCHASE 402-935-7733 CA DEBIT CARD *7199</t>
  </si>
  <si>
    <t>PAYPAL *UBER EATS 08/08 PURCHASE 402-935-7733 CA DEBIT CARD *7199</t>
  </si>
  <si>
    <t>16-08-2021</t>
  </si>
  <si>
    <t>PAYPAL *UBER EATS 08/13 PURCHASE 402-935-7733 CA DEBIT CARD *7199</t>
  </si>
  <si>
    <t>PAYPAL *UBER EATS 08/31 PURCHASE 402-935-7733 CA DEBIT CARD *1076</t>
  </si>
  <si>
    <t>15-11-2021</t>
  </si>
  <si>
    <t>PAYPAL *UBER EATS 11/12 PURCHASE 402-935-7733 CA DEBIT CARD *1076</t>
  </si>
  <si>
    <t>16-11-2021</t>
  </si>
  <si>
    <t>PAYPAL *UBER EATS 11/15 PURCHASE 402-935-7733 CA DEBIT CARD *1076</t>
  </si>
  <si>
    <t>22-11-2021</t>
  </si>
  <si>
    <t>PAYPAL *UBER EATS 11/20 PURCHASE 402-935-7733 CA DEBIT CARD *1076</t>
  </si>
  <si>
    <t>13-12-2021</t>
  </si>
  <si>
    <t>PAYPAL *UBER EATS 12/10 PURCHASE 402-935-7733 CA DEBIT CARD *1076</t>
  </si>
  <si>
    <t>27-12-2021</t>
  </si>
  <si>
    <t>PAYPAL *UBER EATS 12/26 PURCHASE 402-935-7733 CA DEBIT CARD *1076</t>
  </si>
  <si>
    <t>16-02-2021</t>
  </si>
  <si>
    <t>KOMODO-MIAMI 02/11 PURCHASE MIAMI FL DEBIT CARD *7199</t>
  </si>
  <si>
    <t>27-04-2021</t>
  </si>
  <si>
    <t>SUNSET GRILLE 04/25 PURCHASE MARCO ISLAND FL DEBIT CARD *7199</t>
  </si>
  <si>
    <t>29-03-2021</t>
  </si>
  <si>
    <t>TRUE BARISTAS 03/25 PURCHASE CORAL GABLES FL DEBIT CARD *7199</t>
  </si>
  <si>
    <t>DOMA 03/17 PURCHASE MIAMI FL DEBIT CARD *7199</t>
  </si>
  <si>
    <t>15-03-2021</t>
  </si>
  <si>
    <t>TST* CRAZY ABOUT YOU 03/12 PURCHASE MIAMI FL DEBIT CARD *7199</t>
  </si>
  <si>
    <t>17-03-2021</t>
  </si>
  <si>
    <t>TST* CRAZY ABOUT YOU 03/16 PURCHASE MIAMI FL DEBIT CARD *7199</t>
  </si>
  <si>
    <t>25-01-2021</t>
  </si>
  <si>
    <t>External transfer fee - Next Day - 01/22/2021 Confirmation: 325449974</t>
  </si>
  <si>
    <t>20-05-2021</t>
  </si>
  <si>
    <t>External transfer fee - Next Day - 05/19/2021 Confirmation: 340091810</t>
  </si>
  <si>
    <t>External transfer fee - Next Day - 06/10/2021 Confirmation: 343109646</t>
  </si>
  <si>
    <t>External transfer fee - Next Day - 06/10/2021 Confirmation: 343110046</t>
  </si>
  <si>
    <t>18-06-2021</t>
  </si>
  <si>
    <t>External transfer fee - Next Day - 06/17/2021 Confirmation: 343935320</t>
  </si>
  <si>
    <t>External transfer fee - Next Day - 06/17/2021 Confirmation: 343935578</t>
  </si>
  <si>
    <t>INTERNATIONAL TRANSACTION FEE 01/02 STACK* EVERSIGN WIEN DEBIT CARD *7199</t>
  </si>
  <si>
    <t>INTERNATIONAL TRANSACTION FEE 01/04 TYPEFORM S.L BARCELONA DEBIT CARD *7199</t>
  </si>
  <si>
    <t>INTERNATIONAL TRANSACTION FEE 01/22 LIVEWEBINAR.COM GDANSK DEBIT CARD *7199</t>
  </si>
  <si>
    <t>INTERNATIONAL TRANSACTION FEE 01/30 PAYPAL *APILAYER 35314369001 DEBIT CARD *7199</t>
  </si>
  <si>
    <t>INTERNATIONAL TRANSACTION FEE 02/02 PAYPAL *VISUALPING 4029357733 BC DEBIT CARD *7199</t>
  </si>
  <si>
    <t>INTERNATIONAL TRANSACTION FEE 02/02 STACK* EVERSIGN WIEN DEBIT CARD *7199</t>
  </si>
  <si>
    <t>INTERNATIONAL TRANSACTION FEE 02/04 TYPEFORM S.L BARCELONA DEBIT CARD *7199</t>
  </si>
  <si>
    <t>INTERNATIONAL TRANSACTION FEE 02/10 PAYPAL *VISUALPING 4029357733 BC DEBIT CARD *7199</t>
  </si>
  <si>
    <t>22-02-2021</t>
  </si>
  <si>
    <t>INTERNATIONAL TRANSACTION FEE 02/20 PAYPAL *PADDLE.COM 02038794714 DEBIT CARD *7199</t>
  </si>
  <si>
    <t>23-02-2021</t>
  </si>
  <si>
    <t>INTERNATIONAL TRANSACTION FEE 02/22 LIVEWEBINAR.COM GDANSK DEBIT CARD *7199</t>
  </si>
  <si>
    <t>INTERNATIONAL TRANSACTION FEE 03/02 STACK* EVERSIGN WIEN DEBIT CARD *7199</t>
  </si>
  <si>
    <t>INTERNATIONAL TRANSACTION FEE 03/04 TYPEFORM S.L BARCELONA DEBIT CARD *7199</t>
  </si>
  <si>
    <t>23-03-2021</t>
  </si>
  <si>
    <t>INTERNATIONAL TRANSACTION FEE 03/22 LIVEWEBINAR.COM GDANSK DEBIT CARD *7199</t>
  </si>
  <si>
    <t>31-03-2021</t>
  </si>
  <si>
    <t>INTERNATIONAL TRANSACTION FEE 03/30 PAYPAL *INTERNATION 35314369001 DEBIT CARD *7199</t>
  </si>
  <si>
    <t>INTERNATIONAL TRANSACTION FEE 04/02 STACK* EVERSIGN WIEN DEBIT CARD *7199</t>
  </si>
  <si>
    <t>INTERNATIONAL TRANSACTION FEE 04/04 TYPEFORM S.L BARCELONA DEBIT CARD *7199</t>
  </si>
  <si>
    <t>23-04-2021</t>
  </si>
  <si>
    <t>INTERNATIONAL TRANSACTION FEE 04/22 LIVEWEBINAR.COM GDANSK DEBIT CARD *7199</t>
  </si>
  <si>
    <t>INTERNATIONAL TRANSACTION FEE 05/02 STACK* EVERSIGN WIEN DEBIT CARD *7199</t>
  </si>
  <si>
    <t>INTERNATIONAL TRANSACTION FEE 05/04 TYPEFORM S.L BARCELONA DEBIT CARD *7199</t>
  </si>
  <si>
    <t>24-05-2021</t>
  </si>
  <si>
    <t>INTERNATIONAL TRANSACTION FEE 05/22 LIVEWEBINAR.COM GDANSK DEBIT CARD *7199</t>
  </si>
  <si>
    <t>INTERNATIONAL TRANSACTION FEE 06/02 STACK* EVERSIGN WIEN DEBIT CARD *7199</t>
  </si>
  <si>
    <t>INTERNATIONAL TRANSACTION FEE 06/04 TYPEFORM S.L BARCELONA DEBIT CARD *7199</t>
  </si>
  <si>
    <t>23-06-2021</t>
  </si>
  <si>
    <t>INTERNATIONAL TRANSACTION FEE 06/22 LIVEWEBINAR.COM GDANSK DEBIT CARD *7199</t>
  </si>
  <si>
    <t>INTERNATIONAL TRANSACTION FEE 06/30 PAYPAL *INTERNATION 35314369001 DEBIT CARD *7199</t>
  </si>
  <si>
    <t>INTERNATIONAL TRANSACTION FEE 07/02 STACK* EVERSIGN WIEN DEBIT CARD *7199</t>
  </si>
  <si>
    <t>INTERNATIONAL TRANSACTION FEE 07/04 TYPEFORM S.L BARCELONA DEBIT CARD *7199</t>
  </si>
  <si>
    <t>23-07-2021</t>
  </si>
  <si>
    <t>INTERNATIONAL TRANSACTION FEE 07/22 LIVEWEBINAR.COM GDANSK DEBIT CARD *7199</t>
  </si>
  <si>
    <t>INTERNATIONAL TRANSACTION FEE 08/02 STACK* EVERSIGN WIEN DEBIT CARD *7199</t>
  </si>
  <si>
    <t>INTERNATIONAL TRANSACTION FEE 08/04 TYPEFORM S.L BARCELONA DEBIT CARD *7199</t>
  </si>
  <si>
    <t>INTERNATIONAL TRANSACTION FEE 09/30 PAYPAL *INTERNATION 35314369001 DEBIT CARD *1076</t>
  </si>
  <si>
    <t>31-12-2021</t>
  </si>
  <si>
    <t>INTERNATIONAL TRANSACTION FEE 12/30 PAYPAL *INTERNATION 35314369001 DEBIT CARD *1076</t>
  </si>
  <si>
    <t>Monthly Fee for Business Advantage</t>
  </si>
  <si>
    <t>26-04-2021</t>
  </si>
  <si>
    <t>NORTHERN TRUST 04/23 #000422074 WITHDRWL 405 8TH STREET SO NAPLES FL FEE CKCD 4135744509967199</t>
  </si>
  <si>
    <t>ONDECK CAPITAL11 DES:00002371 ID:49862607 INDN:VLLC LLC CO ID:1852940988 CCD</t>
  </si>
  <si>
    <t>ONDECK CAPITAL11 DES:00002735 ID:50388916 INDN:VLLC LLC CO ID:1852940988 CCD</t>
  </si>
  <si>
    <t>ONDECK CAPITAL11 DES:00003082 ID:50910083 INDN:VLLC LLC CO ID:1852940988 CCD</t>
  </si>
  <si>
    <t>ONDECK CAPITAL11 DES:00003437 ID:51491116 INDN:VLLC LLC CO ID:1852940988 CCD</t>
  </si>
  <si>
    <t>ONDECK CAPITAL11 DES:00003837 ID:52068115 INDN:VLLC LLC CO ID:1852940988 CCD</t>
  </si>
  <si>
    <t>ONDECK CAPITAL11 DES:00004308 ID:52598497 INDN:VLLC LLC CO ID:1852940988 CCD</t>
  </si>
  <si>
    <t>ONDECK CAPITAL11 DES:00004796 ID:53159519 INDN:VLLC LLC CO ID:1852940988 CCD</t>
  </si>
  <si>
    <t>ONDECK CAPITAL11 DES:00005226 ID:53744089 INDN:VLLC LLC CO ID:1852940988 CCD</t>
  </si>
  <si>
    <t>ONDECK CAPITAL11 DES:00005682 ID:54308488 INDN:VLLC LLC CO ID:1852940988 CCD</t>
  </si>
  <si>
    <t>ONDECK CAPITAL11 DES:00006125 ID:54870039 INDN:VLLC LLC CO ID:1852940988 CCD</t>
  </si>
  <si>
    <t>ONDECK CAPITAL11 DES:00006546 ID:55443772 INDN:VLLC LLC CO ID:1852940988 CCD</t>
  </si>
  <si>
    <t>ONDECK CAPITAL11 DES:00006953 ID:56017571 INDN:VLLC LLC CO ID:1852940988 CCD</t>
  </si>
  <si>
    <t>16-03-2021</t>
  </si>
  <si>
    <t>TST* ESOTICO MIAMI 03/15 PURCHASE MIAMI FL DEBIT CARD *7199</t>
  </si>
  <si>
    <t>WHOLEFDS MIA # 03/15 PURCHASE MIAMI FL DEBIT CARD *7199</t>
  </si>
  <si>
    <t>VV082058 10/29 #000374979 BAL INQ CVS STORE # -V082 FEE</t>
  </si>
  <si>
    <t>VV082058 10/29 #000375144 WITHDRWL CVS STORE # -V082 NEW YORK NY FEE CKCD 4135746001041076</t>
  </si>
  <si>
    <t>17-06-2021</t>
  </si>
  <si>
    <t>W626656 06/17 #000092804 WITHDRWL MADHU FALL &amp;-6266 NEW YORK NY FEE CKCD 4135744509967199</t>
  </si>
  <si>
    <t>Wire Transfer Fee</t>
  </si>
  <si>
    <t>Zelle Transfer Conf# ccc255dc0; Rudy Dermesropian Law</t>
  </si>
  <si>
    <t>29-11-2021</t>
  </si>
  <si>
    <t>A304745 11/27 #000897416 BAL INQ EAST HOTEL M-3047 FEE</t>
  </si>
  <si>
    <t>CHEVRON 0357678 02/05 PURCHASE FORT LAUDERDA FL DEBIT CARD *7199</t>
  </si>
  <si>
    <t>g</t>
  </si>
  <si>
    <t>19-07-2021</t>
  </si>
  <si>
    <t>GOOGLE *Bumble 07/17 PURCHASE 855-836-3987 CA DEBIT CARD *7199</t>
  </si>
  <si>
    <t>GOOGLE *Bumble 08/01 PURCHASE 855-836-3987 CA DEBIT CARD *7199</t>
  </si>
  <si>
    <t>GOOGLE *GSUITE_bci-sum 02/01 PURCHASE cc@google.com CA DEBIT CARD *7199</t>
  </si>
  <si>
    <t>GOOGLE *Hinge 01/04 PURCHASE 855-836-3987 CA DEBIT CARD *7199</t>
  </si>
  <si>
    <t>GOOGLE *Hinge 01/07 PURCHASE 855-836-3987 CA DEBIT CARD *7199</t>
  </si>
  <si>
    <t>GOOGLE *Hinge 01/08 PURCHASE 855-836-3987 CA DEBIT CARD *7199</t>
  </si>
  <si>
    <t>GOOGLE *Hinge 01/29 PURCHASE 855-836-3987 CA DEBIT CARD *7199</t>
  </si>
  <si>
    <t>30-03-2021</t>
  </si>
  <si>
    <t>THE UPS STORE 03/30 PURCHASE MIAMI FL DEBIT CARD *7199</t>
  </si>
  <si>
    <t>FLORIDA POWER &amp; LIGHT C 03/31 PURCHASE 800-966-4875 FL DEBIT CARD *7199</t>
  </si>
  <si>
    <t>power</t>
  </si>
  <si>
    <t>EXPEDIA 72089039365018 04/24 PURCHASE EXPEDIA.COM WA DEBIT CARD *7199</t>
  </si>
  <si>
    <t>t</t>
  </si>
  <si>
    <t>13-01-2021</t>
  </si>
  <si>
    <t>042531 YACHT CLUB A 01/12 PURCHASE MIAMI FL DEBIT CARD *7199</t>
  </si>
  <si>
    <t>042531 Yacht Clu DES:WEB PMTS ID:NG1C57 INDN:VLLC LLC CO ID:1273118694 WEB</t>
  </si>
  <si>
    <t>042531 Yacht Clu DES:WEB PMTS ID:LKSJ87 INDN:VLLC LLC CO ID:1273118694 WEB</t>
  </si>
  <si>
    <t>042531 Yacht Clu DES:WEB PMTS ID:DTTBD7 INDN:VLLC LLC CO ID:1273118694 WEB</t>
  </si>
  <si>
    <t>042531 Yacht Clu DES:WEB PMTS ID:DY2RH7 INDN:VLLC LLC CO ID:1273118694 WEB</t>
  </si>
  <si>
    <t>042531 Yacht Clu DES:WEB PMTS ID:9QY9K7 INDN:VLLC LLC CO ID:1273118694 WEB</t>
  </si>
  <si>
    <t>042531 Yacht Clu DES:WEB PMTS ID:QZKMN7 INDN:VLLC LLC CO ID:1273118694 WEB</t>
  </si>
  <si>
    <t>042531 Yacht Clu DES:WEB PMTS ID:VC33S7 INDN:VLLC LLC CO ID:1273118694 WEB</t>
  </si>
  <si>
    <t>042531 Yacht Clu DES:WEB PMTS ID:XGP9X7 INDN:VLLC LLC CO ID:1273118694 WEB</t>
  </si>
  <si>
    <t>042531 Yacht Clu DES:WEB PMTS ID:9JSFZ7 INDN:VLLC LLC CO ID:1273118694 WEB</t>
  </si>
  <si>
    <t>042531 Yacht Clu DES:WEB PMTS ID:W3SY38 INDN:VLLC LLC CO ID:1273118694 WEB</t>
  </si>
  <si>
    <t>042531 Yacht Clu DES:WEB PMTS ID:689778 INDN:VLLC LLC CO ID:1273118694 WEB</t>
  </si>
  <si>
    <t>042531 Yacht Clu DES:WEB PMTS ID:Z8RF88 INDN:VLLC LLC CO ID:1273118694 WEB</t>
  </si>
  <si>
    <t>15-01-2021</t>
  </si>
  <si>
    <t>ADOBE PHOTOGPHY PLAN 01/13 PURCHASE 408-536-6000 CA DEBIT CARD *7199</t>
  </si>
  <si>
    <t>ADOBE PHOTOGPHY PLAN 02/13 PURCHASE 408-536-6000 CA DEBIT CARD *7199</t>
  </si>
  <si>
    <t>ADOBE PHOTOGPHY PLAN 03/13 PURCHASE 408-536-6000 CA DEBIT CARD *7199</t>
  </si>
  <si>
    <t>15-04-2021</t>
  </si>
  <si>
    <t>ADOBE PHOTOGPHY PLAN 04/13 PURCHASE 408-536-6000 CA DEBIT CARD *7199</t>
  </si>
  <si>
    <t>17-05-2021</t>
  </si>
  <si>
    <t>ADOBE PHOTOGPHY PLAN 05/13 PURCHASE 408-536-6000 CA DEBIT CARD *7199</t>
  </si>
  <si>
    <t>15-06-2021</t>
  </si>
  <si>
    <t>ADOBE PHOTOGPHY PLAN 06/13 PURCHASE 408-536-6000 CA DEBIT CARD *7199</t>
  </si>
  <si>
    <t>15-07-2021</t>
  </si>
  <si>
    <t>ADOBE PHOTOGPHY PLAN 07/13 PURCHASE 408-536-6000 CA DEBIT CARD *7199</t>
  </si>
  <si>
    <t>ADOBE PHOTOGPHY PLAN 08/13 PURCHASE 408-536-6000 CA DEBIT CARD *7199</t>
  </si>
  <si>
    <t>13-05-2021</t>
  </si>
  <si>
    <t>ADP - TAX DES:ADP - TAX ID:613077498221A03 INDN:VERINENT LLC CO ID:9333006057 CCD</t>
  </si>
  <si>
    <t>29-04-2021</t>
  </si>
  <si>
    <t>ADP - TAX DES:ADP - TAX ID:770058719177A03 INDN:VERINENT LLC CO ID:9333006057 CCD</t>
  </si>
  <si>
    <t>27-05-2021</t>
  </si>
  <si>
    <t>ADP - TAX DES:ADP - TAX ID:931420386870A03 INDN:VERINENT LLC CO ID:9333006057 CCD</t>
  </si>
  <si>
    <t>ADP - TAX DES:ADP - TAX ID:933019287106A03 INDN:VERINENT LLC CO ID:9333006057 CCD</t>
  </si>
  <si>
    <t>25-06-2021</t>
  </si>
  <si>
    <t>ADP - TAX DES:ADP - TAX ID:934818666728A03 INDN:VERINENT LLC CO ID:9333006057 CCD</t>
  </si>
  <si>
    <t>21-05-2021</t>
  </si>
  <si>
    <t>ADP PAYROLL FEES DES:ADP - FEES ID:2RTNB 0053554 INDN:Verinent LLC CO ID:9659605001 CCD</t>
  </si>
  <si>
    <t>ADP PAYROLL FEES DES:ADP - FEES ID:2RTNB 6509962 INDN:Verinent LLC CO ID:9659605001 CCD</t>
  </si>
  <si>
    <t>ADP PAYROLL FEES DES:ADP - FEES ID:2RTNB 3415600 INDN:Verinent LLC CO ID:9659605001 CCD</t>
  </si>
  <si>
    <t>ADP PAYROLL FEES DES:ADP - FEES ID:2RTNB 9216921 INDN:Verinent LLC CO ID:9659605001 CCD</t>
  </si>
  <si>
    <t>ADP PAYROLL FEES DES:ADP - FEES ID:2RTNB 9873089 INDN:Verinent LLC CO ID:9659605001 CCD</t>
  </si>
  <si>
    <t>ADP PAYROLL FEES DES:ADP - FEES ID:2RTNB 4275123 INDN:Verinent LLC CO ID:9659605001 CCD</t>
  </si>
  <si>
    <t>ADP WAGE PAY DES:WAGE PAY ID:792057951653TNB INDN:VERINENT LLC BCI SUMMI CO ID:9333006057 CCD</t>
  </si>
  <si>
    <t>ADP WAGE PAY DES:WAGE PAY ID:457546127071TNB INDN:VERINENT LLC BCI SUMMI CO ID:9333006057 CCD</t>
  </si>
  <si>
    <t>ADP WAGE PAY DES:WAGE PAY ID:634078080416TNB INDN:VERINENT LLC BCI SUMMI CO ID:9333006057 CCD</t>
  </si>
  <si>
    <t>ADP WAGE PAY DES:WAGE PAY ID:425046143984TNB INDN:VERINENT LLC BCI SUMMI CO ID:9333006057 CCD</t>
  </si>
  <si>
    <t>ADP WAGE PAY DES:WAGE PAY ID:507080577212TNB INDN:VERINENT LLC BCI SUMMI CO ID:9333006057 CCD</t>
  </si>
  <si>
    <t>Amazon Prime*JG4UX1IX3 01/10 PURCHASE Amzn.com/bill WA DEBIT CARD *7199</t>
  </si>
  <si>
    <t>Amazon Prime*N586C50E3 02/10 PURCHASE Amzn.com/bill WA DEBIT CARD *7199</t>
  </si>
  <si>
    <t>Amazon Prime*GK8GD39S3 03/10 PURCHASE Amzn.com/bill WA DEBIT CARD *7199</t>
  </si>
  <si>
    <t>Amazon Prime*UR5N68933 04/10 PURCHASE Amzn.com/bill WA DEBIT CARD *7199</t>
  </si>
  <si>
    <t>Amazon Prime*2L2W61S41 05/10 PURCHASE Amzn.com/bill WA DEBIT CARD *7199</t>
  </si>
  <si>
    <t>14-06-2021</t>
  </si>
  <si>
    <t>Amazon Prime*2X6WB7MH0 06/10 PURCHASE Amzn.com/bill WA DEBIT CARD *7199</t>
  </si>
  <si>
    <t>Amazon Prime*293NA32I0 07/10 PURCHASE Amzn.com/bill WA DEBIT CARD *7199</t>
  </si>
  <si>
    <t>Amazon Prime*2P1X248P2 08/10 PURCHASE Amzn.com/bill WA DEBIT CARD *7199</t>
  </si>
  <si>
    <t>26-01-2021</t>
  </si>
  <si>
    <t>AMAZON.COM*OQ83C0L93 AM 01/25 PURCHASE AMZN.COM/BILL WA DEBIT CARD *7199</t>
  </si>
  <si>
    <t>29-01-2021</t>
  </si>
  <si>
    <t>AMAZON.COM*RE7UZ7FH3 AM 01/26 PURCHASE AMZN.COM/BILL WA DEBIT CARD *7199</t>
  </si>
  <si>
    <t>19-01-2021</t>
  </si>
  <si>
    <t>AMAZON.COM*RV3195E53 AM 01/17 PURCHASE AMZN.COM/BILL WA DEBIT CARD *7199</t>
  </si>
  <si>
    <t>AMAZON.COM*HM2F931P3 AM 01/30 PURCHASE AMZN.COM/BILL WA DEBIT CARD *7199</t>
  </si>
  <si>
    <t>AMAZON.COM*KU6OZ64T3 AM 02/10 PURCHASE AMZN.COM/BILL WA DEBIT CARD *7199</t>
  </si>
  <si>
    <t>25-02-2021</t>
  </si>
  <si>
    <t>AMAZON.COM*NW6ZZ60V3 AM 02/24 PURCHASE AMZN.COM/BILL WA DEBIT CARD *7199</t>
  </si>
  <si>
    <t>AMAZON.COM*OC6ND2IB3 AM 02/10 PURCHASE AMZN.COM/BILL WA DEBIT CARD *7199</t>
  </si>
  <si>
    <t>AMAZON.COM*4S8S05EH3 AM 03/09 PURCHASE AMZN.COM/BILL WA DEBIT CARD *7199</t>
  </si>
  <si>
    <t>24-03-2021</t>
  </si>
  <si>
    <t>AMAZON.COM*R150C8QK3 AM 03/22 PURCHASE AMZN.COM/BILL WA DEBIT CARD *7199</t>
  </si>
  <si>
    <t>AMAZON.COM*PB1MK82M3 AM 04/01 PURCHASE AMZN.COM/BILL WA DEBIT CARD *7199</t>
  </si>
  <si>
    <t>14-04-2021</t>
  </si>
  <si>
    <t>AMAZON.COM*PJ94Z3E43 AM 04/13 PURCHASE AMZN.COM/BILL WA DEBIT CARD *7199</t>
  </si>
  <si>
    <t>AMAZON.COM*2L22Z86F1 AM 05/09 PURCHASE AMZN.COM/BILL WA DEBIT CARD *7199</t>
  </si>
  <si>
    <t>AMAZON.COM*2L23W48C1 AM 05/07 PURCHASE AMZN.COM/BILL WA DEBIT CARD *7199</t>
  </si>
  <si>
    <t>AMZN DIGITAL*4K51T1II3 01/04 PURCHASE 888-802-3080 WA DEBIT CARD *7199</t>
  </si>
  <si>
    <t>27-01-2021</t>
  </si>
  <si>
    <t>AMZN DIGITAL*K616E4U23 01/26 PURCHASE 888-802-3080 WA DEBIT CARD *7199</t>
  </si>
  <si>
    <t>AMZN MKTP US*0G38T9YM3 01/25 PURCHASE AMZN.COM/BILL WA DEBIT CARD *7199</t>
  </si>
  <si>
    <t>AMZN MKTP US*2Z8M81WE2 01/26 PURCHASE AMZN.COM/BILL WA DEBIT CARD *7199</t>
  </si>
  <si>
    <t>AMZN MKTP US*3P7TU9Z73 01/18 PURCHASE AMZN.COM/BILL WA DEBIT CARD *7199</t>
  </si>
  <si>
    <t>AMZN MKTP US*8N1WV3YQ3 01/18 PURCHASE AMZN.COM/BILL WA DEBIT CARD *7199</t>
  </si>
  <si>
    <t>AMZN MKTP US*C23271YG3 01/25 PURCHASE AMZN.COM/BILL WA DEBIT CARD *7199</t>
  </si>
  <si>
    <t>AMZN MKTP US*FI2V832Z3 01/23 PURCHASE AMZN.COM/BILL WA DEBIT CARD *7199</t>
  </si>
  <si>
    <t>AMZN MKTP US*H81J00FM3 01/25 PURCHASE AMZN.COM/BILL WA DEBIT CARD *7199</t>
  </si>
  <si>
    <t>21-01-2021</t>
  </si>
  <si>
    <t>AMZN MKTP US*JB10P1PR3 01/20 PURCHASE AMZN.COM/BILL WA DEBIT CARD *7199</t>
  </si>
  <si>
    <t>AMZN MKTP US*JC6375C53 01/18 PURCHASE AMZN.COM/BILL WA DEBIT CARD *7199</t>
  </si>
  <si>
    <t>AMZN Mktp US*L96O57VQ3 01/25 PURCHASE Amzn.com/bill WA DEBIT CARD *7199</t>
  </si>
  <si>
    <t>AMZN Mktp US*OQ46C5VW3 01/18 PURCHASE Amzn.com/bill WA DEBIT CARD *7199</t>
  </si>
  <si>
    <t>22-01-2021</t>
  </si>
  <si>
    <t>AMZN MKTP US*RX6RG63W3 01/21 PURCHASE AMZN.COM/BILL WA DEBIT CARD *7199</t>
  </si>
  <si>
    <t>AMZN MKTP US*SS6FB0OH3 01/19 PURCHASE AMZN.COM/BILL WA DEBIT CARD *7199</t>
  </si>
  <si>
    <t>AMZN Mktp US*TG3RE80A3 01/24 PURCHASE Amzn.com/bill WA DEBIT CARD *7199</t>
  </si>
  <si>
    <t>AMZN DIGITAL*RH7SI6Y63 02/04 PURCHASE 888-802-3080 WA DEBIT CARD *7199</t>
  </si>
  <si>
    <t>AMZN MKTP US*2792K5833 02/15 PURCHASE AMZN.COM/BILL WA DEBIT CARD *7199</t>
  </si>
  <si>
    <t>AMZN MKTP US*4R27U5DZ3 02/01 PURCHASE AMZN.COM/BILL WA DEBIT CARD *7199</t>
  </si>
  <si>
    <t>26-02-2021</t>
  </si>
  <si>
    <t>AMZN Mktp US*7T51L6ZT3 02/24 PURCHASE Amzn.com/bill WA DEBIT CARD *7199</t>
  </si>
  <si>
    <t>AMZN MKTP US*9I3XK0XC3 02/19 PURCHASE AMZN.COM/BILL WA DEBIT CARD *7199</t>
  </si>
  <si>
    <t>AMZN MKTP US*9U7M88UF3 02/09 PURCHASE AMZN.COM/BILL WA DEBIT CARD *7199</t>
  </si>
  <si>
    <t>AMZN Mktp US*CG9D31223 02/09 PURCHASE Amzn.com/bill WA DEBIT CARD *7199</t>
  </si>
  <si>
    <t>19-02-2021</t>
  </si>
  <si>
    <t>AMZN MKTP US*EE58U15W3 02/17 PURCHASE AMZN.COM/BILL WA DEBIT CARD *7199</t>
  </si>
  <si>
    <t>AMZN MKTP US*KO48P5GI3 02/08 PURCHASE AMZN.COM/BILL WA DEBIT CARD *7199</t>
  </si>
  <si>
    <t>AMZN MKTP US*PC4LR3FO3 02/01 PURCHASE AMZN.COM/BILL WA DEBIT CARD *7199</t>
  </si>
  <si>
    <t>AMZN MKTP US*Q904648O3 02/20 PURCHASE AMZN.COM/BILL WA DEBIT CARD *7199</t>
  </si>
  <si>
    <t>AMZN MKTP US*QA2H89QS3 02/17 PURCHASE AMZN.COM/BILL WA DEBIT CARD *7199</t>
  </si>
  <si>
    <t>24-02-2021</t>
  </si>
  <si>
    <t>AMZN MKTP US*QP3G24QQ3 02/23 PURCHASE AMZN.COM/BILL WA DEBIT CARD *7199</t>
  </si>
  <si>
    <t>AMZN MKTP US*SA4U34TQ3 02/05 PURCHASE AMZN.COM/BILL WA DEBIT CARD *7199</t>
  </si>
  <si>
    <t>AMZN MKTP US*TI15X6AF3 02/02 PURCHASE AMZN.COM/BILL WA DEBIT CARD *7199</t>
  </si>
  <si>
    <t>AMZN DIGITAL*0A3P01BW3 02/26 PURCHASE 888-802-3080 WA DEBIT CARD *7199</t>
  </si>
  <si>
    <t>AMZN DIGITAL*2O8S411X0 03/26 PURCHASE 888-802-3080 WA DEBIT CARD *7199</t>
  </si>
  <si>
    <t>AMZN DIGITAL*C95VN1DZ3 02/26 PURCHASE 888-802-3080 WA DEBIT CARD *7199</t>
  </si>
  <si>
    <t>AMZN DIGITAL*OM1P62AX3 03/03 PURCHASE 888-802-3080 WA DEBIT CARD *7199</t>
  </si>
  <si>
    <t>AMZN DIGITAL*PK2J04KP3 03/04 PURCHASE 888-802-3080 WA DEBIT CARD *7199</t>
  </si>
  <si>
    <t>25-03-2021</t>
  </si>
  <si>
    <t>AMZN Mktp US*5V58Y4US3 03/22 PURCHASE Amzn.com/bill WA DEBIT CARD *7199</t>
  </si>
  <si>
    <t>AMZN MKTP US*7K9LZ4NJ3 03/11 PURCHASE AMZN.COM/BILL WA DEBIT CARD *7199</t>
  </si>
  <si>
    <t>22-03-2021</t>
  </si>
  <si>
    <t>AMZN MKTP US*AS9EX89Z3 03/19 PURCHASE AMZN.COM/BILL WA DEBIT CARD *7199</t>
  </si>
  <si>
    <t>AMZN MKTP US*C17JJ5IV3 03/15 PURCHASE AMZN.COM/BILL WA DEBIT CARD *7199</t>
  </si>
  <si>
    <t>AMZN MKTP US*CU9BI1RD3 03/30 PURCHASE AMZN.COM/BILL WA DEBIT CARD *7199</t>
  </si>
  <si>
    <t>AMZN MKTP US*FS0DI0503 03/29 PURCHASE AMZN.COM/BILL WA DEBIT CARD *7199</t>
  </si>
  <si>
    <t>AMZN MKTP US*MA1KR4FH3 02/26 PURCHASE AMZN.COM/BILL WA DEBIT CARD *7199</t>
  </si>
  <si>
    <t>AMZN MKTP US*OX3IQ9GS3 03/03 PURCHASE AMZN.COM/BILL WA DEBIT CARD *7199</t>
  </si>
  <si>
    <t>AMZN MKTP US*PZ8V37B33 02/26 PURCHASE AMZN.COM/BILL WA DEBIT CARD *7199</t>
  </si>
  <si>
    <t>AMZN MKTP US*TO9A860X3 03/22 PURCHASE AMZN.COM/BILL WA DEBIT CARD *7199</t>
  </si>
  <si>
    <t>AMZN MKTP US*V02G56LX3 03/16 PURCHASE AMZN.COM/BILL WA DEBIT CARD *7199</t>
  </si>
  <si>
    <t>AMZN MKTP US*VL0PR4YL3 03/09 PURCHASE AMZN.COM/BILL WA DEBIT CARD *7199</t>
  </si>
  <si>
    <t>AMZN MKTP US*XD0EM7373 03/15 PURCHASE AMZN.COM/BILL WA DEBIT CARD *7199</t>
  </si>
  <si>
    <t>AMZN DIGITAL*AO6J31GH3 04/04 PURCHASE 888-802-3080 WA DEBIT CARD *7199</t>
  </si>
  <si>
    <t>22-04-2021</t>
  </si>
  <si>
    <t>AMZN DIGITAL*E18X013Z3 04/21 PURCHASE 888-802-3080 WA DEBIT CARD *7199</t>
  </si>
  <si>
    <t>AMZN DIGITAL*FU56B24G3 04/28 PURCHASE 888-802-3080 WA DEBIT CARD *7199</t>
  </si>
  <si>
    <t>13-04-2021</t>
  </si>
  <si>
    <t>AMZN MKTP US*0F9163XB3 04/12 PURCHASE AMZN.COM/BILL WA DEBIT CARD *7199</t>
  </si>
  <si>
    <t>AMZN MKTP US*1X8RB8BP3 03/31 PURCHASE AMZN.COM/BILL WA DEBIT CARD *7199</t>
  </si>
  <si>
    <t>AMZN MKTP US*2D2BT2XS3 04/01 PURCHASE AMZN.COM/BILL WA DEBIT CARD *7199</t>
  </si>
  <si>
    <t>19-04-2021</t>
  </si>
  <si>
    <t>AMZN MKTP US*7U1U36UW3 04/17 PURCHASE AMZN.COM/BILL WA DEBIT CARD *7199</t>
  </si>
  <si>
    <t>AMZN MKTP US*997CQ9SO3 04/12 PURCHASE AMZN.COM/BILL WA DEBIT CARD *7199</t>
  </si>
  <si>
    <t>AMZN MKTP US*BK2M02EF3 04/03 PURCHASE AMZN.COM/BILL WA DEBIT CARD *7199</t>
  </si>
  <si>
    <t>16-04-2021</t>
  </si>
  <si>
    <t>AMZN MKTP US*BT0E12193 04/13 PURCHASE AMZN.COM/BILL WA DEBIT CARD *7199</t>
  </si>
  <si>
    <t>AMZN MKTP US*KE6T133Q3 04/28 PURCHASE AMZN.COM/BILL WA DEBIT CARD *7199</t>
  </si>
  <si>
    <t>AMZN MKTP US*PU8S36HQ3 04/13 PURCHASE AMZN.COM/BILL WA DEBIT CARD *7199</t>
  </si>
  <si>
    <t>AMZN MKTP US*QN0UQ7LC3 04/03 PURCHASE AMZN.COM/BILL WA DEBIT CARD *7199</t>
  </si>
  <si>
    <t>AMZN MKTP US*XA3I33LS3 04/15 PURCHASE AMZN.COM/BILL WA DEBIT CARD *7199</t>
  </si>
  <si>
    <t>AMZN DIGITAL*2L0YA8VU1 05/06 PURCHASE 888-802-3080 WA DEBIT CARD *7199</t>
  </si>
  <si>
    <t>AMZN DIGITAL*XH2UO7R83 05/06 PURCHASE 888-802-3080 WA DEBIT CARD *7199</t>
  </si>
  <si>
    <t>AMZN MKTP US*2L5ED45D2 05/12 PURCHASE AMZN.COM/BILL WA DEBIT CARD *7199</t>
  </si>
  <si>
    <t>AMZN MKTP US*2L65Y25V2 05/13 PURCHASE AMZN.COM/BILL WA DEBIT CARD *7199</t>
  </si>
  <si>
    <t>AMZN MKTP US*2L99P8311 05/02 PURCHASE AMZN.COM/BILL WA DEBIT CARD *7199</t>
  </si>
  <si>
    <t>AMZN MKTP US*8V82U67T3 04/30 PURCHASE AMZN.COM/BILL WA DEBIT CARD *7199</t>
  </si>
  <si>
    <t>AMZN MKTP US*C03G429C3 04/28 PURCHASE AMZN.COM/BILL WA DEBIT CARD *7199</t>
  </si>
  <si>
    <t>AMZ*Hulu LLC 05/28 PURCHASE supportreques CA DEBIT CARD *7199</t>
  </si>
  <si>
    <t>29-06-2021</t>
  </si>
  <si>
    <t>AMZ*Hulu LLC 06/28 PURCHASE supportreques CA DEBIT CARD *7199</t>
  </si>
  <si>
    <t>AMZN DIGITAL*2X2UD6L22 06/06 PURCHASE 888-802-3080 WA DEBIT CARD *7199</t>
  </si>
  <si>
    <t>29-07-2021</t>
  </si>
  <si>
    <t>AMZ*Hulu LLC 07/28 PURCHASE supportreques CA DEBIT CARD *7199</t>
  </si>
  <si>
    <t>AMZN DIGITAL*297985UB1 07/06 PURCHASE 888-802-3080 WA DEBIT CARD *7199</t>
  </si>
  <si>
    <t>AMZN DIGITAL*2P2IR9UW1 08/06 PURCHASE 888-802-3080 WA DEBIT CARD *7199</t>
  </si>
  <si>
    <t>BEST BUY 1498 03/23 PURCHASE MIAMI BEACH FL DEBIT CARD *7199</t>
  </si>
  <si>
    <t>BKOFAMERICA ATM 03/06 #000006946 WITHDRWL SIXTH AVENUE &amp; 2 NEW YORK NY CKCD 4135744509967199</t>
  </si>
  <si>
    <t>BKOFAMERICA ATM 08/16 #000003170 WITHDRWL BANK OF AMERICA NEW YORK NY CKCD 4135746001041076</t>
  </si>
  <si>
    <t>19-10-2021</t>
  </si>
  <si>
    <t>Check 1090</t>
  </si>
  <si>
    <t>linda morgan</t>
  </si>
  <si>
    <t>Check 1092</t>
  </si>
  <si>
    <t>phil prigal</t>
  </si>
  <si>
    <t>Check 1094</t>
  </si>
  <si>
    <t>NEC reimburse</t>
  </si>
  <si>
    <t>30-12-2021</t>
  </si>
  <si>
    <t>Check 1102</t>
  </si>
  <si>
    <t>Keila settlement</t>
  </si>
  <si>
    <t>CITI PAYMENT DES:PAYMENT ID:090472308969567 INDN:MA CO ID:CITIGPUIBS TEL</t>
  </si>
  <si>
    <t>CITI AUTOPAY DES:PAYMENT ID:080527058600721 INDN:MA CO ID:CITICARDAP TEL</t>
  </si>
  <si>
    <t>CITI AUTOPAY DES:PAYMENT ID:080552978633069 INDN:MA CO ID:CITICARDAP TEL</t>
  </si>
  <si>
    <t>CITI AUTOPAY DES:PAYMENT ID:080579762594208 INDN:MA CO ID:CITICARDAP TEL</t>
  </si>
  <si>
    <t>14-01-2021</t>
  </si>
  <si>
    <t>Customer Withdrawal Image</t>
  </si>
  <si>
    <t>CVS/PHARM 1013 03/24 PURCHASE MIAMI FL DEBIT CARD *7199</t>
  </si>
  <si>
    <t>CVS/PHARMACY # 03/17 PURCHASE MIAMI FL DEBIT CARD *7199</t>
  </si>
  <si>
    <t>CVS/PHARMACY # 03/25 PURCHASE MIAMI FL DEBIT CARD *7199</t>
  </si>
  <si>
    <t>CVS/PHARM 1013 06/03 PURCHASE MIAMI FL DEBIT CARD *7199</t>
  </si>
  <si>
    <t>30-11-2021</t>
  </si>
  <si>
    <t>CVS - 10132 11/30 #000832596 WITHDRWL CVS - 10132 MIAMI FL CKCD 4135746001041076</t>
  </si>
  <si>
    <t>CVS - 10132 11/30 #000832596 WITHDRWL CVS - 10132 MIAMI FL FEE CKCD 4135746001041076</t>
  </si>
  <si>
    <t>D J*WALL-ST-JOURNAL 01/12 PURCHASE 800-568-7625 MA DEBIT CARD *7199</t>
  </si>
  <si>
    <t>D J*WALL-ST-JOURNAL 02/12 PURCHASE 800-568-7625 MA DEBIT CARD *7199</t>
  </si>
  <si>
    <t>D J*WALL-ST-JOURNAL 03/12 PURCHASE 800-568-7625 MA DEBIT CARD *7199</t>
  </si>
  <si>
    <t>D J*WALL-ST-JOURNAL 04/12 PURCHASE 800-568-7625 MA DEBIT CARD *7199</t>
  </si>
  <si>
    <t>D J*WALL-ST-JOURNAL 05/12 PURCHASE 800-568-7625 MA DEBIT CARD *7199</t>
  </si>
  <si>
    <t>D J*WALL-ST-JOURNAL 06/12 PURCHASE 800-568-7625 MA DEBIT CARD *7199</t>
  </si>
  <si>
    <t>13-07-2021</t>
  </si>
  <si>
    <t>D J*WALL-ST-JOURNAL 07/12 PURCHASE 800-568-7625 MA DEBIT CARD *7199</t>
  </si>
  <si>
    <t>13-08-2021</t>
  </si>
  <si>
    <t>D J*WALL-ST-JOURNAL 08/12 PURCHASE 800-568-7625 MA DEBIT CARD *7199</t>
  </si>
  <si>
    <t>FS *snovio 01/09 PURCHASE 877-3278914 CA DEBIT CARD *7199</t>
  </si>
  <si>
    <t>FS *snovio 02/08 PURCHASE 877-3278914 CA DEBIT CARD *7199</t>
  </si>
  <si>
    <t>FS *snovio 03/10 PURCHASE 877-3278914 CA DEBIT CARD *7199</t>
  </si>
  <si>
    <t>FS *snovio 04/09 PURCHASE 877-3278914 CA DEBIT CARD *7199</t>
  </si>
  <si>
    <t>FS *snovio 05/09 PURCHASE 877-3278914 CA DEBIT CARD *7199</t>
  </si>
  <si>
    <t>FS *snovio 06/08 PURCHASE 877-3278914 CA DEBIT CARD *7199</t>
  </si>
  <si>
    <t>FS *snovio 07/08 PURCHASE 877-3278914 CA DEBIT CARD *7199</t>
  </si>
  <si>
    <t>FS *snovio 08/07 PURCHASE 877-3278914 CA DEBIT CARD *7199</t>
  </si>
  <si>
    <t>GEICO *AUTO 01/26 PURCHASE MACON DC DEBIT CARD *7199</t>
  </si>
  <si>
    <t>GEICO *AUTO 02/07 PURCHASE 800-841-3000 DC DEBIT CARD *7199</t>
  </si>
  <si>
    <t>GEICO *AUTO 03/26 PURCHASE 800-841-3000 DC DEBIT CARD *7199</t>
  </si>
  <si>
    <t>GEICO *AUTO 04/08 PURCHASE 800-841-3000 DC DEBIT CARD *7199</t>
  </si>
  <si>
    <t>GEICO *AUTO 04/26 PURCHASE 800-841-3000 DC DEBIT CARD *7199</t>
  </si>
  <si>
    <t>GEICO *AUTO 06/08 PURCHASE 800-841-3000 DC DEBIT CARD *7199</t>
  </si>
  <si>
    <t>14-07-2021</t>
  </si>
  <si>
    <t>GEICO *AUTO 07/11 PURCHASE 800-841-3000 DC DEBIT CARD *7199</t>
  </si>
  <si>
    <t>GEICO *AUTO 08/15 PURCHASE 800-841-3000 DC DEBIT CARD *7199</t>
  </si>
  <si>
    <t>GOOGLE GSUITE_bci-summ 05/02 PURCHASE 650-2530000 CA DEBIT CARD *7199</t>
  </si>
  <si>
    <t>GOOGLE GSUITE_bci-summ 07/02 PURCHASE 650-2530000 CA DEBIT CARD *7199</t>
  </si>
  <si>
    <t>GOOGLE GSUITE_bcisummi 02/02 PURCHASE 650-2530000 CA DEBIT CARD *7199</t>
  </si>
  <si>
    <t>GOOGLE GSUITE_bcisummi 04/02 PURCHASE 650-2530000 CA DEBIT CARD *7199</t>
  </si>
  <si>
    <t>Google LLC GSUITE_bci-s 08/02 PURCHASE 650-2530000 CA DEBIT CARD *7199</t>
  </si>
  <si>
    <t>Google LLC GSUITE_bcisu 05/02 PURCHASE 650-2530000 CA DEBIT CARD *7199</t>
  </si>
  <si>
    <t>GOOGLE*CLOUD 011471-50 01/17 PURCHASE INTERNET CA DEBIT CARD *7199</t>
  </si>
  <si>
    <t>17-02-2021</t>
  </si>
  <si>
    <t>GOOGLE*CLOUD 011471-50 02/16 PURCHASE INTERNET CA DEBIT CARD *7199</t>
  </si>
  <si>
    <t>19-03-2021</t>
  </si>
  <si>
    <t>GOOGLE*CLOUD 011471-50 03/18 PURCHASE INTERNET CA DEBIT CARD *7199</t>
  </si>
  <si>
    <t>GOOGLE*CLOUD 011471-50 04/17 PURCHASE SUPPORT.GOOGL CA DEBIT CARD *7199</t>
  </si>
  <si>
    <t>18-05-2021</t>
  </si>
  <si>
    <t>GOOGLE*CLOUD 011471-50 05/17 PURCHASE SUPPORT.GOOGL CA DEBIT CARD *7199</t>
  </si>
  <si>
    <t>GOOGLE*CLOUD 011471-50 06/16 PURCHASE SUPPORT.GOOGL CA DEBIT CARD *7199</t>
  </si>
  <si>
    <t>GOOGLE*CLOUD 011471-50 07/16 PURCHASE SUPPORT.GOOGL CA DEBIT CARD *7199</t>
  </si>
  <si>
    <t>GOOGLE*CLOUD TQELQU 08/15 PURCHASE SUPPORT.GOOGL CA DEBIT CARD *7199</t>
  </si>
  <si>
    <t>GOOGLE*GOOGLE FI 01/25 PURCHASE INTERNET CA DEBIT CARD *7199</t>
  </si>
  <si>
    <t>GOOGLE*GOOGLE FI 01/26 PURCHASE INTERNET CA DEBIT CARD *7199</t>
  </si>
  <si>
    <t>18-02-2021</t>
  </si>
  <si>
    <t>GOOGLE*GOOGLE FI 02/17 PURCHASE INTERNET CA DEBIT CARD *7199</t>
  </si>
  <si>
    <t>GOOGLE*GOOGLE FI 02/25 PURCHASE INTERNET CA DEBIT CARD *7199</t>
  </si>
  <si>
    <t>GOOGLE*GOOGLE FI 02/27 PURCHASE INTERNET CA DEBIT CARD *7199</t>
  </si>
  <si>
    <t>GOOGLE*GOOGLE FI 03/17 PURCHASE INTERNET CA DEBIT CARD *7199</t>
  </si>
  <si>
    <t>GOOGLE*GOOGLE FI 03/26 PURCHASE SUPPORT.GOOGL CA DEBIT CARD *7199</t>
  </si>
  <si>
    <t>GOOGLE*GOOGLE FI 04/17 PURCHASE SUPPORT.GOOGL CA DEBIT CARD *7199</t>
  </si>
  <si>
    <t>GOOGLE*GOOGLE FI 04/26 PURCHASE SUPPORT.GOOGL CA DEBIT CARD *7199</t>
  </si>
  <si>
    <t>19-05-2021</t>
  </si>
  <si>
    <t>GOOGLE*GOOGLE FI 05/18 PURCHASE SUPPORT.GOOGL CA DEBIT CARD *7199</t>
  </si>
  <si>
    <t>GOOGLE*GOOGLE FI 05/26 PURCHASE SUPPORT.GOOGL CA DEBIT CARD *7199</t>
  </si>
  <si>
    <t>GOOGLE*GOOGLE FI 06/17 PURCHASE SUPPORT.GOOGL CA DEBIT CARD *7199</t>
  </si>
  <si>
    <t>28-06-2021</t>
  </si>
  <si>
    <t>GOOGLE*GOOGLE FI 06/26 PURCHASE SUPPORT.GOOGL CA DEBIT CARD *7199</t>
  </si>
  <si>
    <t>GOOGLE*GOOGLE FI 07/17 PURCHASE SUPPORT.GOOGL CA DEBIT CARD *7199</t>
  </si>
  <si>
    <t>GOOGLE*GOOGLE FI 07/26 PURCHASE SUPPORT.GOOGL CA DEBIT CARD *7199</t>
  </si>
  <si>
    <t>GOOGLE*GSUITE BCI-SUMM 01/01 PURCHASE INTERNET CA DEBIT CARD *7199</t>
  </si>
  <si>
    <t>GOOGLE*GSUITE BCI-SUMM 03/01 PURCHASE INTERNET CA DEBIT CARD *7199</t>
  </si>
  <si>
    <t>GOOGLE*GSUITE BCI-SUMM 04/02 PURCHASE SUPPORT.GOOGL CA DEBIT CARD *7199</t>
  </si>
  <si>
    <t>GOOGLE*GSUITE BCI-SUMM 06/02 PURCHASE SUPPORT.GOOGL CA DEBIT CARD *7199</t>
  </si>
  <si>
    <t>GOOGLE*GSUITE BCISUMMI 01/01 PURCHASE INTERNET CA DEBIT CARD *7199</t>
  </si>
  <si>
    <t>GOOGLE*GSUITE BCISUMMI 03/01 PURCHASE INTERNET CA DEBIT CARD *7199</t>
  </si>
  <si>
    <t>GOOGLE*GSUITE BCISUMMI 06/01 PURCHASE SUPPORT.GOOGL CA DEBIT CARD *7199</t>
  </si>
  <si>
    <t>GOOGLE*GSUITE BCISUMMI 07/02 PURCHASE SUPPORT.GOOGL CA DEBIT CARD *7199</t>
  </si>
  <si>
    <t>GOOGLE*GSUITE BCISUMMI 08/02 PURCHASE SUPPORT.GOOGL CA DEBIT CARD *7199</t>
  </si>
  <si>
    <t>GOOGLE*HINGE 01/02 PURCHASE INTERNET CA DEBIT CARD *7199</t>
  </si>
  <si>
    <t>IDENTITYGUARD 01/15 PURCHASE 888-366-4068 VA DEBIT CARD *7199</t>
  </si>
  <si>
    <t>IDENTITYGUARD 02/15 PURCHASE 888-366-4068 VA DEBIT CARD *7199</t>
  </si>
  <si>
    <t>IDENTITYGUARD 03/15 PURCHASE 888-366-4068 VA DEBIT CARD *7199</t>
  </si>
  <si>
    <t>IDENTITYGUARD 04/15 PURCHASE 888-366-4068 VA DEBIT CARD *7199</t>
  </si>
  <si>
    <t>IDENTITYGUARD 05/16 PURCHASE 888-366-4068 VA DEBIT CARD *7199</t>
  </si>
  <si>
    <t>IDENTITYGUARD 06/16 PURCHASE 888-366-4068 VA DEBIT CARD *7199</t>
  </si>
  <si>
    <t>IDENTITYGUARD 07/16 PURCHASE 888-366-4068 VA DEBIT CARD *7199</t>
  </si>
  <si>
    <t>17-08-2021</t>
  </si>
  <si>
    <t>IDENTITYGUARD 08/16 PURCHASE 888-366-4068 VA DEBIT CARD *7199</t>
  </si>
  <si>
    <t>INDEED 01/01 PURCHASE 203-564-2400 CT DEBIT CARD *7199</t>
  </si>
  <si>
    <t>INDEED 01/19 PURCHASE 203-564-2400 CT DEBIT CARD *7199</t>
  </si>
  <si>
    <t>INDEED 02/01 PURCHASE 203-564-2400 CT DEBIT CARD *7199</t>
  </si>
  <si>
    <t>INDEED 03/01 PURCHASE 203-564-2400 CT DEBIT CARD *7199</t>
  </si>
  <si>
    <t>26-03-2021</t>
  </si>
  <si>
    <t>INDEED 03/24 PURCHASE 203-564-2400 CT DEBIT CARD *7199</t>
  </si>
  <si>
    <t>INDEED 03/28 PURCHASE 203-564-2400 CT DEBIT CARD *7199</t>
  </si>
  <si>
    <t>INDEED 04/01 PURCHASE 203-564-2400 CT DEBIT CARD *7199</t>
  </si>
  <si>
    <t>INDEED 05/01 PURCHASE 203-564-2400 CT DEBIT CARD *7199</t>
  </si>
  <si>
    <t>INDEED 06/02 PURCHASE 203-564-2400 CT DEBIT CARD *7199</t>
  </si>
  <si>
    <t>INDEED 06/29 PURCHASE 203-564-2400 CT DEBIT CARD *7199</t>
  </si>
  <si>
    <t>INDEED 07/01 PURCHASE 203-564-2400 CT DEBIT CARD *7199</t>
  </si>
  <si>
    <t>INDEED 07/30 PURCHASE 203-564-2400 CT DEBIT CARD *7199</t>
  </si>
  <si>
    <t>INDEED 08/01 PURCHASE 203-564-2400 CT DEBIT CARD *7199</t>
  </si>
  <si>
    <t>LEAD411 07/07 PURCHASE WWW.LEAD411.C CO DEBIT CARD *7199</t>
  </si>
  <si>
    <t>LEAD411 08/07 PURCHASE WWW.LEAD411.C CO DEBIT CARD *7199</t>
  </si>
  <si>
    <t>LEAD411-BASIC PLAN 01/07 PURCHASE WWW.LEAD411.C CO DEBIT CARD *7199</t>
  </si>
  <si>
    <t>LEAD411-BASIC PLAN 02/07 PURCHASE WWW.LEAD411.C CO DEBIT CARD *7199</t>
  </si>
  <si>
    <t>LEAD411-BASIC PLAN 03/07 PURCHASE WWW.LEAD411.C CO DEBIT CARD *7199</t>
  </si>
  <si>
    <t>LEAD411-BASIC PLAN 04/07 PURCHASE WWW.LEAD411.C CO DEBIT CARD *7199</t>
  </si>
  <si>
    <t>LEAD411-BASIC PLAN 05/07 PURCHASE WWW.LEAD411.C CO DEBIT CARD *7199</t>
  </si>
  <si>
    <t>LEAD411-BASIC PLAN 06/07 PURCHASE WWW.LEAD411.C CO DEBIT CARD *7199</t>
  </si>
  <si>
    <t>LEAD411-BASIC PLAN 07/07 PURCHASE WWW.LEAD411.C CO DEBIT CARD *7199</t>
  </si>
  <si>
    <t>LEAD411-BASIC PLAN 08/07 PURCHASE WWW.LEAD411.C CO DEBIT CARD *7199</t>
  </si>
  <si>
    <t>LinkedIn 6254118684 01/20 PURCHASE 855-6535653 CA DEBIT CARD *7199</t>
  </si>
  <si>
    <t>LinkedIn 6427744673 05/20 PURCHASE 855-6535653 CA DEBIT CARD *7199</t>
  </si>
  <si>
    <t>LINKEDIN-614*6898843 02/20 PURCHASE LNKD.IN/BILL CA DEBIT CARD *7199</t>
  </si>
  <si>
    <t>LINKEDIN-616*8325463 02/27 PURCHASE LNKD.IN/BILL CA DEBIT CARD *7199</t>
  </si>
  <si>
    <t>LINKEDIN-623*7194613 03/20 PURCHASE LNKD.IN/BILL CA DEBIT CARD *7199</t>
  </si>
  <si>
    <t>21-04-2021</t>
  </si>
  <si>
    <t>LINKEDIN-633*6240853 04/20 PURCHASE LNKD.IN/BILL CA DEBIT CARD *7199</t>
  </si>
  <si>
    <t>22-06-2021</t>
  </si>
  <si>
    <t>LINKEDIN-653*3234253 06/20 PURCHASE LNKD.IN/BILL CA DEBIT CARD *7199</t>
  </si>
  <si>
    <t>22-07-2021</t>
  </si>
  <si>
    <t>LINKEDIN-663*7478493 07/20 PURCHASE LNKD.IN/BILL CA DEBIT CARD *7199</t>
  </si>
  <si>
    <t>LIVEWEBINAR.COM 01/22 PURCHASE GDANSK DEBIT CARD *7199</t>
  </si>
  <si>
    <t>LIVEWEBINAR.COM 02/22 PURCHASE GDANSK DEBIT CARD *7199</t>
  </si>
  <si>
    <t>LIVEWEBINAR.COM 03/22 PURCHASE GDANSK DEBIT CARD *7199</t>
  </si>
  <si>
    <t>LIVEWEBINAR.COM 04/22 PURCHASE GDANSK DEBIT CARD *7199</t>
  </si>
  <si>
    <t>LIVEWEBINAR.COM 05/22 PURCHASE GDANSK DEBIT CARD *7199</t>
  </si>
  <si>
    <t>LIVEWEBINAR.COM 06/22 PURCHASE GDANSK DEBIT CARD *7199</t>
  </si>
  <si>
    <t>LIVEWEBINAR.COM 07/22 PURCHASE GDANSK DEBIT CARD *7199</t>
  </si>
  <si>
    <t>LYFT RIDE FRI 7PM 01/08 PURCHASE 855-865-9553 CA DEBIT CARD *7199</t>
  </si>
  <si>
    <t>LYFT RIDE SAT 12AM 01/09 PURCHASE 855-865-9553 CA DEBIT CARD *7199</t>
  </si>
  <si>
    <t>LYFT RIDE TUE 11PM 01/12 PURCHASE 855-865-9553 CA DEBIT CARD *7199</t>
  </si>
  <si>
    <t>LYFT *RIDES 02-12 02/12 PURCHASE LYFT.COM CA DEBIT CARD *7199</t>
  </si>
  <si>
    <t>LYFT *1 RIDE 03-06 03/06 PURCHASE LYFT.COM CA DEBIT CARD *7199</t>
  </si>
  <si>
    <t>LYFT *1 RIDE 03-08 03/08 PURCHASE LYFT.COM CA DEBIT CARD *7199</t>
  </si>
  <si>
    <t>LYFT *1 RIDE 03-15 03/15 PURCHASE LYFT.COM CA DEBIT CARD *7199</t>
  </si>
  <si>
    <t>LYFT *1 RIDE 03-17 03/17 PURCHASE LYFT.COM CA DEBIT CARD *7199</t>
  </si>
  <si>
    <t>LYFT *1 RIDE 03-20 03/20 PURCHASE LYFT.COM CA DEBIT CARD *7199</t>
  </si>
  <si>
    <t>LYFT *1 RIDE 03-21 03/21 PURCHASE LYFT.COM CA DEBIT CARD *7199</t>
  </si>
  <si>
    <t>LYFT *RIDES 02-24 02/24 PURCHASE LYFT.COM CA DEBIT CARD *7199</t>
  </si>
  <si>
    <t>LYFT *RIDES 02-27 02/27 PURCHASE LYFT.COM CA DEBIT CARD *7199</t>
  </si>
  <si>
    <t>LYFT *RIDES 02-28 02/27 PURCHASE LYFT.COM CA DEBIT CARD *7199</t>
  </si>
  <si>
    <t>LYFT *RIDES 03-01 03/01 PURCHASE LYFT.COM CA DEBIT CARD *7199</t>
  </si>
  <si>
    <t>LYFT 1 RIDE 06-02 06/02 PURCHASE 855-865-9553 CA DEBIT CARD *7199</t>
  </si>
  <si>
    <t>LYFT 1 RIDE 06-15 06/15 PURCHASE 855-865-9553 CA DEBIT CARD *7199</t>
  </si>
  <si>
    <t>21-06-2021</t>
  </si>
  <si>
    <t>LYFT 1 RIDE 06-19 06/19 PURCHASE 855-865-9553 CA DEBIT CARD *7199</t>
  </si>
  <si>
    <t>LYFT 2 RIDES 06-04 06/05 PURCHASE 855-865-9553 CA DEBIT CARD *7199</t>
  </si>
  <si>
    <t>LYFT 1 RIDE 07-03 07/03 PURCHASE 855-865-9553 CA DEBIT CARD *7199</t>
  </si>
  <si>
    <t>LYFT 1 RIDE 07-10 07/10 PURCHASE 855-865-9553 CA DEBIT CARD *7199</t>
  </si>
  <si>
    <t>20-07-2021</t>
  </si>
  <si>
    <t>LYFT 1 RIDE 07-18 07/18 PURCHASE 855-865-9553 CA DEBIT CARD *7199</t>
  </si>
  <si>
    <t>LYFT 2 RIDES 07-01 07/01 PURCHASE 855-865-9553 CA DEBIT CARD *7199</t>
  </si>
  <si>
    <t>LYFT 2 RIDES 07-04 07/04 PURCHASE 855-865-9553 CA DEBIT CARD *7199</t>
  </si>
  <si>
    <t>16-07-2021</t>
  </si>
  <si>
    <t>LYFT 2 RIDES 07-14 07/14 PURCHASE 855-865-9553 CA DEBIT CARD *7199</t>
  </si>
  <si>
    <t>LYFT 2 RIDES 07-15 07/15 PURCHASE 855-865-9553 CA DEBIT CARD *7199</t>
  </si>
  <si>
    <t>LYFT 2 RIDES 07-24 07/24 PURCHASE 855-865-9553 CA DEBIT CARD *7199</t>
  </si>
  <si>
    <t>LYFT 1 RIDE 07-30 07/30 PURCHASE 855-865-9553 CA DEBIT CARD *7199</t>
  </si>
  <si>
    <t>LYFT 1 RIDE 07-31 07/31 PURCHASE 855-865-9553 CA DEBIT CARD *7199</t>
  </si>
  <si>
    <t>LYFT 1 RIDE 08-03 08/04 PURCHASE 855-865-9553 CA DEBIT CARD *7199</t>
  </si>
  <si>
    <t>LYFT 1 RIDE 08-07 08/07 PURCHASE 855-865-9553 CA DEBIT CARD *7199</t>
  </si>
  <si>
    <t>LYFT 1 RIDE 08-14 08/14 PURCHASE 855-865-9553 CA DEBIT CARD *7199</t>
  </si>
  <si>
    <t>LYFT 1 RIDE 08-15 08/15 PURCHASE 855-865-9553 CA DEBIT CARD *7199</t>
  </si>
  <si>
    <t>LYFT 2 RIDES 08-05 08/05 PURCHASE 855-865-9553 CA DEBIT CARD *7199</t>
  </si>
  <si>
    <t>LYFT 2 RIDES 08-12 08/12 PURCHASE 855-865-9553 CA DEBIT CARD *7199</t>
  </si>
  <si>
    <t>LYFT 4 RIDES 08-04 08/04 PURCHASE 855-865-9553 CA DEBIT CARD *7199</t>
  </si>
  <si>
    <t>LYFT CANCEL FEE 08/07 PURCHASE 855-865-9553 CA DEBIT CARD *7199</t>
  </si>
  <si>
    <t>LYFT RIDE TUE 6PM 08/04 PURCHASE 855-865-9553 CA DEBIT CARD *7199</t>
  </si>
  <si>
    <t>MAILJET INC. 01/06 PURCHASE WWW.MAILJET.C CA DEBIT CARD *7199</t>
  </si>
  <si>
    <t>MAILJET INC. 02/06 PURCHASE WWW.MAILJET.C CA DEBIT CARD *7199</t>
  </si>
  <si>
    <t>MAILJET INC. 03/06 PURCHASE WWW.MAILJET.C CA DEBIT CARD *7199</t>
  </si>
  <si>
    <t>MAILJET INC. 04/07 PURCHASE WWW.MAILJET.C CA DEBIT CARD *7199</t>
  </si>
  <si>
    <t>MAILJET INC. 05/07 PURCHASE WWW.MAILJET.C CA DEBIT CARD *7199</t>
  </si>
  <si>
    <t>MAILJET INC. 06/07 PURCHASE WWW.MAILJET.C CA DEBIT CARD *7199</t>
  </si>
  <si>
    <t>MAILJET INC. 07/07 PURCHASE WWW.MAILJET.C CA DEBIT CARD *7199</t>
  </si>
  <si>
    <t>MAILJET INC. 08/07 PURCHASE WWW.MAILJET.C CA DEBIT CARD *7199</t>
  </si>
  <si>
    <t>MSFT * E0100D2CLZ 01/05 PURCHASE BILL.MS.NET WA DEBIT CARD *7199</t>
  </si>
  <si>
    <t>MSFT * E0100DCUVB 02/05 PURCHASE 800-642-7676 WA DEBIT CARD *7199</t>
  </si>
  <si>
    <t>MSFT * E0100DNLIH 03/08 PURCHASE 800-642-7676 WA DEBIT CARD *7199</t>
  </si>
  <si>
    <t>MSFT * E0100DYW0F 04/05 PURCHASE 800-642-7676 WA DEBIT CARD *7199</t>
  </si>
  <si>
    <t>MSFT * E0100EA67U 05/06 PURCHASE BILL.MS.NET WA DEBIT CARD *7199</t>
  </si>
  <si>
    <t>MSFT * E0100ELUCF 06/05 PURCHASE 800-642-7676 WA DEBIT CARD *7199</t>
  </si>
  <si>
    <t>MSFT * E0100EXGCI 07/06 PURCHASE BILL.MS.NET WA DEBIT CARD *7199</t>
  </si>
  <si>
    <t>MSFT * E0100F9BVW 08/05 PURCHASE BILL.MS.NET WA DEBIT CARD *7199</t>
  </si>
  <si>
    <t>MTA*METROCARD/PATH 06/18 PURCHASE NEW YORK NY DEBIT CARD *7199</t>
  </si>
  <si>
    <t>MYFICO.COM 01/10 PURCHASE 800-3194433 GA DEBIT CARD *7199</t>
  </si>
  <si>
    <t>MYFICO.COM 02/10 PURCHASE 800-3194433 GA DEBIT CARD *7199</t>
  </si>
  <si>
    <t>MYFICO.COM 03/10 PURCHASE 800-3194433 GA DEBIT CARD *7199</t>
  </si>
  <si>
    <t>MYFICO.COM 04/10 PURCHASE 800-3194433 GA DEBIT CARD *7199</t>
  </si>
  <si>
    <t>MYFICO.COM 05/10 PURCHASE 800-3194433 GA DEBIT CARD *7199</t>
  </si>
  <si>
    <t>MYFICO.COM 06/10 PURCHASE 800-3194433 GA DEBIT CARD *7199</t>
  </si>
  <si>
    <t>MYFICO.COM 07/10 PURCHASE 800-3194433 GA DEBIT CARD *7199</t>
  </si>
  <si>
    <t>MYFICO.COM 08/10 PURCHASE 800-3194433 GA DEBIT CARD *7199</t>
  </si>
  <si>
    <t>16-06-2021</t>
  </si>
  <si>
    <t>16-09-2021</t>
  </si>
  <si>
    <t>18-10-2021</t>
  </si>
  <si>
    <t>16-12-2021</t>
  </si>
  <si>
    <t>PAY* SUMMITCITYMD 01/10 PURCHASE CEDAR.COM NY DEBIT CARD *7199</t>
  </si>
  <si>
    <t>PAYPAL *ANGIES LIST 01/24 PURCHASE 402-935-7733 IN DEBIT CARD *7199</t>
  </si>
  <si>
    <t>PAYPAL *CCHSRFING 01/26 PURCHASE 402-935-7733 CA DEBIT CARD *7199</t>
  </si>
  <si>
    <t>PAYPAL *NETFLIX.COM 01/06 PURCHASE 402-935-7733 CA DEBIT CARD *7199</t>
  </si>
  <si>
    <t>PAYPAL *SPOTIFYUSAI 01/16 PURCHASE 402-935-7733 NY DEBIT CARD *7199</t>
  </si>
  <si>
    <t>PAYPAL *APILAYER 01/30 PURCHASE 35314369001 DEBIT CARD *7199</t>
  </si>
  <si>
    <t>PAYPAL *HOSTMONSTER HOS 01/30 PURCHASE 402-935-7733 UT DEBIT CARD *7199</t>
  </si>
  <si>
    <t>PAYPAL *NETFLIX.COM 02/06 PURCHASE 402-935-7733 CA DEBIT CARD *7199</t>
  </si>
  <si>
    <t>PAYPAL *NY TIMES NYTIME 01/31 PURCHASE 402-935-7733 NY DEBIT CARD *7199</t>
  </si>
  <si>
    <t>PAYPAL *PADDLE.COM 02/20 PURCHASE 02038794714 DEBIT CARD *7199</t>
  </si>
  <si>
    <t>PAYPAL *SPOTIFYUSAI 02/16 PURCHASE 402-935-7733 NY DEBIT CARD *7199</t>
  </si>
  <si>
    <t>PAYPAL *GODADDY.COM 03/08 PURCHASE 402-935-7733 AZ DEBIT CARD *7199</t>
  </si>
  <si>
    <t>PAYPAL *GODADDY.COM 03/10 PURCHASE 402-935-7733 AZ DEBIT CARD *7199</t>
  </si>
  <si>
    <t>PAYPAL *GODADDY.COM 03/14 PURCHASE 402-935-7733 AZ DEBIT CARD *7199</t>
  </si>
  <si>
    <t>PAYPAL *INTERNATION 03/30 PURCHASE 35314369001 DEBIT CARD *7199</t>
  </si>
  <si>
    <t>PAYPAL *NETFLIX.COM 03/06 PURCHASE 402-935-7733 CA DEBIT CARD *7199</t>
  </si>
  <si>
    <t>PAYPAL *NY TIMES NYTIME 02/27 PURCHASE 402-935-7733 NY DEBIT CARD *7199</t>
  </si>
  <si>
    <t>PAYPAL *NY TIMES NYTIME 03/27 PURCHASE 402-935-7733 NY DEBIT CARD *7199</t>
  </si>
  <si>
    <t>PAYPAL *SPOTIFYUSAI 03/16 PURCHASE 402-935-7733 NY DEBIT CARD *7199</t>
  </si>
  <si>
    <t>PAYPAL *TOYOTAPARTS 03/14 PURCHASE 402-935-7733 VA DEBIT CARD *7199</t>
  </si>
  <si>
    <t>PAYPAL *GODADDY.COM 04/23 PURCHASE 402-935-7733 AZ DEBIT CARD *7199</t>
  </si>
  <si>
    <t>PAYPAL *LINKED HELP 04/04 PURCHASE 402-935-7733 CA DEBIT CARD *7199</t>
  </si>
  <si>
    <t>PAYPAL *NETFLIX.COM 04/06 PURCHASE 402-935-7733 CA DEBIT CARD *7199</t>
  </si>
  <si>
    <t>PAYPAL *NY TIMES NYTIME 04/24 PURCHASE 402-935-7733 NY DEBIT CARD *7199</t>
  </si>
  <si>
    <t>PAYPAL *SPOTIFYUSAI 04/16 PURCHASE 402-935-7733 NY DEBIT CARD *7199</t>
  </si>
  <si>
    <t>PAYPAL *EBAY INC 04/30 PURCHASE 402-935-7733 CA DEBIT CARD *7199</t>
  </si>
  <si>
    <t>PAYPAL *enliec 05/03 PMNT SENT Visa Direct CA DEBIT CARD *7199</t>
  </si>
  <si>
    <t>14-05-2021</t>
  </si>
  <si>
    <t>PAYPAL *FORECLOSURE 05/13 PURCHASE 402-935-7733 FL DEBIT CARD *7199</t>
  </si>
  <si>
    <t>PAYPAL *GODADDY.COM 05/08 PURCHASE 402-935-7733 AZ DEBIT CARD *7199</t>
  </si>
  <si>
    <t>PAYPAL *GODADDY.COM 05/22 PURCHASE 402-935-7733 AZ DEBIT CARD *7199</t>
  </si>
  <si>
    <t>25-05-2021</t>
  </si>
  <si>
    <t>PAYPAL *HOSTMONSTER HOS 05/24 PURCHASE 402-935-7733 UT DEBIT CARD *7199</t>
  </si>
  <si>
    <t>PAYPAL *LINKED HELP 05/06 PURCHASE 402-935-7733 CA DEBIT CARD *7199</t>
  </si>
  <si>
    <t>PAYPAL *NETFLIX.COM 05/06 PURCHASE 402-935-7733 CA DEBIT CARD *7199</t>
  </si>
  <si>
    <t>PAYPAL *NY TIMES NYTIME 05/22 PURCHASE 402-935-7733 NY DEBIT CARD *7199</t>
  </si>
  <si>
    <t>PAYPAL *SPOTIFYUSAI 05/16 PURCHASE 402-935-7733 NY DEBIT CARD *7199</t>
  </si>
  <si>
    <t>PAYPAL *BEENVERIFIE 06/08 PURCHASE 402-935-7733 NY DEBIT CARD *7199</t>
  </si>
  <si>
    <t>PAYPAL *FORECLOSURE 06/13 PURCHASE 402-935-7733 FL DEBIT CARD *7199</t>
  </si>
  <si>
    <t>PAYPAL *HOSTMONSTER HOS 05/31 PURCHASE 402-935-7733 UT DEBIT CARD *7199</t>
  </si>
  <si>
    <t>PAYPAL *HOSTMONSTER HOS 06/02 PURCHASE 402-935-7733 UT DEBIT CARD *7199</t>
  </si>
  <si>
    <t>PAYPAL *HOSTMONSTER HOS 06/11 PURCHASE 402-935-7733 UT DEBIT CARD *7199</t>
  </si>
  <si>
    <t>PAYPAL *NETFLIX.COM 06/06 PURCHASE 402-935-7733 CA DEBIT CARD *7199</t>
  </si>
  <si>
    <t>PAYPAL *NY TIMES NYTIME 06/19 PURCHASE 402-935-7733 NY DEBIT CARD *7199</t>
  </si>
  <si>
    <t>PAYPAL *SPOTIFYUSAI 06/16 PURCHASE 402-935-7733 NY DEBIT CARD *7199</t>
  </si>
  <si>
    <t>PAYPAL *ALLTRAILS 06/30 PURCHASE 402-935-7733 CA DEBIT CARD *7199</t>
  </si>
  <si>
    <t>PAYPAL *BEENVERIFIE 07/08 PURCHASE 402-935-7733 NY DEBIT CARD *7199</t>
  </si>
  <si>
    <t>PAYPAL *ENVATO USA ENVA 07/14 PURCHASE 402-935-7733 UT DEBIT CARD *7199</t>
  </si>
  <si>
    <t>PAYPAL *FORECLOSURE 07/13 PURCHASE 402-935-7733 FL DEBIT CARD *7199</t>
  </si>
  <si>
    <t>PAYPAL *GODADDY.COM 07/02 PURCHASE 402-935-7733 AZ DEBIT CARD *7199</t>
  </si>
  <si>
    <t>PAYPAL *HOSTMONSTER HOS 07/24 PURCHASE 402-935-7733 UT DEBIT CARD *7199</t>
  </si>
  <si>
    <t>PAYPAL *INTERNATION 06/29 PURCHASE 35314369001 DEBIT CARD *7199</t>
  </si>
  <si>
    <t>PAYPAL *LIME RIDE COST 07/23 PURCHASE 402-935-7733 CA DEBIT CARD *7199</t>
  </si>
  <si>
    <t>PAYPAL *LIME RIDE COST 07/24 PURCHASE 402-935-7733 CA DEBIT CARD *7199</t>
  </si>
  <si>
    <t>PAYPAL *NETFLIX.COM 07/06 PURCHASE 402-935-7733 CA DEBIT CARD *7199</t>
  </si>
  <si>
    <t>PAYPAL *NY TIMES NYTIME 07/17 PURCHASE 402-935-7733 NY DEBIT CARD *7199</t>
  </si>
  <si>
    <t>PAYPAL *OLD NAVY 07/05 PURCHASE 402-935-7733 NM DEBIT CARD *7199</t>
  </si>
  <si>
    <t>PAYPAL *PARKMOBILE 07/11 PURCHASE 402-935-7733 GA DEBIT CARD *7199</t>
  </si>
  <si>
    <t>PAYPAL *SPOTIFYUSAI 07/16 PURCHASE 402-935-7733 NY DEBIT CARD *7199</t>
  </si>
  <si>
    <t>PAYPAL *ABDELKADERE 07/31 PURCHASE 402-935-7733 CA DEBIT CARD *7199</t>
  </si>
  <si>
    <t>PAYPAL *BEENVERIFIE 08/02 PURCHASE 402-935-7733 NY DEBIT CARD *7199</t>
  </si>
  <si>
    <t>PAYPAL *GODADDY.COM 08/05 PURCHASE 402-935-7733 AZ DEBIT CARD *7199</t>
  </si>
  <si>
    <t>31-08-2021</t>
  </si>
  <si>
    <t>PAYPAL *NAMECHEAP 08/30 PURCHASE 402-935-7733 AZ DEBIT CARD *1076</t>
  </si>
  <si>
    <t>PAYPAL *NATIONALRAI 08/15 PURCHASE 402-935-7733 DC DEBIT CARD *7199</t>
  </si>
  <si>
    <t>PAYPAL *NETFLIX.COM 08/06 PURCHASE 402-935-7733 CA DEBIT CARD *7199</t>
  </si>
  <si>
    <t>PAYPAL *NY TIMES NYTIME 08/14 PURCHASE 402-935-7733 NY DEBIT CARD *7199</t>
  </si>
  <si>
    <t>19-08-2021</t>
  </si>
  <si>
    <t>PAYPAL *SPOTIFYUSAI 08/18 PURCHASE 402-935-7733 NY DEBIT CARD *1076</t>
  </si>
  <si>
    <t>PAYPAL *BEENVERIFIE 09/02 PURCHASE 402-935-7733 NY DEBIT CARD *1076</t>
  </si>
  <si>
    <t>22-09-2021</t>
  </si>
  <si>
    <t>29-09-2021</t>
  </si>
  <si>
    <t>PAYPAL *GODADDYCOML 09/28 PURCHASE 402-935-7733 AZ DEBIT CARD *1076</t>
  </si>
  <si>
    <t>13-09-2021</t>
  </si>
  <si>
    <t>PAYPAL *NY TIMES NYTIME 09/11 PURCHASE 402-935-7733 NY DEBIT CARD *1076</t>
  </si>
  <si>
    <t>PAYPAL *BEENVERIFIE 10/05 PURCHASE 402-935-7733 NY DEBIT CARD *1076</t>
  </si>
  <si>
    <t>PAYPAL *HOSTMONSTER HOS 10/16 PURCHASE 402-935-7733 UT DEBIT CARD *1076</t>
  </si>
  <si>
    <t>29-10-2021</t>
  </si>
  <si>
    <t>PAYPAL *HOSTMONSTER HOS 10/28 PURCHASE 402-935-7733 UT DEBIT CARD *1076</t>
  </si>
  <si>
    <t>PAYPAL *INTERNATION 09/29 PURCHASE 35314369001 DEBIT CARD *1076</t>
  </si>
  <si>
    <t>PAYPAL *NY TIMES NYTIME 10/09 PURCHASE 402-935-7733 NY DEBIT CARD *1076</t>
  </si>
  <si>
    <t>PAYPAL *BEENVERIFIE 11/05 PURCHASE 402-935-7733 NY DEBIT CARD *1076</t>
  </si>
  <si>
    <t>PAYPAL *NY TIMES NYTIME 11/06 PURCHASE 402-935-7733 NY DEBIT CARD *1076</t>
  </si>
  <si>
    <t>PAYPAL *PARKMOBILE 11/07 PURCHASE 402-935-7733 GA DEBIT CARD *1076</t>
  </si>
  <si>
    <t>PAYPAL *BEENVERIFIE 12/05 PURCHASE 402-935-7733 NY DEBIT CARD *1076</t>
  </si>
  <si>
    <t>24-12-2021</t>
  </si>
  <si>
    <t>PAYPAL *HOSTMONSTER HOS 12/23 PURCHASE 402-935-7733 UT DEBIT CARD *1076</t>
  </si>
  <si>
    <t>PAYPAL *INTERNATION 12/29 PURCHASE 35314369001 DEBIT CARD *1076</t>
  </si>
  <si>
    <t>PAYPAL *NY TIMES NYTIME 12/04 PURCHASE 402-935-7733 NY DEBIT CARD *1076</t>
  </si>
  <si>
    <t>PAYPAL *PARKMOBILE 12/07 PURCHASE 402-935-7733 GA DEBIT CARD *1076</t>
  </si>
  <si>
    <t>PAYPAL *PARKMOBILE 12/19 PURCHASE 402-935-7733 GA DEBIT CARD *1076</t>
  </si>
  <si>
    <t>23-12-2021</t>
  </si>
  <si>
    <t>PAYPAL *PARKMOBILE 12/22 PURCHASE 402-935-7733 GA DEBIT CARD *1076</t>
  </si>
  <si>
    <t>PAYPAL *PARKMOBILE 12/24 PURCHASE 402-935-7733 GA DEBIT CARD *1076</t>
  </si>
  <si>
    <t>PAYPAL *UBER 01/12 PURCHASE 402-935-7733 CA DEBIT CARD *7199</t>
  </si>
  <si>
    <t>PAYPAL *UBER 01/14 PURCHASE 402-935-7733 CA DEBIT CARD *7199</t>
  </si>
  <si>
    <t>28-01-2021</t>
  </si>
  <si>
    <t>PAYPAL *UBER 01/27 PURCHASE 402-935-7733 CA DEBIT CARD *7199</t>
  </si>
  <si>
    <t>PAYPAL *UBER 02/24 PURCHASE 402-935-7733 CA DEBIT CARD *7199</t>
  </si>
  <si>
    <t>PAYPAL *UBER 02/27 PURCHASE 402-935-7733 CA DEBIT CARD *7199</t>
  </si>
  <si>
    <t>PAYPAL *UBER 03/14 PURCHASE 402-935-7733 CA DEBIT CARD *7199</t>
  </si>
  <si>
    <t>PAYPAL *UBER 03/18 PURCHASE 402-935-7733 CA DEBIT CARD *7199</t>
  </si>
  <si>
    <t>PAYPAL *UBER 03/20 PURCHASE 402-935-7733 CA DEBIT CARD *7199</t>
  </si>
  <si>
    <t>PAYPAL *UBER 03/21 PURCHASE 402-935-7733 CA DEBIT CARD *7199</t>
  </si>
  <si>
    <t>PAYPAL *UBER 04/16 PURCHASE 402-935-7733 CA DEBIT CARD *7199</t>
  </si>
  <si>
    <t>20-04-2021</t>
  </si>
  <si>
    <t>PAYPAL *UBER 04/18 PURCHASE 402-935-7733 CA DEBIT CARD *7199</t>
  </si>
  <si>
    <t>PAYPAL *UBER 04/24 PURCHASE 402-935-7733 CA DEBIT CARD *7199</t>
  </si>
  <si>
    <t>PAYPAL *UBER 04/25 PURCHASE 402-935-7733 CA DEBIT CARD *7199</t>
  </si>
  <si>
    <t>PAYPAL *UBER 04/26 PURCHASE 402-935-7733 CA DEBIT CARD *7199</t>
  </si>
  <si>
    <t>PAYPAL *UBER 05/14 PURCHASE 402-935-7733 CA DEBIT CARD *7199</t>
  </si>
  <si>
    <t>PAYPAL *UBER 05/29 PURCHASE 402-935-7733 CA DEBIT CARD *7199</t>
  </si>
  <si>
    <t>PAYPAL *UBER 05/30 PURCHASE 402-935-7733 CA DEBIT CARD *7199</t>
  </si>
  <si>
    <t>PAYPAL *UBER 06/04 PURCHASE 402-935-7733 CA DEBIT CARD *7199</t>
  </si>
  <si>
    <t>PAYPAL *UBER 06/07 PURCHASE 402-935-7733 CA DEBIT CARD *7199</t>
  </si>
  <si>
    <t>PAYPAL *UBER 06/12 PURCHASE 402-935-7733 CA DEBIT CARD *7199</t>
  </si>
  <si>
    <t>PAYPAL *UBER 06/14 PURCHASE 402-935-7733 CA DEBIT CARD *7199</t>
  </si>
  <si>
    <t>PAYPAL *UBER 06/18 PURCHASE 402-935-7733 CA DEBIT CARD *7199</t>
  </si>
  <si>
    <t>PAYPAL *UBER 06/21 PURCHASE 402-935-7733 CA DEBIT CARD *7199</t>
  </si>
  <si>
    <t>PAYPAL *UBER 06/22 PURCHASE 402-935-7733 CA DEBIT CARD *7199</t>
  </si>
  <si>
    <t>PAYPAL *UBER 07/10 PURCHASE 402-935-7733 CA DEBIT CARD *7199</t>
  </si>
  <si>
    <t>PAYPAL *UBER 07/11 PURCHASE 402-935-7733 CA DEBIT CARD *7199</t>
  </si>
  <si>
    <t>PAYPAL *UBER 07/30 PURCHASE 402-935-7733 CA DEBIT CARD *7199</t>
  </si>
  <si>
    <t>PAYPAL *UBER 08/14 PURCHASE 402-935-7733 CA DEBIT CARD *7199</t>
  </si>
  <si>
    <t>30-08-2021</t>
  </si>
  <si>
    <t>PAYPAL *UBER 09/01 PURCHASE 402-935-7733 CA DEBIT CARD *1076</t>
  </si>
  <si>
    <t>28-09-2021</t>
  </si>
  <si>
    <t>PAYPAL *UBER 09/26 PURCHASE 402-935-7733 CA DEBIT CARD *1076</t>
  </si>
  <si>
    <t>15-10-2021</t>
  </si>
  <si>
    <t>PAYPAL *UBER 10/14 PURCHASE 402-935-7733 CA DEBIT CARD *1076</t>
  </si>
  <si>
    <t>PAYPAL *UBER 10/29 PURCHASE 402-935-7733 CA DEBIT CARD *1076</t>
  </si>
  <si>
    <t>PAYPAL *UBER 10/30 PURCHASE 402-935-7733 CA DEBIT CARD *1076</t>
  </si>
  <si>
    <t>PAYPAL *UBER 11/14 PURCHASE 402-935-7733 CA DEBIT CARD *1076</t>
  </si>
  <si>
    <t>26-11-2021</t>
  </si>
  <si>
    <t>PAYPAL *UBER 11/24 PURCHASE 402-935-7733 CA DEBIT CARD *1076</t>
  </si>
  <si>
    <t>PAYPAL *UBER 11/25 PURCHASE 402-935-7733 CA DEBIT CARD *1076</t>
  </si>
  <si>
    <t>PAYPAL *UBER 11/28 PURCHASE 402-935-7733 CA DEBIT CARD *1076</t>
  </si>
  <si>
    <t>PAYPAL *UBER 12/05 PURCHASE 402-935-7733 CA DEBIT CARD *1076</t>
  </si>
  <si>
    <t>PAYPAL *UBER 12/09 PURCHASE 402-935-7733 CA DEBIT CARD *1076</t>
  </si>
  <si>
    <t>PAYPAL *UBER 12/16 PURCHASE 402-935-7733 CA DEBIT CARD *1076</t>
  </si>
  <si>
    <t>17-12-2021</t>
  </si>
  <si>
    <t>PAYPAL *UBER 12/18 PURCHASE 402-935-7733 CA DEBIT CARD *1076</t>
  </si>
  <si>
    <t>PAYPAL *UBER 12/24 PURCHASE 402-935-7733 CA DEBIT CARD *1076</t>
  </si>
  <si>
    <t>29-12-2021</t>
  </si>
  <si>
    <t>PAYPAL *UBER 12/28 PURCHASE 402-935-7733 CA DEBIT CARD *1076</t>
  </si>
  <si>
    <t>PAYPAL *UBERTECHNOL 09/26 PURCHASE 402-935-7733 CA DEBIT CARD *1076</t>
  </si>
  <si>
    <t>PAYPAL *VIASAT INC 06/04 PURCHASE 402-935-7733 CA DEBIT CARD *7199</t>
  </si>
  <si>
    <t>PAYPAL *VIASAT INC 06/15 PURCHASE 402-935-7733 CA DEBIT CARD *7199</t>
  </si>
  <si>
    <t>PAYPAL *VIASAT INC 07/30 PURCHASE 402-935-7733 CA DEBIT CARD *7199</t>
  </si>
  <si>
    <t>PAYPAL *VISUALPING 02/02 PURCHASE 4029357733 BC DEBIT CARD *7199</t>
  </si>
  <si>
    <t>PAYPAL *VISUALPING 02/10 PURCHASE 4029357733 BC DEBIT CARD *7199</t>
  </si>
  <si>
    <t>PAYPAL *WSJ/BARRON 07/05 PURCHASE 402-935-7733 NY DEBIT CARD *7199</t>
  </si>
  <si>
    <t>PAYPAL *WSJ/BARRON 08/05 PURCHASE 402-935-7733 NY DEBIT CARD *7199</t>
  </si>
  <si>
    <t>PAYPAL *WSJ/BARRON 09/05 PURCHASE 402-935-7733 NY DEBIT CARD *1076</t>
  </si>
  <si>
    <t>PAYPAL *ZOHOCORPORA ZOH 01/18 PURCHASE 402-935-7733 CA DEBIT CARD *7199</t>
  </si>
  <si>
    <t>PAYPAL *ZOHOCORPORA ZOH 02/18 PURCHASE 402-935-7733 CA DEBIT CARD *7199</t>
  </si>
  <si>
    <t>PAYPAL *ZOHOCORPORA ZOH 03/18 PURCHASE 402-935-7733 CA DEBIT CARD *7199</t>
  </si>
  <si>
    <t>PAYPAL *ZOHOCORPORA ZOH 04/18 PURCHASE 402-935-7733 CA DEBIT CARD *7199</t>
  </si>
  <si>
    <t>PAYPAL *ZOHOCORPORA ZOH 05/18 PURCHASE 402-935-7733 CA DEBIT CARD *7199</t>
  </si>
  <si>
    <t>PAYPAL *ZOHOCORPORA ZOH 06/18 PURCHASE 402-935-7733 CA DEBIT CARD *7199</t>
  </si>
  <si>
    <t>PAYPAL *ZOHOCORPORA ZOH 07/18 PURCHASE 402-935-7733 CA DEBIT CARD *7199</t>
  </si>
  <si>
    <t>23-08-2021</t>
  </si>
  <si>
    <t>PAYPAL *ZOHOCORPORA ZOH 08/21 PURCHASE 402-935-7733 CA DEBIT CARD *1076</t>
  </si>
  <si>
    <t>19-11-2021</t>
  </si>
  <si>
    <t>PAYPAL *ZOOMVIDEOCO 06/11 PURCHASE 402-935-7733 CA DEBIT CARD *7199</t>
  </si>
  <si>
    <t>PAYPAL *ZOOMVIDEOCO 07/11 PURCHASE 402-935-7733 CA DEBIT CARD *7199</t>
  </si>
  <si>
    <t>PAYPAL *ZOOMVIDEOCO 08/11 PURCHASE 402-935-7733 CA DEBIT CARD *7199</t>
  </si>
  <si>
    <t>Payroll Center DES:PayrollVER ID:33637 INDN:VLLC LLC CO ID:7581484145 CCD</t>
  </si>
  <si>
    <t>PP*ADOBE INC 03/10 PURCHASE 402-935-7733 CA DEBIT CARD *7199</t>
  </si>
  <si>
    <t>PP*ADOBE INC 04/10 PURCHASE 402-935-7733 CA DEBIT CARD *7199</t>
  </si>
  <si>
    <t>PP*ADOBE INC 05/10 PURCHASE 402-935-7733 CA DEBIT CARD *7199</t>
  </si>
  <si>
    <t>PP*ADOBE INC 06/10 PURCHASE 402-935-7733 CA DEBIT CARD *7199</t>
  </si>
  <si>
    <t>PP*ADOBE INC 07/10 PURCHASE 402-935-7733 CA DEBIT CARD *7199</t>
  </si>
  <si>
    <t>PP*ADOBE INC 08/08 PURCHASE 402-935-7733 CA DEBIT CARD *7199</t>
  </si>
  <si>
    <t>PP*ADOBE INC 08/10 PURCHASE 402-935-7733 CA DEBIT CARD *7199</t>
  </si>
  <si>
    <t>PP*ADOBE INC 09/08 PURCHASE 402-935-7733 CA DEBIT CARD *1076</t>
  </si>
  <si>
    <t>PP*ADOBE INC 10/08 PURCHASE 402-935-7733 CA DEBIT CARD *1076</t>
  </si>
  <si>
    <t>PP*ADOBE INC 11/08 PURCHASE 402-935-7733 CA DEBIT CARD *1076</t>
  </si>
  <si>
    <t>PP*ADOBE INC 12/08 PURCHASE 402-935-7733 CA DEBIT CARD *1076</t>
  </si>
  <si>
    <t>PP*APPLE.COM/BILL 01/07 PURCHASE 402-935-7733 CA DEBIT CARD *7199</t>
  </si>
  <si>
    <t>PP*APPLE.COM/BILL 01/16 PURCHASE 402-935-7733 CA DEBIT CARD *7199</t>
  </si>
  <si>
    <t>PP*APPLE.COM/BILL 01/22 PURCHASE 402-935-7733 CA DEBIT CARD *7199</t>
  </si>
  <si>
    <t>PP*APPLE.COM/BILL 02/08 PURCHASE 402-935-7733 CA DEBIT CARD *7199</t>
  </si>
  <si>
    <t>PP*APPLE.COM/BILL 02/14 PURCHASE 402-935-7733 CA DEBIT CARD *7199</t>
  </si>
  <si>
    <t>PP*APPLE.COM/BILL 02/15 PURCHASE 402-935-7733 CA DEBIT CARD *7199</t>
  </si>
  <si>
    <t>PP*APPLE.COM/BILL 02/16 PURCHASE 402-935-7733 CA DEBIT CARD *7199</t>
  </si>
  <si>
    <t>PP*APPLE.COM/BILL 03/01 PURCHASE 402-935-7733 CA DEBIT CARD *7199</t>
  </si>
  <si>
    <t>PP*APPLE.COM/BILL 03/16 PURCHASE 402-935-7733 CA DEBIT CARD *7199</t>
  </si>
  <si>
    <t>PP*APPLE.COM/BILL 04/02 PURCHASE 402-935-7733 CA DEBIT CARD *7199</t>
  </si>
  <si>
    <t>PP*APPLE.COM/BILL 04/16 PURCHASE 402-935-7733 CA DEBIT CARD *7199</t>
  </si>
  <si>
    <t>PP*APPLE.COM/BILL 05/16 PURCHASE 402-935-7733 CA DEBIT CARD *7199</t>
  </si>
  <si>
    <t>PP*APPLE.COM/BILL 06/16 PURCHASE 402-935-7733 CA DEBIT CARD *7199</t>
  </si>
  <si>
    <t>PP*APPLE.COM/BILL 07/04 PURCHASE 402-935-7733 CA DEBIT CARD *7199</t>
  </si>
  <si>
    <t>PP*APPLE.COM/BILL 07/12 PURCHASE 402-935-7733 CA DEBIT CARD *7199</t>
  </si>
  <si>
    <t>PP*APPLE.COM/BILL 07/16 PURCHASE 402-935-7733 CA DEBIT CARD *7199</t>
  </si>
  <si>
    <t>PP*APPLE.COM/BILL 08/08 PURCHASE 402-935-7733 CA DEBIT CARD *7199</t>
  </si>
  <si>
    <t>20-08-2021</t>
  </si>
  <si>
    <t>PP*APPLE.COM/BILL 08/18 PURCHASE 402-935-7733 CA DEBIT CARD *1076</t>
  </si>
  <si>
    <t>26-08-2021</t>
  </si>
  <si>
    <t>PP*APPLE.COM/BILL 08/25 PURCHASE 402-935-7733 CA DEBIT CARD *1076</t>
  </si>
  <si>
    <t>PP*APPLE.COM/BILL 09/08 PURCHASE 402-935-7733 CA DEBIT CARD *1076</t>
  </si>
  <si>
    <t>PP*APPLE.COM/BILL 09/28 PURCHASE 402-935-7733 CA DEBIT CARD *1076</t>
  </si>
  <si>
    <t>PP*APPLE.COM/BILL 10/01 PURCHASE 402-935-7733 CA DEBIT CARD *1076</t>
  </si>
  <si>
    <t>PP*APPLE.COM/BILL 10/02 PURCHASE 402-935-7733 CA DEBIT CARD *1076</t>
  </si>
  <si>
    <t>PP*APPLE.COM/BILL 10/03 PURCHASE 402-935-7733 CA DEBIT CARD *1076</t>
  </si>
  <si>
    <t>PP*APPLE.COM/BILL 10/05 PURCHASE 402-935-7733 CA DEBIT CARD *1076</t>
  </si>
  <si>
    <t>13-10-2021</t>
  </si>
  <si>
    <t>PP*APPLE.COM/BILL 10/12 PURCHASE 402-935-7733 CA DEBIT CARD *1076</t>
  </si>
  <si>
    <t>PP*APPLE.COM/BILL 10/16 PURCHASE 402-935-7733 CA DEBIT CARD *1076</t>
  </si>
  <si>
    <t>21-10-2021</t>
  </si>
  <si>
    <t>PP*APPLE.COM/BILL 10/19 PURCHASE 402-935-7733 CA DEBIT CARD *1076</t>
  </si>
  <si>
    <t>28-10-2021</t>
  </si>
  <si>
    <t>PP*APPLE.COM/BILL 10/27 PURCHASE 402-935-7733 CA DEBIT CARD *1076</t>
  </si>
  <si>
    <t>PP*APPLE.COM/BILL 11/05 PURCHASE 402-935-7733 CA DEBIT CARD *1076</t>
  </si>
  <si>
    <t>PP*APPLE.COM/BILL 11/12 PURCHASE 402-935-7733 CA DEBIT CARD *1076</t>
  </si>
  <si>
    <t>18-11-2021</t>
  </si>
  <si>
    <t>PP*APPLE.COM/BILL 11/16 PURCHASE 402-935-7733 CA DEBIT CARD *1076</t>
  </si>
  <si>
    <t>PP*APPLE.COM/BILL 12/16 PURCHASE 402-935-7733 CA DEBIT CARD *1076</t>
  </si>
  <si>
    <t>PP*GOOGLE GOOGLE STORAG 07/12 PURCHASE 402-935-7733 CA DEBIT CARD *7199</t>
  </si>
  <si>
    <t>PUBLIC STORAGE 25590 01/02 PURCHASE 800-567-0759 NJ DEBIT CARD *7199</t>
  </si>
  <si>
    <t>PUBLIC STORAGE 25590 02/02 PURCHASE 800-567-0759 NJ DEBIT CARD *7199</t>
  </si>
  <si>
    <t>PUBLIC STORAGE 25590 03/02 PURCHASE 800-567-0759 NJ DEBIT CARD *7199</t>
  </si>
  <si>
    <t>PUBLIC STORAGE 25590 04/02 PURCHASE 800-567-0759 NJ DEBIT CARD *7199</t>
  </si>
  <si>
    <t>PUBLIC STORAGE 25590 05/02 PURCHASE 800-567-0759 NJ DEBIT CARD *7199</t>
  </si>
  <si>
    <t>PUBLIC STORAGE 25590 06/02 PURCHASE 800-567-0759 NJ DEBIT CARD *7199</t>
  </si>
  <si>
    <t>PUBLIC STORAGE 25590 07/02 PURCHASE 800-567-0759 NJ DEBIT CARD *7199</t>
  </si>
  <si>
    <t>PUBLIC STORAGE 25590 08/02 PURCHASE 800-567-0759 NJ DEBIT CARD *7199</t>
  </si>
  <si>
    <t>ROCKETREACH LLC 01/24 PURCHASE 415-669-0604 WA DEBIT CARD *7199</t>
  </si>
  <si>
    <t>ROCKETREACH LLC 02/24 PURCHASE 415-669-0604 WA DEBIT CARD *7199</t>
  </si>
  <si>
    <t>ROCKETREACH LLC 03/24 PURCHASE 415-669-0604 WA DEBIT CARD *7199</t>
  </si>
  <si>
    <t>ROCKETREACH LLC 04/24 PURCHASE 415-669-0604 WA DEBIT CARD *7199</t>
  </si>
  <si>
    <t>SendGrid 1-877-969-8647 01/06 PURCHASE 877-9698647 CO DEBIT CARD *7199</t>
  </si>
  <si>
    <t>SendGrid 1-877-969-8647 02/03 PURCHASE 877-9698647 CO DEBIT CARD *7199</t>
  </si>
  <si>
    <t>SendGrid 1-877-969-8647 03/05 PURCHASE 877-9698647 CO DEBIT CARD *7199</t>
  </si>
  <si>
    <t>SendGrid 1-877-969-8647 04/05 PURCHASE 877-9698647 CO DEBIT CARD *7199</t>
  </si>
  <si>
    <t>SendGrid 1-877-969-8647 05/06 PURCHASE 877-9698647 CO DEBIT CARD *7199</t>
  </si>
  <si>
    <t>SendGrid 1-877-969-8647 06/03 PURCHASE 877-9698647 CO DEBIT CARD *7199</t>
  </si>
  <si>
    <t>SETF 02/19 PURCHASE 800-686-3494 FL DEBIT CARD *7199</t>
  </si>
  <si>
    <t>SETF WORLD OMNI DES:BILL PAY ID:14337389811 INDN: VLLC LLC CO ID:7529064511 CCD</t>
  </si>
  <si>
    <t>SETF WORLD OMNI DES:BILL PAY ID:14431706971 INDN: VLLC LLC CO ID:7529064511 CCD</t>
  </si>
  <si>
    <t>SETF 06/29 PURCHASE 800-686-3494 FL DEBIT CARD *7199</t>
  </si>
  <si>
    <t>SLACK T0141F6SVHS 01/01 PURCHASE HTTPSSLACK.CO CA DEBIT CARD *7199</t>
  </si>
  <si>
    <t>SLACK T0141F6SVHS 03/01 PURCHASE HTTPSSLACK.CO CA DEBIT CARD *7199</t>
  </si>
  <si>
    <t>SLACK T0141F6SVHS 04/01 PURCHASE HTTPSSLACK.CO CA DEBIT CARD *7199</t>
  </si>
  <si>
    <t>SLACK T0141F6SVHS 05/01 PURCHASE HTTPSSLACK.CO CA DEBIT CARD *7199</t>
  </si>
  <si>
    <t>SLACK T0141F6SVHS 06/01 PURCHASE HTTPSSLACK.CO CA DEBIT CARD *7199</t>
  </si>
  <si>
    <t>SLACK T0141F6SVHS 07/01 PURCHASE HTTPSSLACK.CO CA DEBIT CARD *7199</t>
  </si>
  <si>
    <t>SLACK T0141F6SVHS 08/01 PURCHASE HTTPSSLACK.CO CA DEBIT CARD *7199</t>
  </si>
  <si>
    <t>STACK* EVERSIGN 01/01 PURCHASE WIEN DEBIT CARD *7199</t>
  </si>
  <si>
    <t>STACK* EVERSIGN 02/01 PURCHASE WIEN DEBIT CARD *7199</t>
  </si>
  <si>
    <t>STACK* EVERSIGN 03/01 PURCHASE WIEN DEBIT CARD *7199</t>
  </si>
  <si>
    <t>STACK* EVERSIGN 04/01 PURCHASE WIEN DEBIT CARD *7199</t>
  </si>
  <si>
    <t>STACK* EVERSIGN 05/01 PURCHASE WIEN DEBIT CARD *7199</t>
  </si>
  <si>
    <t>STACK* EVERSIGN 06/01 PURCHASE WIEN DEBIT CARD *7199</t>
  </si>
  <si>
    <t>STACK* EVERSIGN 07/01 PURCHASE WIEN DEBIT CARD *7199</t>
  </si>
  <si>
    <t>STACK* EVERSIGN 08/01 PURCHASE WIEN DEBIT CARD *7199</t>
  </si>
  <si>
    <t>STREAK.COM 01/06 PURCHASE HTTPSWWW.STRE CA DEBIT CARD *7199</t>
  </si>
  <si>
    <t>STREAK.COM 02/06 PURCHASE HTTPSWWW.STRE CA DEBIT CARD *7199</t>
  </si>
  <si>
    <t>STREAK.COM 03/06 PURCHASE HTTPSWWW.STRE CA DEBIT CARD *7199</t>
  </si>
  <si>
    <t>STREAK.COM 04/06 PURCHASE HTTPSWWW.STRE CA DEBIT CARD *7199</t>
  </si>
  <si>
    <t>STREAK.COM 04/16 PURCHASE HTTPSWWW.STRE CA DEBIT CARD *7199</t>
  </si>
  <si>
    <t>STREAK.COM 05/06 PURCHASE HTTPSWWW.STRE CA DEBIT CARD *7199</t>
  </si>
  <si>
    <t>STREAK.COM 06/06 PURCHASE HTTPSWWW.STRE CA DEBIT CARD *7199</t>
  </si>
  <si>
    <t>STREAK.COM 07/06 PURCHASE HTTPSWWW.STRE CA DEBIT CARD *7199</t>
  </si>
  <si>
    <t>STREAK.COM 07/30 PURCHASE HTTPSWWW.STRE CA DEBIT CARD *7199</t>
  </si>
  <si>
    <t>STREAK.COM 08/06 PURCHASE HTTPSWWW.STRE CA DEBIT CARD *7199</t>
  </si>
  <si>
    <t>TARGET T- 03/23 PURCHASE Miami Beach FL DEBIT CARD *7199</t>
  </si>
  <si>
    <t>SHOPPES AT OCEANDRIVE 06/04 PURCHASE MIAMI FL DEBIT CARD *7199</t>
  </si>
  <si>
    <t>TRANSFER VLLC LLC:Apogee Events Confirmation# 0636054020</t>
  </si>
  <si>
    <t>TRANSFER VLLC LLC:Apogee Events Confirmation# 1336037998</t>
  </si>
  <si>
    <t>TRANSFER VLLC LLC:Apogee Events Confirmation# 1395468511</t>
  </si>
  <si>
    <t>TRANSFER VLLC LLC:Apogee Events Confirmation# 1395478715</t>
  </si>
  <si>
    <t>TRANSFER VLLC LLC:Polsinelli PC Confirmation# 2642228069</t>
  </si>
  <si>
    <t>TWILIO SENDGRID 07/06 PURCHASE WWW.TWILIO.CO CA DEBIT CARD *7199</t>
  </si>
  <si>
    <t>TWILIO SENDGRID 08/04 PURCHASE WWW.TWILIO.CO CA DEBIT CARD *7199</t>
  </si>
  <si>
    <t>TYPEFORM S.L 01/04 PURCHASE BARCELONA DEBIT CARD *7199</t>
  </si>
  <si>
    <t>TYPEFORM S.L 02/04 PURCHASE BARCELONA DEBIT CARD *7199</t>
  </si>
  <si>
    <t>TYPEFORM S.L 03/04 PURCHASE BARCELONA DEBIT CARD *7199</t>
  </si>
  <si>
    <t>TYPEFORM S.L 04/04 PURCHASE BARCELONA DEBIT CARD *7199</t>
  </si>
  <si>
    <t>TYPEFORM S.L 05/04 PURCHASE BARCELONA DEBIT CARD *7199</t>
  </si>
  <si>
    <t>TYPEFORM S.L 06/04 PURCHASE BARCELONA DEBIT CARD *7199</t>
  </si>
  <si>
    <t>TYPEFORM S.L 07/04 PURCHASE BARCELONA DEBIT CARD *7199</t>
  </si>
  <si>
    <t>TYPEFORM S.L 08/04 PURCHASE BARCELONA DEBIT CARD *7199</t>
  </si>
  <si>
    <t>Upwork -351031777REF 01/04 PURCHASE 165-08534100 CA DEBIT CARD *7199</t>
  </si>
  <si>
    <t>Upwork -351031806REF 01/04 PURCHASE 165-08534100 CA DEBIT CARD *7199</t>
  </si>
  <si>
    <t>Upwork -352494028REF 01/11 PURCHASE 165-08534100 CA DEBIT CARD *7199</t>
  </si>
  <si>
    <t>Upwork -352494060REF 01/11 PURCHASE 165-08534100 CA DEBIT CARD *7199</t>
  </si>
  <si>
    <t>Upwork -355662536REF 01/25 PURCHASE 165-08534100 CA DEBIT CARD *7199</t>
  </si>
  <si>
    <t>Upwork -357305860REF 02/01 PURCHASE 165-08534100 CA DEBIT CARD *7199</t>
  </si>
  <si>
    <t>Upwork -359013328REF 02/08 PURCHASE 165-08534100 CA DEBIT CARD *7199</t>
  </si>
  <si>
    <t>Upwork -360679226REF 02/15 PURCHASE 165-08534100 CA DEBIT CARD *7199</t>
  </si>
  <si>
    <t>Upwork -362380861REF 02/22 PURCHASE 165-08534100 CA DEBIT CARD *7199</t>
  </si>
  <si>
    <t>Upwork -364097831REF 03/01 PURCHASE 165-08534100 CA DEBIT CARD *7199</t>
  </si>
  <si>
    <t>Upwork -364322645REF 03/02 PURCHASE 165-08534100 CA DEBIT CARD *7199</t>
  </si>
  <si>
    <t>Upwork -365857477REF 03/08 PURCHASE 165-08534100 CA DEBIT CARD *7199</t>
  </si>
  <si>
    <t>Upwork -367588614REF 03/15 PURCHASE 165-08534100 CA DEBIT CARD *7199</t>
  </si>
  <si>
    <t>Upwork -368471160REF 03/20 PURCHASE 165-08534100 CA DEBIT CARD *7199</t>
  </si>
  <si>
    <t>Upwork -369373010REF 03/22 PURCHASE 165-08534100 CA DEBIT CARD *7199</t>
  </si>
  <si>
    <t>Upwork -369373032REF 03/22 PURCHASE 165-08534100 CA DEBIT CARD *7199</t>
  </si>
  <si>
    <t>Upwork -371092458REF 03/29 PURCHASE 165-08534100 CA DEBIT CARD *7199</t>
  </si>
  <si>
    <t>Upwork -372819892REF 04/05 PURCHASE 165-08534100 CA DEBIT CARD *7199</t>
  </si>
  <si>
    <t>Upwork -374567572REF 04/12 PURCHASE 165-08534100 CA DEBIT CARD *7199</t>
  </si>
  <si>
    <t>Upwork -374567601REF 04/12 PURCHASE 165-08534100 CA DEBIT CARD *7199</t>
  </si>
  <si>
    <t>Upwork -376307351REF 04/19 PURCHASE 165-08534100 CA DEBIT CARD *7199</t>
  </si>
  <si>
    <t>Upwork -376307382REF 04/19 PURCHASE 165-08534100 CA DEBIT CARD *7199</t>
  </si>
  <si>
    <t>Upwork -378049027REF 04/26 PURCHASE 165-08534100 CA DEBIT CARD *7199</t>
  </si>
  <si>
    <t>Upwork -378049065REF 04/26 PURCHASE 165-08534100 CA DEBIT CARD *7199</t>
  </si>
  <si>
    <t>Upwork -379830416REF 05/03 PURCHASE 165-08534100 CA DEBIT CARD *7199</t>
  </si>
  <si>
    <t>Upwork -379830435REF 05/03 PURCHASE 165-08534100 CA DEBIT CARD *7199</t>
  </si>
  <si>
    <t>Upwork -381567795REF 05/10 PURCHASE 165-08534100 CA DEBIT CARD *7199</t>
  </si>
  <si>
    <t>Upwork -383268286REF 05/17 PURCHASE 165-08534100 CA DEBIT CARD *7199</t>
  </si>
  <si>
    <t>Upwork -384993913REF 05/24 PURCHASE 165-08534100 CA DEBIT CARD *7199</t>
  </si>
  <si>
    <t>Upwork -386733642REF 05/31 PURCHASE 165-08534100 CA DEBIT CARD *7199</t>
  </si>
  <si>
    <t>Upwork -388494518REF 06/07 PURCHASE 165-08534100 CA DEBIT CARD *7199</t>
  </si>
  <si>
    <t>Upwork -390233307REF 06/14 PURCHASE 165-08534100 CA DEBIT CARD *7199</t>
  </si>
  <si>
    <t>Upwork -391959543REF 06/21 PURCHASE 165-08534100 CA DEBIT CARD *7199</t>
  </si>
  <si>
    <t>Upwork -393722008REF 06/28 PURCHASE 165-08534100 CA DEBIT CARD *7199</t>
  </si>
  <si>
    <t>Upwork -395480308REF 07/05 PURCHASE 165-08534100 CA DEBIT CARD *7199</t>
  </si>
  <si>
    <t>Upwork -397201467REF 07/12 PURCHASE 165-08534100 CA DEBIT CARD *7199</t>
  </si>
  <si>
    <t>Upwork -398917272REF 07/19 PURCHASE 165-08534100 CA DEBIT CARD *7199</t>
  </si>
  <si>
    <t>Upwork -400588951REF 07/26 PURCHASE 165-08534100 CA DEBIT CARD *7199</t>
  </si>
  <si>
    <t>Upwork -402338033REF 08/02 PURCHASE 165-08534100 CA DEBIT CARD *7199</t>
  </si>
  <si>
    <t>Upwork -404065154REF 08/09 PURCHASE 165-08534100 CA DEBIT CARD *7199</t>
  </si>
  <si>
    <t>Upwork -405797545REF 08/16 PURCHASE 165-08534100 CA DEBIT CARD *7199</t>
  </si>
  <si>
    <t>27-08-2021</t>
  </si>
  <si>
    <t>Upwork -408253622REF 08/27 PURCHASE 165-08534100 CA DEBIT CARD *1076</t>
  </si>
  <si>
    <t>Upwork -409280999REF 08/30 PURCHASE 165-08534100 CA DEBIT CARD *1076</t>
  </si>
  <si>
    <t>Upwork -411059592REF 09/06 PURCHASE 165-08534100 CA DEBIT CARD *1076</t>
  </si>
  <si>
    <t>14-09-2021</t>
  </si>
  <si>
    <t>Upwork -412785050REF 09/13 PURCHASE 165-08534100 CA DEBIT CARD *1076</t>
  </si>
  <si>
    <t>21-09-2021</t>
  </si>
  <si>
    <t>Upwork -414560035REF 09/20 PURCHASE 165-08534100 CA DEBIT CARD *1076</t>
  </si>
  <si>
    <t>Upwork -416353043REF 09/27 PURCHASE 165-08534100 CA DEBIT CARD *1076</t>
  </si>
  <si>
    <t>Upwork -417716755REF 10/04 PURCHASE 165-08534100 CA DEBIT CARD *1076</t>
  </si>
  <si>
    <t>Upwork -418281501REF 10/05 PURCHASE 165-08534100 CA DEBIT CARD *1076</t>
  </si>
  <si>
    <t>Upwork -419985904REF 10/11 PURCHASE 165-08534100 CA DEBIT CARD *1076</t>
  </si>
  <si>
    <t>Upwork -421774127REF 10/18 PURCHASE 165-08534100 CA DEBIT CARD *1076</t>
  </si>
  <si>
    <t>Upwork -423596274REF 10/25 PURCHASE 165-08534100 CA DEBIT CARD *1076</t>
  </si>
  <si>
    <t>Upwork -425456211REF 11/01 PURCHASE 165-08534100 CA DEBIT CARD *1076</t>
  </si>
  <si>
    <t>Upwork -427287760REF 11/08 PURCHASE 165-08534100 CA DEBIT CARD *1076</t>
  </si>
  <si>
    <t>Upwork -428199860REF 11/13 PURCHASE 165-08534100 CA DEBIT CARD *1076</t>
  </si>
  <si>
    <t>Upwork -429125974REF 11/15 PURCHASE 165-08534100 CA DEBIT CARD *1076</t>
  </si>
  <si>
    <t>23-11-2021</t>
  </si>
  <si>
    <t>Upwork -430998670REF 11/22 PURCHASE 165-08534100 CA DEBIT CARD *1076</t>
  </si>
  <si>
    <t>Upwork -432815167REF 11/29 PURCHASE 165-08534100 CA DEBIT CARD *1076</t>
  </si>
  <si>
    <t>Upwork -432889528REF 11/29 PURCHASE 165-08534100 CA DEBIT CARD *1076</t>
  </si>
  <si>
    <t>Upwork -434716209REF 12/06 PURCHASE 165-08534100 CA DEBIT CARD *1076</t>
  </si>
  <si>
    <t>14-12-2021</t>
  </si>
  <si>
    <t>Upwork -436579808REF 12/13 PURCHASE 165-08534100 CA DEBIT CARD *1076</t>
  </si>
  <si>
    <t>21-12-2021</t>
  </si>
  <si>
    <t>Upwork -438427504REF 12/20 PURCHASE 165-08534100 CA DEBIT CARD *1076</t>
  </si>
  <si>
    <t>28-12-2021</t>
  </si>
  <si>
    <t>Upwork -440121406REF 12/27 PURCHASE 165-08534100 CA DEBIT CARD *1076</t>
  </si>
  <si>
    <t>VENMO DES:PAYMENT ID:5023074448 INDN:MAX A CO ID:3264681992 WEB</t>
  </si>
  <si>
    <t>VENMO DES:PAYMENT ID:5023837214 INDN:MAX A CO ID:3264681992 WEB</t>
  </si>
  <si>
    <t>VENMO DES:PAYMENT ID:5068853534 INDN:MAX A CO ID:3264681992 WEB</t>
  </si>
  <si>
    <t>VENMO DES:PAYMENT ID:5141247124 INDN:MAX A CO ID:3264681992 WEB</t>
  </si>
  <si>
    <t>VENMO DES:PAYMENT ID:5162528897 INDN:MAX A CO ID:3264681992 WEB</t>
  </si>
  <si>
    <t>VENMO DES:PAYMENT ID:5221797804 INDN:MAX A CO ID:3264681992 WEB</t>
  </si>
  <si>
    <t>VENMO DES:PAYMENT ID:5298742675 INDN:MAX A CO ID:3264681992 WEB</t>
  </si>
  <si>
    <t>VENMO DES:PAYMENT ID:5384509466 INDN:MAX A CO ID:3264681992 WEB</t>
  </si>
  <si>
    <t>VENMO DES:PAYMENT ID:5478887598 INDN:MAX A CO ID:3264681992 WEB</t>
  </si>
  <si>
    <t>VENMO DES:PAYMENT ID:5480480331 INDN:MAX A CO ID:3264681992 WEB</t>
  </si>
  <si>
    <t>VENMO DES:PAYMENT ID:5486248130 INDN:MAX A CO ID:3264681992 WEB</t>
  </si>
  <si>
    <t>VENMO DES:PAYMENT ID:1013228496127 INDN:MAX A CO ID:3264681992 WEB</t>
  </si>
  <si>
    <t>VENMO DES:PAYMENT ID:1013231738658 INDN:MAX A CO ID:3264681992 WEB</t>
  </si>
  <si>
    <t>VENMO DES:PAYMENT ID:1013277632339 INDN:MAX A CO ID:3264681992 WEB</t>
  </si>
  <si>
    <t>VENMO DES:PAYMENT ID:5553507679 INDN:MAX A CO ID:3264681992 WEB</t>
  </si>
  <si>
    <t>VENMO DES:PAYMENT ID:5586550713 INDN:MAX A CO ID:3264681992 WEB</t>
  </si>
  <si>
    <t>VENMO DES:PAYMENT ID:1013673517973 INDN:MAX A CO ID:3264681992 WEB</t>
  </si>
  <si>
    <t>VENMO DES:PAYMENT ID:1013977986378 INDN:MAX A CO ID:3264681992 WEB</t>
  </si>
  <si>
    <t>VENMO DES:PAYMENT ID:1014087453368 INDN:MAX A CO ID:3264681992 WEB</t>
  </si>
  <si>
    <t>VENMO DES:PAYMENT ID:1014265709051 INDN:MAX A CO ID:3264681992 WEB</t>
  </si>
  <si>
    <t>VENMO DES:PAYMENT ID:1014309706211 INDN:MAX A CO ID:3264681992 WEB</t>
  </si>
  <si>
    <t>VENMO DES:PAYMENT ID:1014601820431 INDN:MAX A CO ID:3264681992 WEB</t>
  </si>
  <si>
    <t>VENMO DES:PAYMENT ID:1014618517980 INDN:MAX A CO ID:3264681992 WEB</t>
  </si>
  <si>
    <t>VENMO DES:PAYMENT ID:1014618742070 INDN:MAX A CO ID:3264681992 WEB</t>
  </si>
  <si>
    <t>VENMO DES:PAYMENT ID:1014618911907 INDN:MAX A CO ID:3264681992 WEB</t>
  </si>
  <si>
    <t>VENMO DES:PAYMENT ID:1014846826704 INDN:MAX A CO ID:3264681992 WEB</t>
  </si>
  <si>
    <t>VENMO DES:PAYMENT ID:1014913131795 INDN:MAX A CO ID:3264681992 WEB</t>
  </si>
  <si>
    <t>VENMO DES:PAYMENT ID:1014913953479 INDN:MAX A CO ID:3264681992 WEB</t>
  </si>
  <si>
    <t>VENMO DES:PAYMENT ID:1014962317529 INDN:MAX A CO ID:3264681992 WEB</t>
  </si>
  <si>
    <t>VENMO DES:PAYMENT ID:1015052095404 INDN:MAX A CO ID:3264681992 WEB</t>
  </si>
  <si>
    <t>VENMO DES:PAYMENT ID:1015052102782 INDN:MAX A CO ID:3264681992 WEB</t>
  </si>
  <si>
    <t>VENMO DES:PAYMENT ID:1015099061424 INDN:MAX A CO ID:3264681992 WEB</t>
  </si>
  <si>
    <t>VENMO DES:PAYMENT ID:1015235369206 INDN:MAX A CO ID:3264681992 WEB</t>
  </si>
  <si>
    <t>VENMO DES:PAYMENT ID:1015300141420 INDN:MAX A CO ID:3264681992 WEB</t>
  </si>
  <si>
    <t>VENMO DES:PAYMENT ID:1015556896940 INDN:MAX A CO ID:3264681992 WEB</t>
  </si>
  <si>
    <t>VENMO DES:PAYMENT ID:1015558316533 INDN:MAX A CO ID:3264681992 WEB</t>
  </si>
  <si>
    <t>VENMO DES:PAYMENT ID:1015559696229 INDN:MAX A CO ID:3264681992 WEB</t>
  </si>
  <si>
    <t>VENMO DES:PAYMENT ID:1015574332889 INDN:MAX A CO ID:3264681992 WEB</t>
  </si>
  <si>
    <t>VENMO DES:PAYMENT ID:1015606717711 INDN:MAX A CO ID:3264681992 WEB</t>
  </si>
  <si>
    <t>VENMO DES:PAYMENT ID:1015609896217 INDN:MAX A CO ID:3264681992 WEB</t>
  </si>
  <si>
    <t>VENMO DES:PAYMENT ID:1015679583713 INDN:MAX A CO ID:3264681992 WEB</t>
  </si>
  <si>
    <t>VENMO DES:PAYMENT ID:1015679587090 INDN:MAX A CO ID:3264681992 WEB</t>
  </si>
  <si>
    <t>15-09-2021</t>
  </si>
  <si>
    <t>VENMO DES:PAYMENT ID:1015743895172 INDN:MAX A CO ID:3264681992 WEB</t>
  </si>
  <si>
    <t>VENMO DES:PAYMENT ID:1015743901825 INDN:MAX A CO ID:3264681992 WEB</t>
  </si>
  <si>
    <t>20-09-2021</t>
  </si>
  <si>
    <t>VENMO DES:PAYMENT ID:1015794689406 INDN:MAX A CO ID:3264681992 WEB</t>
  </si>
  <si>
    <t>VENMO DES:PAYMENT ID:1015794739284 INDN:MAX A CO ID:3264681992 WEB</t>
  </si>
  <si>
    <t>VENMO DES:PAYMENT ID:1015794751835 INDN:MAX A CO ID:3264681992 WEB</t>
  </si>
  <si>
    <t>VENMO DES:PAYMENT ID:1016036111706 INDN:MAX A CO ID:3264681992 WEB</t>
  </si>
  <si>
    <t>VENMO DES:PAYMENT ID:1016036147568 INDN:MAX A CO ID:3264681992 WEB</t>
  </si>
  <si>
    <t>VENMO DES:PAYMENT ID:1016036191701 INDN:MAX A CO ID:3264681992 WEB</t>
  </si>
  <si>
    <t>VENMO DES:PAYMENT ID:1016094629157 INDN:MAX A CO ID:3264681992 WEB</t>
  </si>
  <si>
    <t>VENMO DES:PAYMENT ID:1016096482328 INDN:MAX A CO ID:3264681992 WEB</t>
  </si>
  <si>
    <t>VENMO DES:PAYMENT ID:1016178418388 INDN:MAX A CO ID:3264681992 WEB</t>
  </si>
  <si>
    <t>20-10-2021</t>
  </si>
  <si>
    <t>VENMO DES:PAYMENT ID:1016352562259 INDN:MAX A CO ID:3264681992 WEB</t>
  </si>
  <si>
    <t>VENMO DES:PAYMENT ID:1016352570976 INDN:MAX A CO ID:3264681992 WEB</t>
  </si>
  <si>
    <t>22-10-2021</t>
  </si>
  <si>
    <t>VENMO DES:PAYMENT ID:1016385202193 INDN:MAX A CO ID:3264681992 WEB</t>
  </si>
  <si>
    <t>VENMO DES:PAYMENT ID:1016385223727 INDN:MAX A CO ID:3264681992 WEB</t>
  </si>
  <si>
    <t>25-10-2021</t>
  </si>
  <si>
    <t>VENMO DES:PAYMENT ID:1016424622906 INDN:MAX A CO ID:3264681992 WEB</t>
  </si>
  <si>
    <t>VENMO DES:PAYMENT ID:1016498688441 INDN:MAX A CO ID:3264681992 WEB</t>
  </si>
  <si>
    <t>VENMO DES:PAYMENT ID:1016498706917 INDN:MAX A CO ID:3264681992 WEB</t>
  </si>
  <si>
    <t>VENMO DES:PAYMENT ID:1016571672284 INDN:MAX A CO ID:3264681992 WEB</t>
  </si>
  <si>
    <t>VENMO DES:PAYMENT ID:1016588767027 INDN:MAX A CO ID:3264681992 WEB</t>
  </si>
  <si>
    <t>VENMO DES:PAYMENT ID:1016590756950 INDN:MAX A CO ID:3264681992 WEB</t>
  </si>
  <si>
    <t>VENMO DES:PAYMENT ID:1016591443947 INDN:MAX A CO ID:3264681992 WEB</t>
  </si>
  <si>
    <t>VENMO DES:PAYMENT ID:1016785660328 INDN:MAX A CO ID:3264681992 WEB</t>
  </si>
  <si>
    <t>VENMO DES:PAYMENT ID:1017029753840 INDN:MAX A CO ID:3264681992 WEB</t>
  </si>
  <si>
    <t>VENMO DES:PAYMENT ID:1017038238547 INDN:MAX A CO ID:3264681992 WEB</t>
  </si>
  <si>
    <t>VENMO DES:PAYMENT ID:1017425697637 INDN:MAX A CO ID:3264681992 WEB</t>
  </si>
  <si>
    <t>VENMO DES:PAYMENT ID:1017425820004 INDN:MAX A CO ID:3264681992 WEB</t>
  </si>
  <si>
    <t>VENMO DES:PAYMENT ID:1017514388396 INDN:MAX A CO ID:3264681992 WEB</t>
  </si>
  <si>
    <t>VENMO DES:PAYMENT ID:1017626789749 INDN:MAX A CO ID:3264681992 WEB</t>
  </si>
  <si>
    <t>VENMO DES:PAYMENT ID:1017666195234 INDN:MAX A CO ID:3264681992 WEB</t>
  </si>
  <si>
    <t>VENMO DES:PAYMENT ID:1017684664868 INDN:MAX A CO ID:3264681992 WEB</t>
  </si>
  <si>
    <t>VENMO DES:PAYMENT ID:1017686035202 INDN:MAX A CO ID:3264681992 WEB</t>
  </si>
  <si>
    <t>WIRE TYPE:WIRE OUT DATE:210405 TIME:1417 ET TRN:2021040500331571 SERVICE REF:278039 BNF:JPMORGAN CHASE BANK, N.A. ID:633736902 BNF BK: JPMORGAN CHASE BANK, N. ID:0002 PMT DET:334357512</t>
  </si>
  <si>
    <t>WORLD OMNI DES:LEASE PMT ID:42009439472 INDN:MA CO ID:1592238832 PPD</t>
  </si>
  <si>
    <t>18-08-2021</t>
  </si>
  <si>
    <t>ZOOM.US 888-799-9666 01/21 PURCHASE WWW.ZOOM.US CA DEBIT CARD *7199</t>
  </si>
  <si>
    <t>ZOOM.US 888-799-9666 02/21 PURCHASE WWW.ZOOM.US CA DEBIT CARD *7199</t>
  </si>
  <si>
    <t>ZOOM.US 888-799-9666 03/21 PURCHASE WWW.ZOOM.US CA DEBIT CARD *7199</t>
  </si>
  <si>
    <t>XOOM 04/05 PURCHASE 415-777-4800 CA DEBIT CARD *7199</t>
  </si>
  <si>
    <t>ZOOM.US 888-799-9666 04/21 PURCHASE WWW.ZOOM.US CA DEBIT CARD *7199</t>
  </si>
  <si>
    <t>XOOM 05/14 PURCHASE 415-777-4800 CA DEBIT CARD *7199</t>
  </si>
  <si>
    <t>XOOM 05/17 PURCHASE 415-777-4800 CA DEBIT CARD *7199</t>
  </si>
  <si>
    <t>ZOOM.US 888-799-9666 05/21 PURCHASE WWW.ZOOM.US CA DEBIT CARD *7199</t>
  </si>
  <si>
    <t>XOOM 05/28 PURCHASE 415-777-4800 CA DEBIT CARD *7199</t>
  </si>
  <si>
    <t>XOOM 06/11 PURCHASE 415-777-4800 CA DEBIT CARD *7199</t>
  </si>
  <si>
    <t>XOOM 06/25 PURCHASE 415-777-4800 CA DEBIT CARD *7199</t>
  </si>
  <si>
    <t>ZOOM.US 888-799-9666 06/21 PURCHASE WWW.ZOOM.US CA DEBIT CARD *7199</t>
  </si>
  <si>
    <t>XOOM 07/09 PURCHASE 415-777-4800 CA DEBIT CARD *7199</t>
  </si>
  <si>
    <t>XOOM 07/23 PURCHASE 415-777-4800 CA DEBIT CARD *7199</t>
  </si>
  <si>
    <t>ZOOM.US 888-799-9666 07/21 PURCHASE WWW.ZOOM.US CA DEBIT CARD *7199</t>
  </si>
  <si>
    <t>XOOM 08/07 PURCHASE 415-777-4800 CA DEBIT CARD *7199</t>
  </si>
  <si>
    <t>XOOM 08/20 PURCHASE 415-777-4800 CA DEBIT CARD *1076</t>
  </si>
  <si>
    <t>XOOM 09/03 PURCHASE 415-777-4800 CA DEBIT CARD *1076</t>
  </si>
  <si>
    <t>XOOM 09/20 PURCHASE 415-777-4800 CA DEBIT CARD *1076</t>
  </si>
  <si>
    <t>XOOM 10/01 PURCHASE 415-777-4800 CA DEBIT CARD *1076</t>
  </si>
  <si>
    <t>Zelle Transfer Conf# 20711e28a; Rudy Dermesropian Law</t>
  </si>
  <si>
    <t>17-11-2021</t>
  </si>
  <si>
    <t>Zelle Transfer Conf# gt9kk19m0; NICOLE</t>
  </si>
  <si>
    <t>Zelle Transfer Conf# iymcnlodh; NICOLE</t>
  </si>
  <si>
    <t>Zelle Transfer Conf# oy04s9otr; NICOLE</t>
  </si>
  <si>
    <t>Zelle Transfer Conf# wu6n2svln; NICOLE</t>
  </si>
  <si>
    <t>Zelle Transfer Conf# zaqx8mcxq; NICOLE</t>
  </si>
  <si>
    <t>XOOM 10/15 PURCHASE 415-777-4800 CA DEBIT CARD *1076</t>
  </si>
  <si>
    <t>XOOM 10/29 PURCHASE 415-777-4800 CA DEBIT CARD *1076</t>
  </si>
  <si>
    <t>XOOM 11/12 PURCHASE 415-777-4800 CA DEBIT CARD *1076</t>
  </si>
  <si>
    <t>XOOM 11/26 PURCHASE 415-777-4800 CA DEBIT CARD *1076</t>
  </si>
  <si>
    <t>XOOM 12/03 PURCHASE 415-777-4800 CA DEBIT CARD *1076</t>
  </si>
  <si>
    <t>XOOM 12/10 PURCHASE 415-777-4800 CA DEBIT CARD *1076</t>
  </si>
  <si>
    <t>XOOM 12/24 PURCHASE 4157774800 CA DEBIT CARD *1076</t>
  </si>
  <si>
    <t>Profit and Loss Statement</t>
  </si>
  <si>
    <t>Sponsor Sales</t>
  </si>
  <si>
    <t>PL Heads</t>
  </si>
  <si>
    <t>Expenses</t>
  </si>
  <si>
    <t>Car Lease</t>
  </si>
  <si>
    <t>Lyft</t>
  </si>
  <si>
    <t>MTA</t>
  </si>
  <si>
    <t>Expedia</t>
  </si>
  <si>
    <t>Miami Apt</t>
  </si>
  <si>
    <t>Amazon Biz</t>
  </si>
  <si>
    <t>Best Buy</t>
  </si>
  <si>
    <t>Other Misc Expenses</t>
  </si>
  <si>
    <t>CSV</t>
  </si>
  <si>
    <t>WSJ</t>
  </si>
  <si>
    <t>Snovia</t>
  </si>
  <si>
    <t>Lead411</t>
  </si>
  <si>
    <t>linkedIN</t>
  </si>
  <si>
    <t>Slack</t>
  </si>
  <si>
    <t>Ever Sign</t>
  </si>
  <si>
    <t>Target</t>
  </si>
  <si>
    <t>Ups</t>
  </si>
  <si>
    <t>Type Form</t>
  </si>
  <si>
    <t>Paypal</t>
  </si>
  <si>
    <t>RR</t>
  </si>
  <si>
    <t>Sendgrid</t>
  </si>
  <si>
    <t>Streak</t>
  </si>
  <si>
    <t>EventSpace</t>
  </si>
  <si>
    <t>Legal</t>
  </si>
  <si>
    <t>Legal Rudy</t>
  </si>
  <si>
    <t>Wire Misc</t>
  </si>
  <si>
    <t>Microsoft</t>
  </si>
  <si>
    <t>Taxes &amp; Fees</t>
  </si>
  <si>
    <t>Emp Tax</t>
  </si>
  <si>
    <t>Tara Emp</t>
  </si>
  <si>
    <t>Consultants US</t>
  </si>
  <si>
    <t>Consultants Non US</t>
  </si>
  <si>
    <t>Out</t>
  </si>
  <si>
    <t>Other Overheads (unallocated)</t>
  </si>
  <si>
    <t>Earnings before interest &amp; taxes</t>
  </si>
  <si>
    <t>Interest &amp; Banking Fees</t>
  </si>
  <si>
    <t>Earnings before taxes</t>
  </si>
  <si>
    <t>Sub Headings</t>
  </si>
  <si>
    <t>Tara - Temporary Employee</t>
  </si>
  <si>
    <t>Profit and Loss Account for the Year Ended December 2021</t>
  </si>
  <si>
    <t>Revenue for 2023</t>
  </si>
  <si>
    <t>subtotal</t>
  </si>
  <si>
    <t>Revenue 2023</t>
  </si>
  <si>
    <t>Airfare</t>
  </si>
  <si>
    <t>Computers &amp; Equipment</t>
  </si>
  <si>
    <t>Contract Labor</t>
  </si>
  <si>
    <t>entertainment</t>
  </si>
  <si>
    <t>Event Catering</t>
  </si>
  <si>
    <t>Gas &amp; Car</t>
  </si>
  <si>
    <t>Health Services</t>
  </si>
  <si>
    <t>Home Office</t>
  </si>
  <si>
    <t>Hotel &amp; Lodging</t>
  </si>
  <si>
    <t>Materials &amp; Supplies</t>
  </si>
  <si>
    <t>Meals</t>
  </si>
  <si>
    <t>Office Supplies</t>
  </si>
  <si>
    <t>Parking</t>
  </si>
  <si>
    <t>Software &amp; Data</t>
  </si>
  <si>
    <t>Utilities</t>
  </si>
  <si>
    <t>Venue Rental</t>
  </si>
  <si>
    <t>refund</t>
  </si>
  <si>
    <t>Grand Total</t>
  </si>
  <si>
    <t>WIRE TYPE:WIRE IN DATE: 200716 TIME:1527 ET TRN:2020071600539725 SEQ:20201981705000/003676 ORIG:FRESHWORKS INC. ID:3302649468 SND BK:SILICON VALLEY BANK ID:121140399 PMT DET:2849ED9F0003</t>
  </si>
  <si>
    <t>WIRE TYPE:WIRE IN DATE: 200402 TIME:1048 ET TRN:2020040200378331 SEQ:20200931149500/002111 ORIG:FRESHWORKS INC. ID:3302649468 SND BK:SILICON VALLEY BANK ID:121140399 PMT DET:2849ED9F0001</t>
  </si>
  <si>
    <t>WIRE TYPE:WIRE IN DATE: 201215 TIME:0606 ET TRN:2020121500233824 SEQ:2020121400235823/276470 ORIG:PING IDENTITY CORPORATION ID:000004120181698 SND BK:WELLS FARGO BANK NA ID:0407 PMT DET:630 INV OICE 4DFE5BD1-0003</t>
  </si>
  <si>
    <t>CARES ACT PAYCHECK PROTECTION PROGRAM DEPOSIT FDES NNF 0009180 939430</t>
  </si>
  <si>
    <t>WIRE TYPE:WIRE IN DATE: 201028 TIME:1144 ET TRN:2020102800468475 SEQ:2020102800093378/392953 ORIG:PING IDENTITY CORPORATION ID:000004120181698 SND BK:WELLS FARGO BANK NA ID:0407 PMT DET:602 INV OICE 4DFE5BD1-0001</t>
  </si>
  <si>
    <t>WIRE TYPE:WIRE IN DATE: 200526 TIME:1609 ET TRN:2020052600823421 SEQ:200526018389/002061 ORIG:SOCIAL SAFEGUARD INC ID:1894980067 SND BK:COM ERICA BANK ID:121137522 PMT DET:22554182 INVOICE 8 08EFE22-0001</t>
  </si>
  <si>
    <t>WEWORK - FIDI 03/11 REFUND NEW YORK NY DEBIT CARD *6936</t>
  </si>
  <si>
    <t>WIRE TYPE:WIRE IN DATE: 200528 TIME:1230 ET TRN:2020052800494754 SEQ:20201491545900/003616 ORIG:FRESHWORKS INC. ID:3302649468 SND BK:SILICON VALLEY BANK ID:121140399 PMT DET:2849ED9F0002</t>
  </si>
  <si>
    <t>REGUS MANAGEMENT DES:CCD+ ID:WELLS0000336932 INDN:BCI SUMMIT CO ID:KC21039957 CCD</t>
  </si>
  <si>
    <t>ticket sales</t>
  </si>
  <si>
    <t>Source</t>
  </si>
  <si>
    <t>ppp loan (forgiven)</t>
  </si>
  <si>
    <t>APPLE STORE # 10/18 REFUND ALBANY NY DEBIT CARD *7199</t>
  </si>
  <si>
    <t>FUJITSU AMERICA DES:FAI-ACH-04 ID:4049485 INDN:VERIVENT LLC CO ID:6770554941 CCD</t>
  </si>
  <si>
    <t>sponsor</t>
  </si>
  <si>
    <t>NEC X, Inc. DES:Bill.com ID:016PRCQLK1ANXTV INDN:Verivent LLC CO ID:1204895317 CCD PMT INFO: NEC X, Inc. Bill.com 016PRCQLK1ANXT V Inv #01/2020</t>
  </si>
  <si>
    <t>STRIPE DES:TRANSFER ID:ST-K7K9O4P1W4Z7 INDN:VERIVENT LLC CO ID:1800948598 CCD</t>
  </si>
  <si>
    <t>STRIPE DES:TRANSFER ID:ST-L6X6F2Y0O9Q5 INDN:VERIVENT LLC CO ID:1800948598 CCD</t>
  </si>
  <si>
    <t>STRIPE DES:TRANSFER ID:ST-N3M5A3G0Z9K0 INDN:VERIVENT LLC CO ID:1800948598 CCD</t>
  </si>
  <si>
    <t>STRIPE DES:TRANSFER ID:ST-E8B9T6Z0C2Q5 INDN:VERIVENT LLC CO ID:1800948598 CCD</t>
  </si>
  <si>
    <t>STRIPE DES:TRANSFER ID:ST-Y0D8J3O2P1A2 INDN:VERIVENT LLC CO ID:1800948598 CCD</t>
  </si>
  <si>
    <t>STRIPE DES:TRANSFER ID:ST-N6G4S1X5Z9J9 INDN:VERIVENT LLC CO ID:1800948598 CCD</t>
  </si>
  <si>
    <t>STRIPE DES:TRANSFER ID:ST-G3Q1S8T1T6X3 INDN:VERIVENT LLC CO ID:1800948598 CCD</t>
  </si>
  <si>
    <t>STRIPE DES:TRANSFER ID:ST-E7K2D7G6G4A4 INDN:VERIVENT LLC CO ID:1800948598 CCD</t>
  </si>
  <si>
    <t>STRIPE DES:TRANSFER ID:ST-N3O6I9I2R9E9 INDN:VERIVENT LLC CO ID:1800948598 CCD</t>
  </si>
  <si>
    <t>STRIPE DES:TRANSFER ID:ST-C3J2O5F7O9U2 INDN:VERIVENT LLC CO ID:1800948598 CCD</t>
  </si>
  <si>
    <t>STRIPE DES:TRANSFER ID:ST-A5M3S1D6R2N5 INDN:VERIVENT LLC CO ID:1800948598 CCD</t>
  </si>
  <si>
    <t>STRIPE DES:TRANSFER ID:ST-R9F3Q1A7V3Y3 INDN:VERIVENT LLC CO ID:1800948598 CCD</t>
  </si>
  <si>
    <t>Interest and Banking Fee</t>
  </si>
  <si>
    <t>Material &amp; Supplies</t>
  </si>
  <si>
    <t>Contract Labour</t>
  </si>
  <si>
    <t>Interest &amp; banking fees</t>
  </si>
  <si>
    <t>Other Misc. Expenses</t>
  </si>
  <si>
    <t xml:space="preserve">  Mar</t>
  </si>
  <si>
    <t xml:space="preserve">  Apr</t>
  </si>
  <si>
    <t xml:space="preserve">  May</t>
  </si>
  <si>
    <t xml:space="preserve">  Jun</t>
  </si>
  <si>
    <t xml:space="preserve">  Jul</t>
  </si>
  <si>
    <t xml:space="preserve">  Aug</t>
  </si>
  <si>
    <t xml:space="preserve">  Sep</t>
  </si>
  <si>
    <t xml:space="preserve">  Nov</t>
  </si>
  <si>
    <t xml:space="preserve">  Dec</t>
  </si>
  <si>
    <t xml:space="preserve">  Oct</t>
  </si>
  <si>
    <t xml:space="preserve">  Full Year</t>
  </si>
  <si>
    <t>Profit and Loss Statement for the Year Ended December 2019</t>
  </si>
  <si>
    <t>Venue Rentals</t>
  </si>
  <si>
    <t>Liberty Prime SteakhJersey City</t>
  </si>
  <si>
    <t>Computer &amp; Equipment</t>
  </si>
  <si>
    <t>accounting fees</t>
  </si>
  <si>
    <t>bank fees</t>
  </si>
  <si>
    <t>car</t>
  </si>
  <si>
    <t>computers</t>
  </si>
  <si>
    <t>contractors</t>
  </si>
  <si>
    <t>data &amp; services</t>
  </si>
  <si>
    <t>event venue expense</t>
  </si>
  <si>
    <t>general business expense</t>
  </si>
  <si>
    <t>health</t>
  </si>
  <si>
    <t>health &amp; fitness</t>
  </si>
  <si>
    <t>hr services</t>
  </si>
  <si>
    <t>legal fees</t>
  </si>
  <si>
    <t>loan</t>
  </si>
  <si>
    <t>meals</t>
  </si>
  <si>
    <t>office</t>
  </si>
  <si>
    <t>sales</t>
  </si>
  <si>
    <t>software</t>
  </si>
  <si>
    <t>travel</t>
  </si>
  <si>
    <t>vehicle</t>
  </si>
  <si>
    <t>Subheadings</t>
  </si>
  <si>
    <t xml:space="preserve">  Jan</t>
  </si>
  <si>
    <t xml:space="preserve">  Feb</t>
  </si>
  <si>
    <t>Profit and Loss for the Year Ended December 2020</t>
  </si>
  <si>
    <t xml:space="preserve">Full Year </t>
  </si>
  <si>
    <t>Total Revenue</t>
  </si>
  <si>
    <t>Profit and Loss for the year Ended December 2022</t>
  </si>
  <si>
    <t>TA</t>
  </si>
  <si>
    <t>Wages</t>
  </si>
  <si>
    <t>Taxes and License</t>
  </si>
  <si>
    <t>Wages Overhead</t>
  </si>
  <si>
    <t>Computer &amp; Equipment Overhead</t>
  </si>
  <si>
    <t>Supplies Overhead</t>
  </si>
  <si>
    <t>Business Services Overhead</t>
  </si>
  <si>
    <t>Earnings Before Interest and Tax</t>
  </si>
  <si>
    <t>Earnings Before Tax</t>
  </si>
  <si>
    <t>Gas and Car</t>
  </si>
  <si>
    <t>Material and Supplies</t>
  </si>
  <si>
    <t>Computer and Equipment</t>
  </si>
  <si>
    <t>Apt Rent</t>
  </si>
  <si>
    <t>Owner Withdrawal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</si>
</sst>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_(* \(#,##0.00\);_(* &quot;-&quot;??_);_(@_)"/>
    <numFmt numFmtId="164" formatCode="_(* #,##0.0_);_(* \(#,##0.0\);_(* &quot;-&quot;??_);_(@_)"/>
    <numFmt numFmtId="165" formatCode="&quot;$&quot;#,##0"/>
    <numFmt numFmtId="166" formatCode="mm/dd/yyyy"/>
    <numFmt numFmtId="167" formatCode="mm\-dd\-yyyy"/>
    <numFmt numFmtId="168" formatCode="m\-d\-yyyy"/>
    <numFmt numFmtId="169" formatCode="_(* #,##0_);_(* \(#,##0\);_(* &quot;-&quot;??_);_(@_)"/>
  </numFmts>
  <fonts count="37">
    <font>
      <sz val="10"/>
      <color rgb="FF000000"/>
      <name val="Arial"/>
      <scheme val="minor"/>
    </font>
    <font>
      <sz val="11"/>
      <color theme="1"/>
      <name val="Arial"/>
      <family val="2"/>
      <scheme val="minor"/>
    </font>
    <font>
      <sz val="10"/>
      <color theme="1"/>
      <name val="Arial"/>
      <family val="2"/>
      <scheme val="minor"/>
    </font>
    <font>
      <sz val="10"/>
      <color rgb="FF000000"/>
      <name val="Arial"/>
      <family val="2"/>
    </font>
    <font>
      <sz val="11"/>
      <color rgb="FF000000"/>
      <name val="Calibri"/>
      <family val="2"/>
    </font>
    <font>
      <u/>
      <sz val="11"/>
      <color rgb="FF000000"/>
      <name val="Calibri"/>
      <family val="2"/>
    </font>
    <font>
      <sz val="12"/>
      <color rgb="FF000000"/>
      <name val="Calibri"/>
      <family val="2"/>
    </font>
    <font>
      <b/>
      <sz val="11"/>
      <color rgb="FF000000"/>
      <name val="Arial"/>
      <family val="2"/>
      <scheme val="minor"/>
    </font>
    <font>
      <b/>
      <sz val="11"/>
      <color theme="1"/>
      <name val="Arial"/>
      <family val="2"/>
      <scheme val="minor"/>
    </font>
    <font>
      <sz val="12"/>
      <color rgb="FF000000"/>
      <name val="Calibri"/>
      <family val="2"/>
    </font>
    <font>
      <b/>
      <sz val="12"/>
      <color rgb="FF000000"/>
      <name val="Calibri"/>
      <family val="2"/>
    </font>
    <font>
      <sz val="12"/>
      <color rgb="FF4472C4"/>
      <name val="Calibri"/>
      <family val="2"/>
    </font>
    <font>
      <b/>
      <sz val="12"/>
      <color rgb="FFBFBFBF"/>
      <name val="Calibri"/>
      <family val="2"/>
    </font>
    <font>
      <sz val="12"/>
      <color rgb="FFBFBFBF"/>
      <name val="Calibri"/>
      <family val="2"/>
    </font>
    <font>
      <sz val="12"/>
      <color theme="1"/>
      <name val="Calibri"/>
      <family val="2"/>
    </font>
    <font>
      <b/>
      <sz val="12"/>
      <color theme="1"/>
      <name val="Calibri"/>
      <family val="2"/>
    </font>
    <font>
      <sz val="10"/>
      <color theme="1"/>
      <name val="Arial"/>
      <family val="2"/>
      <scheme val="minor"/>
    </font>
    <font>
      <b/>
      <sz val="11"/>
      <color rgb="FF000080"/>
      <name val="Calibri"/>
      <family val="2"/>
    </font>
    <font>
      <sz val="11"/>
      <color rgb="FF000000"/>
      <name val="Calibri"/>
      <family val="2"/>
    </font>
    <font>
      <b/>
      <sz val="11"/>
      <color rgb="FF000000"/>
      <name val="Calibri"/>
      <family val="2"/>
    </font>
    <font>
      <b/>
      <sz val="12"/>
      <color rgb="FFFFFFFF"/>
      <name val="Calibri"/>
      <family val="2"/>
    </font>
    <font>
      <sz val="12"/>
      <color rgb="FFFFFFFF"/>
      <name val="Calibri"/>
      <family val="2"/>
    </font>
    <font>
      <sz val="9"/>
      <color rgb="FF1155CC"/>
      <name val="&quot;Google Sans Mono&quot;"/>
    </font>
    <font>
      <sz val="11"/>
      <color rgb="FFFFFFFF"/>
      <name val="Calibri"/>
      <family val="2"/>
    </font>
    <font>
      <sz val="11"/>
      <color theme="1"/>
      <name val="Calibri"/>
      <family val="2"/>
    </font>
    <font>
      <sz val="11"/>
      <color rgb="FF1155CC"/>
      <name val="Calibri"/>
      <family val="2"/>
    </font>
    <font>
      <b/>
      <sz val="10"/>
      <color rgb="FF000000"/>
      <name val="Arial"/>
      <family val="2"/>
      <scheme val="minor"/>
    </font>
    <font>
      <sz val="12"/>
      <color theme="1"/>
      <name val="Arial"/>
      <family val="2"/>
      <scheme val="minor"/>
    </font>
    <font>
      <sz val="10"/>
      <color rgb="FF000000"/>
      <name val="Arial"/>
      <family val="2"/>
      <scheme val="minor"/>
    </font>
    <font>
      <b/>
      <sz val="10"/>
      <color theme="1"/>
      <name val="Arial"/>
      <family val="2"/>
      <scheme val="minor"/>
    </font>
    <font>
      <sz val="10"/>
      <color rgb="FF000000"/>
      <name val="Arial"/>
      <family val="2"/>
      <scheme val="minor"/>
    </font>
    <font>
      <sz val="10"/>
      <color theme="1"/>
      <name val="Arial"/>
      <family val="2"/>
      <scheme val="minor"/>
    </font>
    <font>
      <sz val="10"/>
      <color rgb="FF000000"/>
      <name val="Arial"/>
      <family val="2"/>
    </font>
    <font>
      <b/>
      <sz val="11"/>
      <name val="Arial"/>
      <family val="2"/>
      <scheme val="minor"/>
    </font>
    <font>
      <b/>
      <sz val="10"/>
      <name val="Arial"/>
      <family val="2"/>
      <scheme val="minor"/>
    </font>
    <font>
      <sz val="10"/>
      <name val="Arial"/>
      <family val="2"/>
      <scheme val="minor"/>
    </font>
    <font>
      <sz val="11"/>
      <color rgb="FF000000"/>
      <name val="Calibri"/>
      <family val="2"/>
    </font>
  </fonts>
  <fills count="22">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theme="4"/>
        <bgColor indexed="64"/>
      </patternFill>
    </fill>
    <fill>
      <patternFill patternType="solid">
        <fgColor theme="0" tint="-0.34998626667073579"/>
        <bgColor indexed="64"/>
      </patternFill>
    </fill>
    <fill>
      <patternFill patternType="solid">
        <fgColor rgb="FFB4C6E7"/>
        <bgColor rgb="FFB4C6E7"/>
      </patternFill>
    </fill>
    <fill>
      <patternFill patternType="solid">
        <fgColor rgb="FF92D050"/>
        <bgColor rgb="FF92D050"/>
      </patternFill>
    </fill>
    <fill>
      <patternFill patternType="solid">
        <fgColor rgb="FF00FF00"/>
        <bgColor rgb="FF00FF00"/>
      </patternFill>
    </fill>
    <fill>
      <patternFill patternType="solid">
        <fgColor rgb="FF5B9BD5"/>
        <bgColor rgb="FF5B9BD5"/>
      </patternFill>
    </fill>
    <fill>
      <patternFill patternType="solid">
        <fgColor rgb="FFA9D08E"/>
        <bgColor rgb="FFA9D08E"/>
      </patternFill>
    </fill>
    <fill>
      <patternFill patternType="solid">
        <fgColor rgb="FFFF0000"/>
        <bgColor rgb="FFFF0000"/>
      </patternFill>
    </fill>
    <fill>
      <patternFill patternType="solid">
        <fgColor rgb="FF4472C4"/>
        <bgColor rgb="FF4472C4"/>
      </patternFill>
    </fill>
    <fill>
      <patternFill patternType="solid">
        <fgColor rgb="FF00FFFF"/>
        <bgColor rgb="FF00FFFF"/>
      </patternFill>
    </fill>
    <fill>
      <patternFill patternType="solid">
        <fgColor rgb="FFFFC000"/>
        <bgColor rgb="FFFFC000"/>
      </patternFill>
    </fill>
    <fill>
      <patternFill patternType="solid">
        <fgColor rgb="FF99CCFF"/>
        <bgColor rgb="FF99CCFF"/>
      </patternFill>
    </fill>
    <fill>
      <patternFill patternType="solid">
        <fgColor rgb="FFF2F2F2"/>
        <bgColor rgb="FFF2F2F2"/>
      </patternFill>
    </fill>
    <fill>
      <patternFill patternType="solid">
        <fgColor rgb="FF0070C0"/>
        <bgColor rgb="FF0070C0"/>
      </patternFill>
    </fill>
    <fill>
      <patternFill patternType="solid">
        <fgColor rgb="FF0070C0"/>
        <bgColor indexed="64"/>
      </patternFill>
    </fill>
    <fill>
      <patternFill patternType="solid">
        <fgColor theme="4"/>
        <bgColor theme="4" tint="0.79998168889431442"/>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F2F2F2"/>
      </left>
      <right/>
      <top/>
      <bottom/>
      <diagonal/>
    </border>
    <border>
      <left style="thin">
        <color rgb="FF000000"/>
      </left>
      <right/>
      <top/>
      <bottom/>
      <diagonal/>
    </border>
    <border>
      <left/>
      <right/>
      <top style="thin">
        <color rgb="FF000000"/>
      </top>
      <bottom/>
      <diagonal/>
    </border>
    <border>
      <left style="thin">
        <color rgb="FF000000"/>
      </left>
      <right/>
      <top style="thin">
        <color rgb="FF000000"/>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1" fillId="0" borderId="0"/>
    <xf numFmtId="0" fontId="27" fillId="0" borderId="0"/>
    <xf numFmtId="43" fontId="27" fillId="0" borderId="0" applyFont="0" applyFill="0" applyBorder="0" applyAlignment="0" applyProtection="0"/>
    <xf numFmtId="43" fontId="30" fillId="0" borderId="0" applyFont="0" applyFill="0" applyBorder="0" applyAlignment="0" applyProtection="0"/>
  </cellStyleXfs>
  <cellXfs count="153">
    <xf numFmtId="0" fontId="0" fillId="0" borderId="0" xfId="0"/>
    <xf numFmtId="0" fontId="2" fillId="0" borderId="0" xfId="0" applyFont="1"/>
    <xf numFmtId="0" fontId="2" fillId="2" borderId="0" xfId="0" applyFont="1" applyFill="1"/>
    <xf numFmtId="0" fontId="3" fillId="0" borderId="0" xfId="0" applyFont="1" applyAlignment="1">
      <alignment horizontal="right"/>
    </xf>
    <xf numFmtId="0" fontId="4" fillId="0" borderId="0" xfId="0" applyFont="1"/>
    <xf numFmtId="14" fontId="4" fillId="0" borderId="0" xfId="0" applyNumberFormat="1" applyFont="1" applyAlignment="1">
      <alignment horizontal="right"/>
    </xf>
    <xf numFmtId="0" fontId="4" fillId="2" borderId="0" xfId="0" applyFont="1" applyFill="1" applyAlignment="1">
      <alignment horizontal="right"/>
    </xf>
    <xf numFmtId="0" fontId="4" fillId="0" borderId="0" xfId="0" applyFont="1" applyAlignment="1">
      <alignment horizontal="right"/>
    </xf>
    <xf numFmtId="0" fontId="4" fillId="3" borderId="0" xfId="0" applyFont="1" applyFill="1" applyAlignment="1">
      <alignment horizontal="right"/>
    </xf>
    <xf numFmtId="0" fontId="4" fillId="4" borderId="0" xfId="0" applyFont="1" applyFill="1" applyAlignment="1">
      <alignment horizontal="right"/>
    </xf>
    <xf numFmtId="0" fontId="4" fillId="0" borderId="0" xfId="0" applyFont="1" applyAlignment="1">
      <alignment horizontal="center"/>
    </xf>
    <xf numFmtId="0" fontId="5" fillId="0" borderId="0" xfId="0" applyFont="1"/>
    <xf numFmtId="0" fontId="6" fillId="0" borderId="0" xfId="0" applyFont="1"/>
    <xf numFmtId="14" fontId="6" fillId="0" borderId="0" xfId="0" applyNumberFormat="1" applyFont="1" applyAlignment="1">
      <alignment horizontal="right"/>
    </xf>
    <xf numFmtId="0" fontId="6" fillId="0" borderId="0" xfId="0" applyFont="1" applyAlignment="1">
      <alignment horizontal="right"/>
    </xf>
    <xf numFmtId="0" fontId="0" fillId="5" borderId="1" xfId="0" applyFill="1" applyBorder="1"/>
    <xf numFmtId="0" fontId="0" fillId="5" borderId="1" xfId="0" applyFill="1" applyBorder="1" applyAlignment="1">
      <alignment horizontal="right"/>
    </xf>
    <xf numFmtId="0" fontId="0" fillId="0" borderId="1" xfId="0" applyBorder="1"/>
    <xf numFmtId="164" fontId="0" fillId="0" borderId="1" xfId="0" applyNumberFormat="1" applyBorder="1" applyAlignment="1">
      <alignment horizontal="right"/>
    </xf>
    <xf numFmtId="0" fontId="0" fillId="6" borderId="1" xfId="0" applyFill="1" applyBorder="1"/>
    <xf numFmtId="164" fontId="0" fillId="6" borderId="1" xfId="0" applyNumberFormat="1" applyFill="1" applyBorder="1" applyAlignment="1">
      <alignment horizontal="right"/>
    </xf>
    <xf numFmtId="0" fontId="9" fillId="0" borderId="0" xfId="0" applyFont="1"/>
    <xf numFmtId="0" fontId="10" fillId="7" borderId="0" xfId="0" applyFont="1" applyFill="1"/>
    <xf numFmtId="0" fontId="9" fillId="7" borderId="0" xfId="0" applyFont="1" applyFill="1"/>
    <xf numFmtId="0" fontId="11" fillId="0" borderId="0" xfId="0" applyFont="1"/>
    <xf numFmtId="165" fontId="9" fillId="0" borderId="0" xfId="0" applyNumberFormat="1" applyFont="1"/>
    <xf numFmtId="0" fontId="10" fillId="0" borderId="0" xfId="0" applyFont="1"/>
    <xf numFmtId="0" fontId="9" fillId="0" borderId="0" xfId="0" applyFont="1" applyAlignment="1">
      <alignment horizontal="right"/>
    </xf>
    <xf numFmtId="0" fontId="10" fillId="3" borderId="3" xfId="0" applyFont="1" applyFill="1" applyBorder="1"/>
    <xf numFmtId="0" fontId="10" fillId="3" borderId="4" xfId="0" applyFont="1" applyFill="1" applyBorder="1"/>
    <xf numFmtId="0" fontId="12" fillId="3" borderId="4" xfId="0" applyFont="1" applyFill="1" applyBorder="1"/>
    <xf numFmtId="0" fontId="10" fillId="3" borderId="0" xfId="0" applyFont="1" applyFill="1"/>
    <xf numFmtId="0" fontId="9" fillId="8" borderId="3" xfId="0" applyFont="1" applyFill="1" applyBorder="1"/>
    <xf numFmtId="0" fontId="9" fillId="9" borderId="4" xfId="0" applyFont="1" applyFill="1" applyBorder="1" applyAlignment="1">
      <alignment horizontal="right"/>
    </xf>
    <xf numFmtId="9" fontId="13" fillId="0" borderId="4" xfId="0" applyNumberFormat="1" applyFont="1" applyBorder="1" applyAlignment="1">
      <alignment horizontal="right"/>
    </xf>
    <xf numFmtId="0" fontId="13" fillId="0" borderId="4" xfId="0" applyFont="1" applyBorder="1" applyAlignment="1">
      <alignment horizontal="right"/>
    </xf>
    <xf numFmtId="0" fontId="9" fillId="0" borderId="3" xfId="0" applyFont="1" applyBorder="1"/>
    <xf numFmtId="0" fontId="9" fillId="0" borderId="4" xfId="0" applyFont="1" applyBorder="1" applyAlignment="1">
      <alignment horizontal="right"/>
    </xf>
    <xf numFmtId="0" fontId="9" fillId="10" borderId="3" xfId="0" applyFont="1" applyFill="1" applyBorder="1"/>
    <xf numFmtId="0" fontId="9" fillId="11" borderId="3" xfId="0" applyFont="1" applyFill="1" applyBorder="1"/>
    <xf numFmtId="0" fontId="9" fillId="0" borderId="4" xfId="0" applyFont="1" applyBorder="1"/>
    <xf numFmtId="0" fontId="13" fillId="0" borderId="4" xfId="0" applyFont="1" applyBorder="1"/>
    <xf numFmtId="0" fontId="9" fillId="0" borderId="4" xfId="0" applyFont="1" applyBorder="1" applyAlignment="1">
      <alignment horizontal="center"/>
    </xf>
    <xf numFmtId="0" fontId="9" fillId="12" borderId="0" xfId="0" applyFont="1" applyFill="1"/>
    <xf numFmtId="0" fontId="9" fillId="12" borderId="0" xfId="0" applyFont="1" applyFill="1" applyAlignment="1">
      <alignment horizontal="right"/>
    </xf>
    <xf numFmtId="0" fontId="9" fillId="13" borderId="3" xfId="0" applyFont="1" applyFill="1" applyBorder="1"/>
    <xf numFmtId="0" fontId="9" fillId="3" borderId="0" xfId="0" applyFont="1" applyFill="1" applyAlignment="1">
      <alignment horizontal="right"/>
    </xf>
    <xf numFmtId="0" fontId="9" fillId="3" borderId="0" xfId="0" applyFont="1" applyFill="1"/>
    <xf numFmtId="0" fontId="9" fillId="14" borderId="0" xfId="0" applyFont="1" applyFill="1" applyAlignment="1">
      <alignment horizontal="right"/>
    </xf>
    <xf numFmtId="0" fontId="14" fillId="15" borderId="3" xfId="0" applyFont="1" applyFill="1" applyBorder="1"/>
    <xf numFmtId="0" fontId="14" fillId="15" borderId="4" xfId="0" applyFont="1" applyFill="1" applyBorder="1" applyAlignment="1">
      <alignment horizontal="right"/>
    </xf>
    <xf numFmtId="0" fontId="14" fillId="15" borderId="4" xfId="0" applyFont="1" applyFill="1" applyBorder="1"/>
    <xf numFmtId="0" fontId="14" fillId="15" borderId="0" xfId="0" applyFont="1" applyFill="1"/>
    <xf numFmtId="0" fontId="14" fillId="15" borderId="3" xfId="0" applyFont="1" applyFill="1" applyBorder="1" applyAlignment="1">
      <alignment horizontal="right"/>
    </xf>
    <xf numFmtId="0" fontId="10" fillId="15" borderId="3" xfId="0" applyFont="1" applyFill="1" applyBorder="1"/>
    <xf numFmtId="0" fontId="10" fillId="15" borderId="4" xfId="0" applyFont="1" applyFill="1" applyBorder="1"/>
    <xf numFmtId="0" fontId="12" fillId="15" borderId="4" xfId="0" applyFont="1" applyFill="1" applyBorder="1"/>
    <xf numFmtId="0" fontId="15" fillId="15" borderId="4" xfId="0" applyFont="1" applyFill="1" applyBorder="1" applyAlignment="1">
      <alignment horizontal="right"/>
    </xf>
    <xf numFmtId="0" fontId="16" fillId="0" borderId="0" xfId="0" applyFont="1"/>
    <xf numFmtId="0" fontId="17" fillId="2" borderId="0" xfId="0" applyFont="1" applyFill="1" applyAlignment="1">
      <alignment horizontal="left"/>
    </xf>
    <xf numFmtId="0" fontId="18" fillId="0" borderId="0" xfId="0" applyFont="1"/>
    <xf numFmtId="0" fontId="19" fillId="2" borderId="0" xfId="0" applyFont="1" applyFill="1" applyAlignment="1">
      <alignment horizontal="left"/>
    </xf>
    <xf numFmtId="0" fontId="18" fillId="2" borderId="0" xfId="0" applyFont="1" applyFill="1" applyAlignment="1">
      <alignment horizontal="left"/>
    </xf>
    <xf numFmtId="0" fontId="18" fillId="0" borderId="0" xfId="0" applyFont="1" applyAlignment="1">
      <alignment horizontal="right"/>
    </xf>
    <xf numFmtId="0" fontId="17" fillId="16" borderId="5" xfId="0" applyFont="1" applyFill="1" applyBorder="1" applyAlignment="1">
      <alignment horizontal="center"/>
    </xf>
    <xf numFmtId="166" fontId="18" fillId="2" borderId="6" xfId="0" applyNumberFormat="1" applyFont="1" applyFill="1" applyBorder="1" applyAlignment="1">
      <alignment horizontal="left"/>
    </xf>
    <xf numFmtId="0" fontId="18" fillId="2" borderId="6" xfId="0" applyFont="1" applyFill="1" applyBorder="1" applyAlignment="1">
      <alignment horizontal="right"/>
    </xf>
    <xf numFmtId="0" fontId="18" fillId="2" borderId="6" xfId="0" applyFont="1" applyFill="1" applyBorder="1" applyAlignment="1">
      <alignment horizontal="left"/>
    </xf>
    <xf numFmtId="166" fontId="18" fillId="17" borderId="6" xfId="0" applyNumberFormat="1" applyFont="1" applyFill="1" applyBorder="1" applyAlignment="1">
      <alignment horizontal="left"/>
    </xf>
    <xf numFmtId="0" fontId="18" fillId="17" borderId="6" xfId="0" applyFont="1" applyFill="1" applyBorder="1" applyAlignment="1">
      <alignment horizontal="right"/>
    </xf>
    <xf numFmtId="0" fontId="18" fillId="17" borderId="6" xfId="0" applyFont="1" applyFill="1" applyBorder="1" applyAlignment="1">
      <alignment horizontal="left"/>
    </xf>
    <xf numFmtId="14" fontId="18" fillId="2" borderId="6" xfId="0" applyNumberFormat="1" applyFont="1" applyFill="1" applyBorder="1" applyAlignment="1">
      <alignment horizontal="left"/>
    </xf>
    <xf numFmtId="14" fontId="18" fillId="17" borderId="6" xfId="0" applyNumberFormat="1" applyFont="1" applyFill="1" applyBorder="1" applyAlignment="1">
      <alignment horizontal="left"/>
    </xf>
    <xf numFmtId="167" fontId="9" fillId="0" borderId="0" xfId="0" applyNumberFormat="1" applyFont="1" applyAlignment="1">
      <alignment horizontal="right"/>
    </xf>
    <xf numFmtId="168" fontId="9" fillId="0" borderId="0" xfId="0" applyNumberFormat="1" applyFont="1" applyAlignment="1">
      <alignment horizontal="right"/>
    </xf>
    <xf numFmtId="0" fontId="20" fillId="18" borderId="0" xfId="0" applyFont="1" applyFill="1"/>
    <xf numFmtId="0" fontId="20" fillId="18" borderId="7" xfId="0" applyFont="1" applyFill="1" applyBorder="1"/>
    <xf numFmtId="0" fontId="20" fillId="18" borderId="0" xfId="0" applyFont="1" applyFill="1" applyAlignment="1">
      <alignment horizontal="right"/>
    </xf>
    <xf numFmtId="0" fontId="18" fillId="18" borderId="0" xfId="0" applyFont="1" applyFill="1"/>
    <xf numFmtId="0" fontId="18" fillId="18" borderId="8" xfId="0" applyFont="1" applyFill="1" applyBorder="1"/>
    <xf numFmtId="0" fontId="21" fillId="18" borderId="8" xfId="0" applyFont="1" applyFill="1" applyBorder="1"/>
    <xf numFmtId="0" fontId="21" fillId="18" borderId="9" xfId="0" applyFont="1" applyFill="1" applyBorder="1"/>
    <xf numFmtId="0" fontId="18" fillId="0" borderId="0" xfId="0" applyFont="1" applyAlignment="1">
      <alignment horizontal="left"/>
    </xf>
    <xf numFmtId="3" fontId="18" fillId="0" borderId="0" xfId="0" applyNumberFormat="1" applyFont="1"/>
    <xf numFmtId="3" fontId="18" fillId="0" borderId="7" xfId="0" applyNumberFormat="1" applyFont="1" applyBorder="1"/>
    <xf numFmtId="0" fontId="10" fillId="0" borderId="8" xfId="0" applyFont="1" applyBorder="1"/>
    <xf numFmtId="3" fontId="18" fillId="0" borderId="8" xfId="0" applyNumberFormat="1" applyFont="1" applyBorder="1"/>
    <xf numFmtId="0" fontId="18" fillId="0" borderId="8" xfId="0" applyFont="1" applyBorder="1"/>
    <xf numFmtId="3" fontId="18" fillId="0" borderId="9" xfId="0" applyNumberFormat="1" applyFont="1" applyBorder="1"/>
    <xf numFmtId="0" fontId="18" fillId="0" borderId="7" xfId="0" applyFont="1" applyBorder="1"/>
    <xf numFmtId="0" fontId="10" fillId="0" borderId="0" xfId="0" applyFont="1" applyAlignment="1">
      <alignment horizontal="center"/>
    </xf>
    <xf numFmtId="0" fontId="19" fillId="0" borderId="7" xfId="0" applyFont="1" applyBorder="1"/>
    <xf numFmtId="0" fontId="22" fillId="2" borderId="0" xfId="0" applyFont="1" applyFill="1"/>
    <xf numFmtId="0" fontId="19" fillId="4" borderId="7" xfId="0" applyFont="1" applyFill="1" applyBorder="1"/>
    <xf numFmtId="2" fontId="18" fillId="0" borderId="0" xfId="0" applyNumberFormat="1" applyFont="1"/>
    <xf numFmtId="2" fontId="19" fillId="0" borderId="7" xfId="0" applyNumberFormat="1" applyFont="1" applyBorder="1"/>
    <xf numFmtId="0" fontId="10" fillId="0" borderId="0" xfId="0" applyFont="1" applyAlignment="1">
      <alignment horizontal="left"/>
    </xf>
    <xf numFmtId="0" fontId="10" fillId="0" borderId="8" xfId="0" applyFont="1" applyBorder="1" applyAlignment="1">
      <alignment horizontal="left"/>
    </xf>
    <xf numFmtId="2" fontId="18" fillId="0" borderId="8" xfId="0" applyNumberFormat="1" applyFont="1" applyBorder="1"/>
    <xf numFmtId="0" fontId="18" fillId="0" borderId="8" xfId="0" applyFont="1" applyBorder="1" applyAlignment="1">
      <alignment horizontal="left"/>
    </xf>
    <xf numFmtId="0" fontId="23" fillId="18" borderId="8" xfId="0" applyFont="1" applyFill="1" applyBorder="1"/>
    <xf numFmtId="0" fontId="23" fillId="18" borderId="9" xfId="0" applyFont="1" applyFill="1" applyBorder="1"/>
    <xf numFmtId="0" fontId="24" fillId="0" borderId="0" xfId="0" applyFont="1"/>
    <xf numFmtId="0" fontId="25" fillId="2" borderId="0" xfId="0" applyFont="1" applyFill="1"/>
    <xf numFmtId="0" fontId="26" fillId="0" borderId="0" xfId="0" applyFont="1"/>
    <xf numFmtId="0" fontId="1" fillId="0" borderId="0" xfId="1"/>
    <xf numFmtId="0" fontId="8" fillId="5" borderId="1" xfId="1" applyFont="1" applyFill="1" applyBorder="1"/>
    <xf numFmtId="0" fontId="8" fillId="5" borderId="1" xfId="1" applyFont="1" applyFill="1" applyBorder="1" applyAlignment="1">
      <alignment horizontal="right"/>
    </xf>
    <xf numFmtId="0" fontId="1" fillId="0" borderId="1" xfId="1" applyBorder="1"/>
    <xf numFmtId="4" fontId="1" fillId="0" borderId="1" xfId="1" applyNumberFormat="1" applyBorder="1" applyAlignment="1">
      <alignment horizontal="right"/>
    </xf>
    <xf numFmtId="0" fontId="1" fillId="0" borderId="1" xfId="1" applyBorder="1" applyAlignment="1">
      <alignment horizontal="right"/>
    </xf>
    <xf numFmtId="0" fontId="29" fillId="20" borderId="1" xfId="0" applyFont="1" applyFill="1" applyBorder="1"/>
    <xf numFmtId="0" fontId="29" fillId="20" borderId="1" xfId="0" applyFont="1" applyFill="1" applyBorder="1" applyAlignment="1">
      <alignment horizontal="right"/>
    </xf>
    <xf numFmtId="0" fontId="26" fillId="6" borderId="1" xfId="0" applyFont="1" applyFill="1" applyBorder="1"/>
    <xf numFmtId="0" fontId="28" fillId="0" borderId="1" xfId="0" applyFont="1" applyBorder="1" applyAlignment="1">
      <alignment horizontal="left"/>
    </xf>
    <xf numFmtId="169" fontId="28" fillId="0" borderId="1" xfId="0" applyNumberFormat="1" applyFont="1" applyBorder="1" applyAlignment="1">
      <alignment horizontal="right"/>
    </xf>
    <xf numFmtId="14" fontId="0" fillId="0" borderId="0" xfId="0" applyNumberFormat="1"/>
    <xf numFmtId="169" fontId="26" fillId="6" borderId="1" xfId="4" applyNumberFormat="1" applyFont="1" applyFill="1" applyBorder="1" applyAlignment="1">
      <alignment horizontal="right"/>
    </xf>
    <xf numFmtId="0" fontId="2" fillId="21" borderId="0" xfId="0" applyFont="1" applyFill="1"/>
    <xf numFmtId="0" fontId="4" fillId="0" borderId="0" xfId="0" applyFont="1" applyAlignment="1">
      <alignment horizontal="left"/>
    </xf>
    <xf numFmtId="0" fontId="2" fillId="0" borderId="0" xfId="2" applyFont="1"/>
    <xf numFmtId="0" fontId="2" fillId="0" borderId="1" xfId="2" applyFont="1" applyBorder="1" applyAlignment="1">
      <alignment horizontal="left"/>
    </xf>
    <xf numFmtId="0" fontId="2" fillId="0" borderId="1" xfId="2" applyFont="1" applyBorder="1"/>
    <xf numFmtId="0" fontId="29" fillId="0" borderId="1" xfId="2" applyFont="1" applyBorder="1"/>
    <xf numFmtId="0" fontId="2" fillId="0" borderId="10" xfId="2" applyFont="1" applyBorder="1"/>
    <xf numFmtId="169" fontId="28" fillId="0" borderId="1" xfId="3" applyNumberFormat="1" applyFont="1" applyBorder="1" applyAlignment="1">
      <alignment horizontal="right"/>
    </xf>
    <xf numFmtId="0" fontId="2" fillId="0" borderId="1" xfId="2" applyFont="1" applyBorder="1" applyAlignment="1">
      <alignment horizontal="right"/>
    </xf>
    <xf numFmtId="169" fontId="2" fillId="0" borderId="1" xfId="2" applyNumberFormat="1" applyFont="1" applyBorder="1" applyAlignment="1">
      <alignment horizontal="right"/>
    </xf>
    <xf numFmtId="169" fontId="29" fillId="0" borderId="1" xfId="2" applyNumberFormat="1" applyFont="1" applyBorder="1" applyAlignment="1">
      <alignment horizontal="right"/>
    </xf>
    <xf numFmtId="0" fontId="29" fillId="6" borderId="1" xfId="2" applyFont="1" applyFill="1" applyBorder="1"/>
    <xf numFmtId="0" fontId="2" fillId="6" borderId="1" xfId="2" applyFont="1" applyFill="1" applyBorder="1"/>
    <xf numFmtId="169" fontId="28" fillId="6" borderId="1" xfId="3" applyNumberFormat="1" applyFont="1" applyFill="1" applyBorder="1" applyAlignment="1">
      <alignment horizontal="right"/>
    </xf>
    <xf numFmtId="0" fontId="29" fillId="6" borderId="1" xfId="2" applyFont="1" applyFill="1" applyBorder="1" applyAlignment="1">
      <alignment horizontal="left"/>
    </xf>
    <xf numFmtId="169" fontId="2" fillId="6" borderId="1" xfId="2" applyNumberFormat="1" applyFont="1" applyFill="1" applyBorder="1" applyAlignment="1">
      <alignment horizontal="right"/>
    </xf>
    <xf numFmtId="0" fontId="31" fillId="0" borderId="0" xfId="0" applyFont="1"/>
    <xf numFmtId="0" fontId="32" fillId="0" borderId="0" xfId="0" applyFont="1" applyAlignment="1">
      <alignment horizontal="right"/>
    </xf>
    <xf numFmtId="0" fontId="29" fillId="20" borderId="11" xfId="0" applyFont="1" applyFill="1" applyBorder="1" applyAlignment="1">
      <alignment horizontal="right"/>
    </xf>
    <xf numFmtId="169" fontId="26" fillId="6" borderId="11" xfId="4" applyNumberFormat="1" applyFont="1" applyFill="1" applyBorder="1" applyAlignment="1">
      <alignment horizontal="right"/>
    </xf>
    <xf numFmtId="169" fontId="28" fillId="0" borderId="11" xfId="0" applyNumberFormat="1" applyFont="1" applyBorder="1" applyAlignment="1">
      <alignment horizontal="right"/>
    </xf>
    <xf numFmtId="0" fontId="28" fillId="0" borderId="12" xfId="0" applyFont="1" applyBorder="1" applyAlignment="1">
      <alignment horizontal="left"/>
    </xf>
    <xf numFmtId="169" fontId="28" fillId="0" borderId="12" xfId="0" applyNumberFormat="1" applyFont="1" applyBorder="1" applyAlignment="1">
      <alignment horizontal="right"/>
    </xf>
    <xf numFmtId="169" fontId="28" fillId="0" borderId="2" xfId="0" applyNumberFormat="1" applyFont="1" applyBorder="1" applyAlignment="1">
      <alignment horizontal="right"/>
    </xf>
    <xf numFmtId="164" fontId="0" fillId="0" borderId="1" xfId="0" applyNumberFormat="1" applyBorder="1"/>
    <xf numFmtId="164" fontId="0" fillId="6" borderId="1" xfId="0" applyNumberFormat="1" applyFill="1" applyBorder="1"/>
    <xf numFmtId="0" fontId="35" fillId="19" borderId="1" xfId="2" applyFont="1" applyFill="1" applyBorder="1"/>
    <xf numFmtId="0" fontId="34" fillId="19" borderId="1" xfId="2" applyFont="1" applyFill="1" applyBorder="1" applyAlignment="1">
      <alignment horizontal="right"/>
    </xf>
    <xf numFmtId="0" fontId="36" fillId="0" borderId="0" xfId="0" applyFont="1"/>
    <xf numFmtId="0" fontId="33" fillId="19" borderId="1" xfId="2" applyFont="1" applyFill="1" applyBorder="1" applyAlignment="1">
      <alignment horizontal="center" vertical="center"/>
    </xf>
    <xf numFmtId="0" fontId="34" fillId="19" borderId="1" xfId="2" applyFont="1" applyFill="1" applyBorder="1" applyAlignment="1">
      <alignment horizontal="center"/>
    </xf>
    <xf numFmtId="0" fontId="7" fillId="5" borderId="1" xfId="0" applyFont="1" applyFill="1" applyBorder="1" applyAlignment="1">
      <alignment horizontal="center" vertical="center"/>
    </xf>
    <xf numFmtId="0" fontId="8" fillId="5" borderId="1" xfId="1" applyFont="1" applyFill="1" applyBorder="1" applyAlignment="1">
      <alignment horizontal="center"/>
    </xf>
    <xf numFmtId="0" fontId="10" fillId="7" borderId="0" xfId="0" applyFont="1" applyFill="1"/>
    <xf numFmtId="0" fontId="0" fillId="0" borderId="0" xfId="0"/>
  </cellXfs>
  <cellStyles count="5">
    <cellStyle name="Comma" xfId="4" builtinId="3"/>
    <cellStyle name="Comma 2" xfId="3" xr:uid="{00000000-0005-0000-0000-000001000000}"/>
    <cellStyle name="Normal" xfId="0" builtinId="0"/>
    <cellStyle name="Normal 2" xfId="1" xr:uid="{00000000-0005-0000-0000-000003000000}"/>
    <cellStyle name="Normal 3" xfId="2" xr:uid="{00000000-0005-0000-0000-000004000000}"/>
  </cellStyles>
  <dxfs count="106">
    <dxf>
      <font>
        <b val="0"/>
        <i val="0"/>
        <strike val="0"/>
        <condense val="0"/>
        <extend val="0"/>
        <outline val="0"/>
        <shadow val="0"/>
        <u val="none"/>
        <vertAlign val="baseline"/>
        <sz val="10"/>
        <color rgb="FF000000"/>
        <name val="Arial"/>
        <family val="2"/>
        <scheme val="minor"/>
      </font>
      <numFmt numFmtId="169" formatCode="_(* #,##0_);_(* \(#,##0\);_(* &quot;-&quot;??_);_(@_)"/>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minor"/>
      </font>
      <numFmt numFmtId="169" formatCode="_(* #,##0_);_(* \(#,##0\);_(* &quot;-&quot;??_);_(@_)"/>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minor"/>
      </font>
      <numFmt numFmtId="169" formatCode="_(* #,##0_);_(* \(#,##0\);_(* &quot;-&quot;??_);_(@_)"/>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minor"/>
      </font>
      <numFmt numFmtId="169" formatCode="_(* #,##0_);_(* \(#,##0\);_(* &quot;-&quot;??_);_(@_)"/>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minor"/>
      </font>
      <numFmt numFmtId="169" formatCode="_(* #,##0_);_(* \(#,##0\);_(* &quot;-&quot;??_);_(@_)"/>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minor"/>
      </font>
      <numFmt numFmtId="169" formatCode="_(* #,##0_);_(* \(#,##0\);_(* &quot;-&quot;??_);_(@_)"/>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minor"/>
      </font>
      <numFmt numFmtId="169" formatCode="_(* #,##0_);_(* \(#,##0\);_(* &quot;-&quot;??_);_(@_)"/>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minor"/>
      </font>
      <numFmt numFmtId="169" formatCode="_(* #,##0_);_(* \(#,##0\);_(* &quot;-&quot;??_);_(@_)"/>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minor"/>
      </font>
      <numFmt numFmtId="169" formatCode="_(* #,##0_);_(* \(#,##0\);_(* &quot;-&quot;??_);_(@_)"/>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minor"/>
      </font>
      <numFmt numFmtId="169" formatCode="_(* #,##0_);_(* \(#,##0\);_(* &quot;-&quot;??_);_(@_)"/>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minor"/>
      </font>
      <numFmt numFmtId="169" formatCode="_(* #,##0_);_(* \(#,##0\);_(* &quot;-&quot;??_);_(@_)"/>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minor"/>
      </font>
      <numFmt numFmtId="169" formatCode="_(* #,##0_);_(* \(#,##0\);_(* &quot;-&quot;??_);_(@_)"/>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minor"/>
      </font>
      <numFmt numFmtId="169" formatCode="_(* #,##0_);_(* \(#,##0\);_(* &quot;-&quot;??_);_(@_)"/>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ont>
        <b val="0"/>
        <i val="0"/>
        <strike val="0"/>
        <condense val="0"/>
        <extend val="0"/>
        <outline val="0"/>
        <shadow val="0"/>
        <u val="none"/>
        <vertAlign val="baseline"/>
        <sz val="10"/>
        <color rgb="FF000000"/>
        <name val="Arial"/>
        <family val="2"/>
        <scheme val="minor"/>
      </font>
      <alignment horizontal="right" vertical="bottom" textRotation="0" wrapText="0" indent="0" justifyLastLine="0" shrinkToFit="0" readingOrder="0"/>
    </dxf>
    <dxf>
      <font>
        <b/>
        <i val="0"/>
        <strike val="0"/>
        <condense val="0"/>
        <extend val="0"/>
        <outline val="0"/>
        <shadow val="0"/>
        <u val="none"/>
        <vertAlign val="baseline"/>
        <sz val="10"/>
        <color theme="1"/>
        <name val="Arial"/>
        <family val="2"/>
        <scheme val="minor"/>
      </font>
      <fill>
        <patternFill patternType="solid">
          <fgColor theme="4" tint="0.79998168889431442"/>
          <bgColor theme="4"/>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FFFFFF"/>
        <name val="Calibri"/>
        <scheme val="none"/>
      </font>
      <fill>
        <patternFill patternType="solid">
          <fgColor rgb="FF0070C0"/>
          <bgColor rgb="FF0070C0"/>
        </patternFill>
      </fill>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Arial"/>
        <scheme val="minor"/>
      </font>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numFmt numFmtId="164" formatCode="_(* #,##0.0_);_(* \(#,##0.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patternFill>
      </fill>
    </dxf>
    <dxf>
      <fill>
        <patternFill>
          <bgColor theme="4"/>
        </patternFill>
      </fill>
    </dxf>
    <dxf>
      <fill>
        <patternFill>
          <bgColor theme="4"/>
        </patternFill>
      </fill>
    </dxf>
    <dxf>
      <fill>
        <patternFill patternType="solid">
          <bgColor theme="0" tint="-0.34998626667073579"/>
        </patternFill>
      </fill>
    </dxf>
    <dxf>
      <fill>
        <patternFill patternType="solid">
          <bgColor theme="0" tint="-0.34998626667073579"/>
        </patternFill>
      </fill>
    </dxf>
    <dxf>
      <alignment horizontal="right"/>
    </dxf>
    <dxf>
      <alignment horizontal="right"/>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patternFill>
      </fill>
    </dxf>
    <dxf>
      <fill>
        <patternFill patternType="solid">
          <bgColor theme="4"/>
        </patternFill>
      </fill>
    </dxf>
    <dxf>
      <fill>
        <patternFill patternType="solid">
          <bgColor theme="4"/>
        </patternFill>
      </fill>
    </dxf>
    <dxf>
      <numFmt numFmtId="164" formatCode="_(* #,##0.0_);_(* \(#,##0.0\);_(* &quot;-&quot;??_);_(@_)"/>
    </dxf>
    <dxf>
      <alignment horizontal="right"/>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numFmt numFmtId="164" formatCode="_(* #,##0.0_);_(* \(#,##0.0\);_(* &quot;-&quot;??_);_(@_)"/>
    </dxf>
    <dxf>
      <fill>
        <patternFill>
          <bgColor theme="4"/>
        </patternFill>
      </fill>
    </dxf>
    <dxf>
      <fill>
        <patternFill>
          <bgColor theme="4"/>
        </patternFill>
      </fill>
    </dxf>
    <dxf>
      <fill>
        <patternFill>
          <bgColor theme="4"/>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PivotTable Style 1" table="0" count="1" xr9:uid="{00000000-0011-0000-FFFF-FFFF00000000}">
      <tableStyleElement type="wholeTable" dxfId="105"/>
    </tableStyle>
  </tableStyles>
  <colors>
    <mruColors>
      <color rgb="FF006015"/>
      <color rgb="FF6CEE6C"/>
      <color rgb="FF05FF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ivotCacheDefinition" Target="pivotCache/pivotCacheDefinition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cked"/>
        <c:varyColors val="0"/>
        <c:ser>
          <c:idx val="0"/>
          <c:order val="0"/>
          <c:tx>
            <c:strRef>
              <c:f>'PL 2019'!$A$5</c:f>
              <c:strCache>
                <c:ptCount val="1"/>
                <c:pt idx="0">
                  <c:v>Sponsor Sales</c:v>
                </c:pt>
              </c:strCache>
            </c:strRef>
          </c:tx>
          <c:spPr>
            <a:ln w="22225" cap="rnd">
              <a:solidFill>
                <a:schemeClr val="accent1"/>
              </a:solidFill>
            </a:ln>
            <a:effectLst>
              <a:glow rad="139700">
                <a:schemeClr val="accent1">
                  <a:satMod val="175000"/>
                  <a:alpha val="14000"/>
                </a:schemeClr>
              </a:glow>
            </a:effectLst>
          </c:spPr>
          <c:marker>
            <c:symbol val="none"/>
          </c:marker>
          <c:cat>
            <c:strRef>
              <c:extLst>
                <c:ext xmlns:c15="http://schemas.microsoft.com/office/drawing/2012/chart" uri="{02D57815-91ED-43cb-92C2-25804820EDAC}">
                  <c15:fullRef>
                    <c15:sqref>'PL 2019'!$C$4:$N$4</c15:sqref>
                  </c15:fullRef>
                </c:ext>
              </c:extLst>
              <c:f>'PL 2019'!$D$4:$N$4</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extLst>
                <c:ext xmlns:c15="http://schemas.microsoft.com/office/drawing/2012/chart" uri="{02D57815-91ED-43cb-92C2-25804820EDAC}">
                  <c15:fullRef>
                    <c15:sqref>'PL 2019'!$C$5:$N$5</c15:sqref>
                  </c15:fullRef>
                </c:ext>
              </c:extLst>
              <c:f>'PL 2019'!$D$5:$N$5</c:f>
              <c:numCache>
                <c:formatCode>_(* #,##0_);_(* \(#,##0\);_(* "-"??_);_(@_)</c:formatCode>
                <c:ptCount val="11"/>
                <c:pt idx="0">
                  <c:v>7840</c:v>
                </c:pt>
                <c:pt idx="1">
                  <c:v>5058.7099999999991</c:v>
                </c:pt>
                <c:pt idx="2">
                  <c:v>34108</c:v>
                </c:pt>
                <c:pt idx="3">
                  <c:v>65634.949999999983</c:v>
                </c:pt>
                <c:pt idx="4">
                  <c:v>13621.180000000002</c:v>
                </c:pt>
                <c:pt idx="5">
                  <c:v>290.02999999999997</c:v>
                </c:pt>
                <c:pt idx="6">
                  <c:v>34000</c:v>
                </c:pt>
                <c:pt idx="7">
                  <c:v>3808.99</c:v>
                </c:pt>
                <c:pt idx="8">
                  <c:v>52571.029999999984</c:v>
                </c:pt>
                <c:pt idx="9">
                  <c:v>52314.350000000006</c:v>
                </c:pt>
                <c:pt idx="10">
                  <c:v>5347.89</c:v>
                </c:pt>
              </c:numCache>
            </c:numRef>
          </c:val>
          <c:smooth val="0"/>
          <c:extLst>
            <c:ext xmlns:c16="http://schemas.microsoft.com/office/drawing/2014/chart" uri="{C3380CC4-5D6E-409C-BE32-E72D297353CC}">
              <c16:uniqueId val="{00000000-87A1-4B48-940E-108E2B8DD9D8}"/>
            </c:ext>
          </c:extLst>
        </c:ser>
        <c:ser>
          <c:idx val="1"/>
          <c:order val="1"/>
          <c:tx>
            <c:strRef>
              <c:f>'PL 2019'!$A$34</c:f>
              <c:strCache>
                <c:ptCount val="1"/>
                <c:pt idx="0">
                  <c:v>Earnings before taxes</c:v>
                </c:pt>
              </c:strCache>
            </c:strRef>
          </c:tx>
          <c:spPr>
            <a:ln w="22225" cap="rnd">
              <a:solidFill>
                <a:schemeClr val="accent2"/>
              </a:solidFill>
            </a:ln>
            <a:effectLst>
              <a:glow rad="139700">
                <a:schemeClr val="accent2">
                  <a:satMod val="175000"/>
                  <a:alpha val="14000"/>
                </a:schemeClr>
              </a:glow>
            </a:effectLst>
          </c:spPr>
          <c:marker>
            <c:symbol val="none"/>
          </c:marker>
          <c:cat>
            <c:strRef>
              <c:extLst>
                <c:ext xmlns:c15="http://schemas.microsoft.com/office/drawing/2012/chart" uri="{02D57815-91ED-43cb-92C2-25804820EDAC}">
                  <c15:fullRef>
                    <c15:sqref>'PL 2019'!$C$4:$N$4</c15:sqref>
                  </c15:fullRef>
                </c:ext>
              </c:extLst>
              <c:f>'PL 2019'!$D$4:$N$4</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extLst>
                <c:ext xmlns:c15="http://schemas.microsoft.com/office/drawing/2012/chart" uri="{02D57815-91ED-43cb-92C2-25804820EDAC}">
                  <c15:fullRef>
                    <c15:sqref>'PL 2019'!$C$34:$N$34</c15:sqref>
                  </c15:fullRef>
                </c:ext>
              </c:extLst>
              <c:f>'PL 2019'!$D$34:$N$34</c:f>
              <c:numCache>
                <c:formatCode>_(* #,##0_);_(* \(#,##0\);_(* "-"??_);_(@_)</c:formatCode>
                <c:ptCount val="11"/>
                <c:pt idx="0">
                  <c:v>3855.2200000000003</c:v>
                </c:pt>
                <c:pt idx="1">
                  <c:v>1642.4099999999994</c:v>
                </c:pt>
                <c:pt idx="2">
                  <c:v>18394.87</c:v>
                </c:pt>
                <c:pt idx="3">
                  <c:v>21461.839999999982</c:v>
                </c:pt>
                <c:pt idx="4">
                  <c:v>-967.4499999999997</c:v>
                </c:pt>
                <c:pt idx="5">
                  <c:v>-5931.2000000000007</c:v>
                </c:pt>
                <c:pt idx="6">
                  <c:v>18076.91</c:v>
                </c:pt>
                <c:pt idx="7">
                  <c:v>-10077.220000000001</c:v>
                </c:pt>
                <c:pt idx="8">
                  <c:v>25832.539999999986</c:v>
                </c:pt>
                <c:pt idx="9">
                  <c:v>11522.11</c:v>
                </c:pt>
                <c:pt idx="10">
                  <c:v>-7457.8899999999994</c:v>
                </c:pt>
              </c:numCache>
            </c:numRef>
          </c:val>
          <c:smooth val="0"/>
          <c:extLst>
            <c:ext xmlns:c16="http://schemas.microsoft.com/office/drawing/2014/chart" uri="{C3380CC4-5D6E-409C-BE32-E72D297353CC}">
              <c16:uniqueId val="{00000002-87A1-4B48-940E-108E2B8DD9D8}"/>
            </c:ext>
          </c:extLst>
        </c:ser>
        <c:dLbls>
          <c:showLegendKey val="0"/>
          <c:showVal val="0"/>
          <c:showCatName val="0"/>
          <c:showSerName val="0"/>
          <c:showPercent val="0"/>
          <c:showBubbleSize val="0"/>
        </c:dLbls>
        <c:smooth val="0"/>
        <c:axId val="130110976"/>
        <c:axId val="130112512"/>
      </c:lineChart>
      <c:catAx>
        <c:axId val="13011097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0112512"/>
        <c:crosses val="autoZero"/>
        <c:auto val="1"/>
        <c:lblAlgn val="ctr"/>
        <c:lblOffset val="100"/>
        <c:noMultiLvlLbl val="0"/>
      </c:catAx>
      <c:valAx>
        <c:axId val="13011251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01109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PL 2020</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'PL 2020'!$A$4</c:f>
              <c:strCache>
                <c:ptCount val="1"/>
                <c:pt idx="0">
                  <c:v>Revenue</c:v>
                </c:pt>
              </c:strCache>
            </c:strRef>
          </c:tx>
          <c:spPr>
            <a:ln w="22225" cap="rnd">
              <a:solidFill>
                <a:schemeClr val="accent1"/>
              </a:solidFill>
            </a:ln>
            <a:effectLst>
              <a:glow rad="139700">
                <a:schemeClr val="accent1">
                  <a:satMod val="175000"/>
                  <a:alpha val="14000"/>
                </a:schemeClr>
              </a:glow>
            </a:effectLst>
          </c:spPr>
          <c:marker>
            <c:symbol val="none"/>
          </c:marker>
          <c:cat>
            <c:strRef>
              <c:f>'PL 2020'!$C$3:$N$3</c:f>
              <c:strCache>
                <c:ptCount val="12"/>
                <c:pt idx="0">
                  <c:v>  Jan</c:v>
                </c:pt>
                <c:pt idx="1">
                  <c:v>  Feb</c:v>
                </c:pt>
                <c:pt idx="2">
                  <c:v>  Mar</c:v>
                </c:pt>
                <c:pt idx="3">
                  <c:v>  Apr</c:v>
                </c:pt>
                <c:pt idx="4">
                  <c:v>  May</c:v>
                </c:pt>
                <c:pt idx="5">
                  <c:v>  Jun</c:v>
                </c:pt>
                <c:pt idx="6">
                  <c:v>  Jul</c:v>
                </c:pt>
                <c:pt idx="7">
                  <c:v>  Aug</c:v>
                </c:pt>
                <c:pt idx="8">
                  <c:v>  Sep</c:v>
                </c:pt>
                <c:pt idx="9">
                  <c:v>  Oct</c:v>
                </c:pt>
                <c:pt idx="10">
                  <c:v>  Nov</c:v>
                </c:pt>
                <c:pt idx="11">
                  <c:v>  Dec</c:v>
                </c:pt>
              </c:strCache>
            </c:strRef>
          </c:cat>
          <c:val>
            <c:numRef>
              <c:f>'PL 2020'!$C$4:$N$4</c:f>
              <c:numCache>
                <c:formatCode>_(* #,##0.0_);_(* \(#,##0.0\);_(* "-"??_);_(@_)</c:formatCode>
                <c:ptCount val="12"/>
                <c:pt idx="0">
                  <c:v>39500</c:v>
                </c:pt>
                <c:pt idx="1">
                  <c:v>28910</c:v>
                </c:pt>
                <c:pt idx="2">
                  <c:v>4783.24</c:v>
                </c:pt>
                <c:pt idx="3">
                  <c:v>31253.120000000003</c:v>
                </c:pt>
                <c:pt idx="4">
                  <c:v>28815.07</c:v>
                </c:pt>
                <c:pt idx="5">
                  <c:v>2427.1999999999998</c:v>
                </c:pt>
                <c:pt idx="6">
                  <c:v>34112.5</c:v>
                </c:pt>
                <c:pt idx="7">
                  <c:v>4708.6000000000004</c:v>
                </c:pt>
                <c:pt idx="8">
                  <c:v>4354.7</c:v>
                </c:pt>
                <c:pt idx="9">
                  <c:v>15898.29</c:v>
                </c:pt>
                <c:pt idx="10">
                  <c:v>0</c:v>
                </c:pt>
                <c:pt idx="11">
                  <c:v>34219.699999999997</c:v>
                </c:pt>
              </c:numCache>
            </c:numRef>
          </c:val>
          <c:smooth val="0"/>
          <c:extLst>
            <c:ext xmlns:c16="http://schemas.microsoft.com/office/drawing/2014/chart" uri="{C3380CC4-5D6E-409C-BE32-E72D297353CC}">
              <c16:uniqueId val="{00000000-633A-4C44-AEFD-4E2E3E4B6A14}"/>
            </c:ext>
          </c:extLst>
        </c:ser>
        <c:ser>
          <c:idx val="1"/>
          <c:order val="1"/>
          <c:tx>
            <c:strRef>
              <c:f>'PL 2020'!$A$22</c:f>
              <c:strCache>
                <c:ptCount val="1"/>
                <c:pt idx="0">
                  <c:v>Earnings Before Taxes</c:v>
                </c:pt>
              </c:strCache>
            </c:strRef>
          </c:tx>
          <c:spPr>
            <a:ln w="22225" cap="rnd">
              <a:solidFill>
                <a:schemeClr val="accent2"/>
              </a:solidFill>
            </a:ln>
            <a:effectLst>
              <a:glow rad="139700">
                <a:schemeClr val="accent2">
                  <a:satMod val="175000"/>
                  <a:alpha val="14000"/>
                </a:schemeClr>
              </a:glow>
            </a:effectLst>
          </c:spPr>
          <c:marker>
            <c:symbol val="none"/>
          </c:marker>
          <c:val>
            <c:numRef>
              <c:f>'PL 2020'!$C$22:$N$22</c:f>
              <c:numCache>
                <c:formatCode>_(* #,##0.0_);_(* \(#,##0.0\);_(* "-"??_);_(@_)</c:formatCode>
                <c:ptCount val="12"/>
                <c:pt idx="0">
                  <c:v>23667.990000000005</c:v>
                </c:pt>
                <c:pt idx="1">
                  <c:v>12980.420000000006</c:v>
                </c:pt>
                <c:pt idx="2">
                  <c:v>-3845.130000000001</c:v>
                </c:pt>
                <c:pt idx="3">
                  <c:v>21623.78000000001</c:v>
                </c:pt>
                <c:pt idx="4">
                  <c:v>20680.46</c:v>
                </c:pt>
                <c:pt idx="5">
                  <c:v>-8105.93</c:v>
                </c:pt>
                <c:pt idx="6">
                  <c:v>25207.539999999997</c:v>
                </c:pt>
                <c:pt idx="7">
                  <c:v>-3857.7699999999995</c:v>
                </c:pt>
                <c:pt idx="8">
                  <c:v>-2527.9999999999995</c:v>
                </c:pt>
                <c:pt idx="9">
                  <c:v>7437.550000000002</c:v>
                </c:pt>
                <c:pt idx="10">
                  <c:v>-3769.6200000000003</c:v>
                </c:pt>
                <c:pt idx="11">
                  <c:v>21268.29</c:v>
                </c:pt>
              </c:numCache>
            </c:numRef>
          </c:val>
          <c:smooth val="0"/>
          <c:extLst>
            <c:ext xmlns:c16="http://schemas.microsoft.com/office/drawing/2014/chart" uri="{C3380CC4-5D6E-409C-BE32-E72D297353CC}">
              <c16:uniqueId val="{00000001-633A-4C44-AEFD-4E2E3E4B6A14}"/>
            </c:ext>
          </c:extLst>
        </c:ser>
        <c:dLbls>
          <c:showLegendKey val="0"/>
          <c:showVal val="0"/>
          <c:showCatName val="0"/>
          <c:showSerName val="0"/>
          <c:showPercent val="0"/>
          <c:showBubbleSize val="0"/>
        </c:dLbls>
        <c:smooth val="0"/>
        <c:axId val="941246760"/>
        <c:axId val="941215800"/>
      </c:lineChart>
      <c:catAx>
        <c:axId val="9412467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41215800"/>
        <c:crosses val="autoZero"/>
        <c:auto val="1"/>
        <c:lblAlgn val="ctr"/>
        <c:lblOffset val="100"/>
        <c:noMultiLvlLbl val="0"/>
      </c:catAx>
      <c:valAx>
        <c:axId val="94121580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 #,##0.0_);_(* \(#,##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412467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PL 2021</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'PL 2021'!$A$4</c:f>
              <c:strCache>
                <c:ptCount val="1"/>
                <c:pt idx="0">
                  <c:v>Revenue</c:v>
                </c:pt>
              </c:strCache>
            </c:strRef>
          </c:tx>
          <c:spPr>
            <a:ln w="22225" cap="rnd">
              <a:solidFill>
                <a:schemeClr val="accent1"/>
              </a:solidFill>
            </a:ln>
            <a:effectLst>
              <a:glow rad="139700">
                <a:schemeClr val="accent1">
                  <a:satMod val="175000"/>
                  <a:alpha val="14000"/>
                </a:schemeClr>
              </a:glow>
            </a:effectLst>
          </c:spPr>
          <c:marker>
            <c:symbol val="none"/>
          </c:marker>
          <c:cat>
            <c:strRef>
              <c:f>'PL 2021'!$C$3:$N$3</c:f>
              <c:strCache>
                <c:ptCount val="12"/>
                <c:pt idx="0">
                  <c:v> Jan</c:v>
                </c:pt>
                <c:pt idx="1">
                  <c:v> Feb</c:v>
                </c:pt>
                <c:pt idx="2">
                  <c:v>  Mar</c:v>
                </c:pt>
                <c:pt idx="3">
                  <c:v>  Apr</c:v>
                </c:pt>
                <c:pt idx="4">
                  <c:v>  May</c:v>
                </c:pt>
                <c:pt idx="5">
                  <c:v>  Jun</c:v>
                </c:pt>
                <c:pt idx="6">
                  <c:v>  Jul</c:v>
                </c:pt>
                <c:pt idx="7">
                  <c:v>  Aug</c:v>
                </c:pt>
                <c:pt idx="8">
                  <c:v>  Sep</c:v>
                </c:pt>
                <c:pt idx="9">
                  <c:v>  Oct</c:v>
                </c:pt>
                <c:pt idx="10">
                  <c:v>  Nov</c:v>
                </c:pt>
                <c:pt idx="11">
                  <c:v>  Dec</c:v>
                </c:pt>
              </c:strCache>
            </c:strRef>
          </c:cat>
          <c:val>
            <c:numRef>
              <c:f>'PL 2021'!$C$5:$N$5</c:f>
              <c:numCache>
                <c:formatCode>_(* #,##0.0_);_(* \(#,##0.0\);_(* "-"??_);_(@_)</c:formatCode>
                <c:ptCount val="12"/>
                <c:pt idx="0">
                  <c:v>54826</c:v>
                </c:pt>
                <c:pt idx="1">
                  <c:v>0</c:v>
                </c:pt>
                <c:pt idx="2">
                  <c:v>120224</c:v>
                </c:pt>
                <c:pt idx="3">
                  <c:v>50000</c:v>
                </c:pt>
                <c:pt idx="4">
                  <c:v>6796</c:v>
                </c:pt>
                <c:pt idx="5">
                  <c:v>86378</c:v>
                </c:pt>
                <c:pt idx="6">
                  <c:v>43000</c:v>
                </c:pt>
                <c:pt idx="7">
                  <c:v>0</c:v>
                </c:pt>
                <c:pt idx="8">
                  <c:v>99000</c:v>
                </c:pt>
                <c:pt idx="9">
                  <c:v>0</c:v>
                </c:pt>
                <c:pt idx="10">
                  <c:v>9702</c:v>
                </c:pt>
                <c:pt idx="11">
                  <c:v>59510</c:v>
                </c:pt>
              </c:numCache>
            </c:numRef>
          </c:val>
          <c:smooth val="0"/>
          <c:extLst>
            <c:ext xmlns:c16="http://schemas.microsoft.com/office/drawing/2014/chart" uri="{C3380CC4-5D6E-409C-BE32-E72D297353CC}">
              <c16:uniqueId val="{00000000-0343-4ECA-BF6C-A119FF15D56A}"/>
            </c:ext>
          </c:extLst>
        </c:ser>
        <c:ser>
          <c:idx val="1"/>
          <c:order val="1"/>
          <c:tx>
            <c:strRef>
              <c:f>'PL 2021'!$A$26</c:f>
              <c:strCache>
                <c:ptCount val="1"/>
                <c:pt idx="0">
                  <c:v>Earnings Before Tax</c:v>
                </c:pt>
              </c:strCache>
            </c:strRef>
          </c:tx>
          <c:spPr>
            <a:ln w="22225" cap="rnd">
              <a:solidFill>
                <a:schemeClr val="accent2"/>
              </a:solidFill>
            </a:ln>
            <a:effectLst>
              <a:glow rad="139700">
                <a:schemeClr val="accent2">
                  <a:satMod val="175000"/>
                  <a:alpha val="14000"/>
                </a:schemeClr>
              </a:glow>
            </a:effectLst>
          </c:spPr>
          <c:marker>
            <c:symbol val="none"/>
          </c:marker>
          <c:val>
            <c:numRef>
              <c:f>'PL 2021'!$C$26:$N$26</c:f>
              <c:numCache>
                <c:formatCode>_(* #,##0.0_);_(* \(#,##0.0\);_(* "-"??_);_(@_)</c:formatCode>
                <c:ptCount val="12"/>
                <c:pt idx="0">
                  <c:v>28260.459166666653</c:v>
                </c:pt>
                <c:pt idx="1">
                  <c:v>-21124.380833333329</c:v>
                </c:pt>
                <c:pt idx="2">
                  <c:v>92779.13916666666</c:v>
                </c:pt>
                <c:pt idx="3">
                  <c:v>19873.809166666666</c:v>
                </c:pt>
                <c:pt idx="4">
                  <c:v>-18802.090833333325</c:v>
                </c:pt>
                <c:pt idx="5">
                  <c:v>35858.389166666682</c:v>
                </c:pt>
                <c:pt idx="6">
                  <c:v>3395.5691666666726</c:v>
                </c:pt>
                <c:pt idx="7">
                  <c:v>-51608.85083333333</c:v>
                </c:pt>
                <c:pt idx="8">
                  <c:v>57851.87916666668</c:v>
                </c:pt>
                <c:pt idx="9">
                  <c:v>-45348.35083333333</c:v>
                </c:pt>
                <c:pt idx="10">
                  <c:v>-28892.730833333335</c:v>
                </c:pt>
                <c:pt idx="11">
                  <c:v>15524.129166666673</c:v>
                </c:pt>
              </c:numCache>
            </c:numRef>
          </c:val>
          <c:smooth val="0"/>
          <c:extLst>
            <c:ext xmlns:c16="http://schemas.microsoft.com/office/drawing/2014/chart" uri="{C3380CC4-5D6E-409C-BE32-E72D297353CC}">
              <c16:uniqueId val="{00000000-01A4-49E9-8CC2-AE37F4D01AF6}"/>
            </c:ext>
          </c:extLst>
        </c:ser>
        <c:dLbls>
          <c:showLegendKey val="0"/>
          <c:showVal val="0"/>
          <c:showCatName val="0"/>
          <c:showSerName val="0"/>
          <c:showPercent val="0"/>
          <c:showBubbleSize val="0"/>
        </c:dLbls>
        <c:smooth val="0"/>
        <c:axId val="921111576"/>
        <c:axId val="921111936"/>
      </c:lineChart>
      <c:catAx>
        <c:axId val="92111157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21111936"/>
        <c:crosses val="autoZero"/>
        <c:auto val="1"/>
        <c:lblAlgn val="ctr"/>
        <c:lblOffset val="100"/>
        <c:noMultiLvlLbl val="0"/>
      </c:catAx>
      <c:valAx>
        <c:axId val="92111193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 #,##0.0_);_(* \(#,##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211115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PL 2022</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'PL 2022'!$A$5</c:f>
              <c:strCache>
                <c:ptCount val="1"/>
                <c:pt idx="0">
                  <c:v>Total Revenue</c:v>
                </c:pt>
              </c:strCache>
            </c:strRef>
          </c:tx>
          <c:spPr>
            <a:ln w="22225" cap="rnd">
              <a:solidFill>
                <a:schemeClr val="accent1"/>
              </a:solidFill>
            </a:ln>
            <a:effectLst>
              <a:glow rad="139700">
                <a:schemeClr val="accent1">
                  <a:satMod val="175000"/>
                  <a:alpha val="14000"/>
                </a:schemeClr>
              </a:glow>
            </a:effectLst>
          </c:spPr>
          <c:marker>
            <c:symbol val="none"/>
          </c:marker>
          <c:cat>
            <c:strRef>
              <c:f>'PL 2022'!$C$3:$N$3</c:f>
              <c:strCache>
                <c:ptCount val="12"/>
                <c:pt idx="0">
                  <c:v>  Jan</c:v>
                </c:pt>
                <c:pt idx="1">
                  <c:v>  Feb</c:v>
                </c:pt>
                <c:pt idx="2">
                  <c:v>  Mar</c:v>
                </c:pt>
                <c:pt idx="3">
                  <c:v>  Apr</c:v>
                </c:pt>
                <c:pt idx="4">
                  <c:v>  May</c:v>
                </c:pt>
                <c:pt idx="5">
                  <c:v>  Jun</c:v>
                </c:pt>
                <c:pt idx="6">
                  <c:v>  Jul</c:v>
                </c:pt>
                <c:pt idx="7">
                  <c:v>  Aug</c:v>
                </c:pt>
                <c:pt idx="8">
                  <c:v>  Sep</c:v>
                </c:pt>
                <c:pt idx="9">
                  <c:v>  Oct</c:v>
                </c:pt>
                <c:pt idx="10">
                  <c:v>  Nov</c:v>
                </c:pt>
                <c:pt idx="11">
                  <c:v>  Dec</c:v>
                </c:pt>
              </c:strCache>
            </c:strRef>
          </c:cat>
          <c:val>
            <c:numRef>
              <c:f>'PL 2022'!$C$5:$N$5</c:f>
              <c:numCache>
                <c:formatCode>_(* #,##0.0_);_(* \(#,##0.0\);_(* "-"??_);_(@_)</c:formatCode>
                <c:ptCount val="12"/>
                <c:pt idx="0">
                  <c:v>56.06</c:v>
                </c:pt>
                <c:pt idx="1">
                  <c:v>0</c:v>
                </c:pt>
                <c:pt idx="2">
                  <c:v>0</c:v>
                </c:pt>
                <c:pt idx="3">
                  <c:v>5000</c:v>
                </c:pt>
                <c:pt idx="4">
                  <c:v>22200</c:v>
                </c:pt>
                <c:pt idx="5">
                  <c:v>11990</c:v>
                </c:pt>
                <c:pt idx="6">
                  <c:v>0</c:v>
                </c:pt>
                <c:pt idx="7">
                  <c:v>172.51999999999998</c:v>
                </c:pt>
                <c:pt idx="8">
                  <c:v>72.52</c:v>
                </c:pt>
                <c:pt idx="9">
                  <c:v>145.04</c:v>
                </c:pt>
                <c:pt idx="10">
                  <c:v>40558.78</c:v>
                </c:pt>
                <c:pt idx="11">
                  <c:v>35000</c:v>
                </c:pt>
              </c:numCache>
            </c:numRef>
          </c:val>
          <c:smooth val="0"/>
          <c:extLst>
            <c:ext xmlns:c16="http://schemas.microsoft.com/office/drawing/2014/chart" uri="{C3380CC4-5D6E-409C-BE32-E72D297353CC}">
              <c16:uniqueId val="{00000000-439D-4EA0-8145-E75B1D7C7826}"/>
            </c:ext>
          </c:extLst>
        </c:ser>
        <c:ser>
          <c:idx val="1"/>
          <c:order val="1"/>
          <c:tx>
            <c:strRef>
              <c:f>'PL 2022'!$A$24</c:f>
              <c:strCache>
                <c:ptCount val="1"/>
                <c:pt idx="0">
                  <c:v>Earnings Before Tax</c:v>
                </c:pt>
              </c:strCache>
            </c:strRef>
          </c:tx>
          <c:spPr>
            <a:ln w="22225" cap="rnd">
              <a:solidFill>
                <a:schemeClr val="accent2"/>
              </a:solidFill>
            </a:ln>
            <a:effectLst>
              <a:glow rad="139700">
                <a:schemeClr val="accent2">
                  <a:satMod val="175000"/>
                  <a:alpha val="14000"/>
                </a:schemeClr>
              </a:glow>
            </a:effectLst>
          </c:spPr>
          <c:marker>
            <c:symbol val="none"/>
          </c:marker>
          <c:val>
            <c:numRef>
              <c:f>'PL 2022'!$C$24:$N$24</c:f>
              <c:numCache>
                <c:formatCode>_(* #,##0.0_);_(* \(#,##0.0\);_(* "-"??_);_(@_)</c:formatCode>
                <c:ptCount val="12"/>
                <c:pt idx="0">
                  <c:v>-23058.240000000005</c:v>
                </c:pt>
                <c:pt idx="1">
                  <c:v>-24964.86</c:v>
                </c:pt>
                <c:pt idx="2">
                  <c:v>-41208.11</c:v>
                </c:pt>
                <c:pt idx="3">
                  <c:v>-25615.360000000001</c:v>
                </c:pt>
                <c:pt idx="4">
                  <c:v>-4557.2400000000025</c:v>
                </c:pt>
                <c:pt idx="5">
                  <c:v>-13587.959999999997</c:v>
                </c:pt>
                <c:pt idx="6">
                  <c:v>-18213.8</c:v>
                </c:pt>
                <c:pt idx="7">
                  <c:v>-19330.919999999998</c:v>
                </c:pt>
                <c:pt idx="8">
                  <c:v>-23529.15</c:v>
                </c:pt>
                <c:pt idx="9">
                  <c:v>-20515.289999999997</c:v>
                </c:pt>
                <c:pt idx="10">
                  <c:v>25301.330000000009</c:v>
                </c:pt>
                <c:pt idx="11">
                  <c:v>19473.119999999995</c:v>
                </c:pt>
              </c:numCache>
            </c:numRef>
          </c:val>
          <c:smooth val="0"/>
          <c:extLst>
            <c:ext xmlns:c16="http://schemas.microsoft.com/office/drawing/2014/chart" uri="{C3380CC4-5D6E-409C-BE32-E72D297353CC}">
              <c16:uniqueId val="{00000001-439D-4EA0-8145-E75B1D7C7826}"/>
            </c:ext>
          </c:extLst>
        </c:ser>
        <c:dLbls>
          <c:showLegendKey val="0"/>
          <c:showVal val="0"/>
          <c:showCatName val="0"/>
          <c:showSerName val="0"/>
          <c:showPercent val="0"/>
          <c:showBubbleSize val="0"/>
        </c:dLbls>
        <c:smooth val="0"/>
        <c:axId val="997965624"/>
        <c:axId val="997966704"/>
      </c:lineChart>
      <c:catAx>
        <c:axId val="9979656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97966704"/>
        <c:crosses val="autoZero"/>
        <c:auto val="1"/>
        <c:lblAlgn val="ctr"/>
        <c:lblOffset val="100"/>
        <c:noMultiLvlLbl val="0"/>
      </c:catAx>
      <c:valAx>
        <c:axId val="99796670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 #,##0.0_);_(* \(#,##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97965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Revenue 2023</a:t>
            </a:r>
          </a:p>
        </c:rich>
      </c:tx>
      <c:overlay val="0"/>
      <c:spPr>
        <a:noFill/>
        <a:ln>
          <a:noFill/>
        </a:ln>
        <a:effectLst/>
      </c:spPr>
    </c:title>
    <c:autoTitleDeleted val="0"/>
    <c:plotArea>
      <c:layout/>
      <c:lineChart>
        <c:grouping val="standard"/>
        <c:varyColors val="0"/>
        <c:ser>
          <c:idx val="0"/>
          <c:order val="0"/>
          <c:tx>
            <c:strRef>
              <c:f>'PL 2023'!$A$3</c:f>
              <c:strCache>
                <c:ptCount val="1"/>
                <c:pt idx="0">
                  <c:v>Revenue 2023</c:v>
                </c:pt>
              </c:strCache>
            </c:strRef>
          </c:tx>
          <c:spPr>
            <a:ln w="22225" cap="rnd">
              <a:solidFill>
                <a:schemeClr val="accent1"/>
              </a:solidFill>
            </a:ln>
            <a:effectLst>
              <a:glow rad="139700">
                <a:schemeClr val="accent1">
                  <a:satMod val="175000"/>
                  <a:alpha val="14000"/>
                </a:schemeClr>
              </a:glow>
            </a:effectLst>
          </c:spPr>
          <c:marker>
            <c:symbol val="none"/>
          </c:marker>
          <c:cat>
            <c:strRef>
              <c:f>'PL 2023'!$B$2:$H$2</c:f>
              <c:strCache>
                <c:ptCount val="7"/>
                <c:pt idx="0">
                  <c:v>Jan</c:v>
                </c:pt>
                <c:pt idx="1">
                  <c:v>Feb</c:v>
                </c:pt>
                <c:pt idx="2">
                  <c:v>Mar</c:v>
                </c:pt>
                <c:pt idx="3">
                  <c:v>Apr</c:v>
                </c:pt>
                <c:pt idx="4">
                  <c:v>May</c:v>
                </c:pt>
                <c:pt idx="5">
                  <c:v>Jun</c:v>
                </c:pt>
                <c:pt idx="6">
                  <c:v>Jul</c:v>
                </c:pt>
              </c:strCache>
            </c:strRef>
          </c:cat>
          <c:val>
            <c:numRef>
              <c:f>'PL 2023'!$B$3:$H$3</c:f>
              <c:numCache>
                <c:formatCode>#,##0.00</c:formatCode>
                <c:ptCount val="7"/>
                <c:pt idx="0">
                  <c:v>8300</c:v>
                </c:pt>
                <c:pt idx="1">
                  <c:v>18000</c:v>
                </c:pt>
                <c:pt idx="2">
                  <c:v>55205.599999999999</c:v>
                </c:pt>
                <c:pt idx="3">
                  <c:v>30361.7</c:v>
                </c:pt>
                <c:pt idx="4">
                  <c:v>31092.29</c:v>
                </c:pt>
                <c:pt idx="5">
                  <c:v>24828.53</c:v>
                </c:pt>
                <c:pt idx="6" formatCode="General">
                  <c:v>497.98</c:v>
                </c:pt>
              </c:numCache>
            </c:numRef>
          </c:val>
          <c:smooth val="0"/>
          <c:extLst>
            <c:ext xmlns:c16="http://schemas.microsoft.com/office/drawing/2014/chart" uri="{C3380CC4-5D6E-409C-BE32-E72D297353CC}">
              <c16:uniqueId val="{00000000-832F-4414-8A86-4E8019D93282}"/>
            </c:ext>
          </c:extLst>
        </c:ser>
        <c:dLbls>
          <c:showLegendKey val="0"/>
          <c:showVal val="0"/>
          <c:showCatName val="0"/>
          <c:showSerName val="0"/>
          <c:showPercent val="0"/>
          <c:showBubbleSize val="0"/>
        </c:dLbls>
        <c:smooth val="0"/>
        <c:axId val="130279296"/>
        <c:axId val="130280832"/>
      </c:lineChart>
      <c:catAx>
        <c:axId val="1302792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0280832"/>
        <c:crosses val="autoZero"/>
        <c:auto val="1"/>
        <c:lblAlgn val="ctr"/>
        <c:lblOffset val="100"/>
        <c:noMultiLvlLbl val="0"/>
      </c:catAx>
      <c:valAx>
        <c:axId val="13028083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0279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PL 2022</a:t>
            </a:r>
          </a:p>
        </c:rich>
      </c:tx>
      <c:overlay val="0"/>
      <c:spPr>
        <a:noFill/>
        <a:ln>
          <a:noFill/>
        </a:ln>
        <a:effectLst/>
      </c:spPr>
    </c:title>
    <c:autoTitleDeleted val="0"/>
    <c:plotArea>
      <c:layout/>
      <c:lineChart>
        <c:grouping val="standard"/>
        <c:varyColors val="0"/>
        <c:ser>
          <c:idx val="0"/>
          <c:order val="0"/>
          <c:tx>
            <c:v>Total Net Revenue</c:v>
          </c:tx>
          <c:spPr>
            <a:ln w="22225" cap="rnd">
              <a:solidFill>
                <a:schemeClr val="accent1"/>
              </a:solidFill>
            </a:ln>
            <a:effectLst>
              <a:glow rad="139700">
                <a:schemeClr val="accent1">
                  <a:satMod val="175000"/>
                  <a:alpha val="14000"/>
                </a:schemeClr>
              </a:glow>
            </a:effectLst>
          </c:spPr>
          <c:marker>
            <c:symbol val="none"/>
          </c:marker>
          <c:cat>
            <c:strRef>
              <c:f>'22-Raw PL'!$C$1:$N$1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'22-Raw PL'!$C$2:$N$2</c:f>
              <c:numCache>
                <c:formatCode>General</c:formatCode>
                <c:ptCount val="12"/>
                <c:pt idx="0">
                  <c:v>56.06</c:v>
                </c:pt>
                <c:pt idx="1">
                  <c:v>0</c:v>
                </c:pt>
                <c:pt idx="2">
                  <c:v>0</c:v>
                </c:pt>
                <c:pt idx="3">
                  <c:v>5000</c:v>
                </c:pt>
                <c:pt idx="4">
                  <c:v>22200</c:v>
                </c:pt>
                <c:pt idx="5">
                  <c:v>11990</c:v>
                </c:pt>
                <c:pt idx="6">
                  <c:v>0</c:v>
                </c:pt>
                <c:pt idx="7">
                  <c:v>172.51999999999998</c:v>
                </c:pt>
                <c:pt idx="8">
                  <c:v>72.52</c:v>
                </c:pt>
                <c:pt idx="9">
                  <c:v>145.04</c:v>
                </c:pt>
                <c:pt idx="10">
                  <c:v>40558.78</c:v>
                </c:pt>
                <c:pt idx="11">
                  <c:v>35000</c:v>
                </c:pt>
              </c:numCache>
            </c:numRef>
          </c:val>
          <c:smooth val="0"/>
          <c:extLst>
            <c:ext xmlns:c16="http://schemas.microsoft.com/office/drawing/2014/chart" uri="{C3380CC4-5D6E-409C-BE32-E72D297353CC}">
              <c16:uniqueId val="{00000000-2DBB-4E50-B35F-423C2FDD1DB7}"/>
            </c:ext>
          </c:extLst>
        </c:ser>
        <c:ser>
          <c:idx val="1"/>
          <c:order val="1"/>
          <c:tx>
            <c:v>Earnings Before Taxes</c:v>
          </c:tx>
          <c:spPr>
            <a:ln w="22225" cap="rnd">
              <a:solidFill>
                <a:schemeClr val="accent2"/>
              </a:solidFill>
            </a:ln>
            <a:effectLst>
              <a:glow rad="139700">
                <a:schemeClr val="accent2">
                  <a:satMod val="175000"/>
                  <a:alpha val="14000"/>
                </a:schemeClr>
              </a:glow>
            </a:effectLst>
          </c:spPr>
          <c:marker>
            <c:symbol val="none"/>
          </c:marker>
          <c:val>
            <c:numRef>
              <c:f>'22-Raw PL'!$C$57:$N$57</c:f>
              <c:numCache>
                <c:formatCode>General</c:formatCode>
                <c:ptCount val="12"/>
                <c:pt idx="0">
                  <c:v>-23058.240000000005</c:v>
                </c:pt>
                <c:pt idx="1">
                  <c:v>-24964.86</c:v>
                </c:pt>
                <c:pt idx="2">
                  <c:v>-41208.11</c:v>
                </c:pt>
                <c:pt idx="3">
                  <c:v>-25615.359999999997</c:v>
                </c:pt>
                <c:pt idx="4">
                  <c:v>-4557.2400000000016</c:v>
                </c:pt>
                <c:pt idx="5">
                  <c:v>-13587.96</c:v>
                </c:pt>
                <c:pt idx="6">
                  <c:v>-18213.8</c:v>
                </c:pt>
                <c:pt idx="7">
                  <c:v>-19330.920000000002</c:v>
                </c:pt>
                <c:pt idx="8">
                  <c:v>-23529.15</c:v>
                </c:pt>
                <c:pt idx="9">
                  <c:v>-20515.289999999997</c:v>
                </c:pt>
                <c:pt idx="10">
                  <c:v>25301.329999999998</c:v>
                </c:pt>
                <c:pt idx="11">
                  <c:v>19473.12</c:v>
                </c:pt>
              </c:numCache>
            </c:numRef>
          </c:val>
          <c:smooth val="0"/>
          <c:extLst>
            <c:ext xmlns:c16="http://schemas.microsoft.com/office/drawing/2014/chart" uri="{C3380CC4-5D6E-409C-BE32-E72D297353CC}">
              <c16:uniqueId val="{00000001-2DBB-4E50-B35F-423C2FDD1DB7}"/>
            </c:ext>
          </c:extLst>
        </c:ser>
        <c:dLbls>
          <c:showLegendKey val="0"/>
          <c:showVal val="0"/>
          <c:showCatName val="0"/>
          <c:showSerName val="0"/>
          <c:showPercent val="0"/>
          <c:showBubbleSize val="0"/>
        </c:dLbls>
        <c:smooth val="0"/>
        <c:axId val="154682496"/>
        <c:axId val="154684032"/>
      </c:lineChart>
      <c:catAx>
        <c:axId val="1546824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4684032"/>
        <c:crosses val="autoZero"/>
        <c:auto val="1"/>
        <c:lblAlgn val="ctr"/>
        <c:lblOffset val="100"/>
        <c:noMultiLvlLbl val="0"/>
      </c:catAx>
      <c:valAx>
        <c:axId val="15468403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4682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PL 2021</a:t>
            </a:r>
          </a:p>
        </c:rich>
      </c:tx>
      <c:overlay val="0"/>
      <c:spPr>
        <a:noFill/>
        <a:ln>
          <a:noFill/>
        </a:ln>
        <a:effectLst/>
      </c:spPr>
    </c:title>
    <c:autoTitleDeleted val="0"/>
    <c:plotArea>
      <c:layout/>
      <c:lineChart>
        <c:grouping val="standard"/>
        <c:varyColors val="0"/>
        <c:ser>
          <c:idx val="0"/>
          <c:order val="0"/>
          <c:tx>
            <c:strRef>
              <c:f>'Workings PL 21'!$B$6</c:f>
              <c:strCache>
                <c:ptCount val="1"/>
                <c:pt idx="0">
                  <c:v>Total Net Revenue</c:v>
                </c:pt>
              </c:strCache>
            </c:strRef>
          </c:tx>
          <c:spPr>
            <a:ln w="22225" cap="rnd">
              <a:solidFill>
                <a:schemeClr val="accent1"/>
              </a:solidFill>
            </a:ln>
            <a:effectLst>
              <a:glow rad="139700">
                <a:schemeClr val="accent1">
                  <a:satMod val="175000"/>
                  <a:alpha val="14000"/>
                </a:schemeClr>
              </a:glow>
            </a:effectLst>
          </c:spPr>
          <c:marker>
            <c:symbol val="none"/>
          </c:marker>
          <c:cat>
            <c:strRef>
              <c:f>'Workings PL 21'!$C$4:$N$4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'Workings PL 21'!$C$6:$N$6</c:f>
              <c:numCache>
                <c:formatCode>General</c:formatCode>
                <c:ptCount val="12"/>
                <c:pt idx="0" formatCode="#,##0">
                  <c:v>54826</c:v>
                </c:pt>
                <c:pt idx="1">
                  <c:v>0</c:v>
                </c:pt>
                <c:pt idx="2" formatCode="#,##0">
                  <c:v>120224</c:v>
                </c:pt>
                <c:pt idx="3" formatCode="#,##0">
                  <c:v>70833</c:v>
                </c:pt>
                <c:pt idx="4" formatCode="#,##0">
                  <c:v>6797</c:v>
                </c:pt>
                <c:pt idx="5" formatCode="#,##0">
                  <c:v>86378</c:v>
                </c:pt>
                <c:pt idx="6" formatCode="#,##0">
                  <c:v>43000</c:v>
                </c:pt>
                <c:pt idx="7">
                  <c:v>0</c:v>
                </c:pt>
                <c:pt idx="8" formatCode="#,##0">
                  <c:v>99000</c:v>
                </c:pt>
                <c:pt idx="9">
                  <c:v>0</c:v>
                </c:pt>
                <c:pt idx="10" formatCode="#,##0">
                  <c:v>9702</c:v>
                </c:pt>
                <c:pt idx="11" formatCode="#,##0">
                  <c:v>59510</c:v>
                </c:pt>
              </c:numCache>
            </c:numRef>
          </c:val>
          <c:smooth val="0"/>
          <c:extLst>
            <c:ext xmlns:c16="http://schemas.microsoft.com/office/drawing/2014/chart" uri="{C3380CC4-5D6E-409C-BE32-E72D297353CC}">
              <c16:uniqueId val="{00000000-B9EC-419D-A60B-F54250388E1C}"/>
            </c:ext>
          </c:extLst>
        </c:ser>
        <c:ser>
          <c:idx val="1"/>
          <c:order val="1"/>
          <c:tx>
            <c:strRef>
              <c:f>'Workings PL 21'!$B$79</c:f>
              <c:strCache>
                <c:ptCount val="1"/>
                <c:pt idx="0">
                  <c:v>Earnings before taxes</c:v>
                </c:pt>
              </c:strCache>
            </c:strRef>
          </c:tx>
          <c:spPr>
            <a:ln w="22225" cap="rnd">
              <a:solidFill>
                <a:schemeClr val="accent2"/>
              </a:solidFill>
            </a:ln>
            <a:effectLst>
              <a:glow rad="139700">
                <a:schemeClr val="accent2">
                  <a:satMod val="175000"/>
                  <a:alpha val="14000"/>
                </a:schemeClr>
              </a:glow>
            </a:effectLst>
          </c:spPr>
          <c:marker>
            <c:symbol val="none"/>
          </c:marker>
          <c:val>
            <c:numRef>
              <c:f>'Workings PL 21'!$C$79:$N$79</c:f>
              <c:numCache>
                <c:formatCode>#,##0</c:formatCode>
                <c:ptCount val="12"/>
                <c:pt idx="0">
                  <c:v>35007.279166666674</c:v>
                </c:pt>
                <c:pt idx="1">
                  <c:v>-14377.560833333331</c:v>
                </c:pt>
                <c:pt idx="2">
                  <c:v>99525.959166666667</c:v>
                </c:pt>
                <c:pt idx="3">
                  <c:v>47453.629166666666</c:v>
                </c:pt>
                <c:pt idx="4">
                  <c:v>-12054.270833333332</c:v>
                </c:pt>
                <c:pt idx="5">
                  <c:v>42605.20916666666</c:v>
                </c:pt>
                <c:pt idx="6">
                  <c:v>10142.389166666668</c:v>
                </c:pt>
                <c:pt idx="7">
                  <c:v>-44862.030833333331</c:v>
                </c:pt>
                <c:pt idx="8">
                  <c:v>64598.699166666665</c:v>
                </c:pt>
                <c:pt idx="9">
                  <c:v>-38601.530833333331</c:v>
                </c:pt>
                <c:pt idx="10">
                  <c:v>-22145.910833333335</c:v>
                </c:pt>
                <c:pt idx="11">
                  <c:v>22270.949166666658</c:v>
                </c:pt>
              </c:numCache>
            </c:numRef>
          </c:val>
          <c:smooth val="0"/>
          <c:extLst>
            <c:ext xmlns:c16="http://schemas.microsoft.com/office/drawing/2014/chart" uri="{C3380CC4-5D6E-409C-BE32-E72D297353CC}">
              <c16:uniqueId val="{00000001-B9EC-419D-A60B-F54250388E1C}"/>
            </c:ext>
          </c:extLst>
        </c:ser>
        <c:dLbls>
          <c:showLegendKey val="0"/>
          <c:showVal val="0"/>
          <c:showCatName val="0"/>
          <c:showSerName val="0"/>
          <c:showPercent val="0"/>
          <c:showBubbleSize val="0"/>
        </c:dLbls>
        <c:smooth val="0"/>
        <c:axId val="154943872"/>
        <c:axId val="154945408"/>
      </c:lineChart>
      <c:catAx>
        <c:axId val="1549438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4945408"/>
        <c:crosses val="autoZero"/>
        <c:auto val="1"/>
        <c:lblAlgn val="ctr"/>
        <c:lblOffset val="100"/>
        <c:noMultiLvlLbl val="0"/>
      </c:catAx>
      <c:valAx>
        <c:axId val="1549454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494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15</xdr:col>
      <xdr:colOff>12701</xdr:colOff>
      <xdr:row>1</xdr:row>
      <xdr:rowOff>21167</xdr:rowOff>
    </xdr:from>
    <xdr:to>
      <xdr:col>21</xdr:col>
      <xdr:colOff>59267</xdr:colOff>
      <xdr:row>15</xdr:row>
      <xdr:rowOff>38100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83820</xdr:colOff>
      <xdr:row>0</xdr:row>
      <xdr:rowOff>53340</xdr:rowOff>
    </xdr:from>
    <xdr:to>
      <xdr:col>21</xdr:col>
      <xdr:colOff>114300</xdr:colOff>
      <xdr:row>13</xdr:row>
      <xdr:rowOff>112395</xdr:rowOff>
    </xdr:to>
    <mc:AlternateContent xmlns:mc="http://schemas.openxmlformats.org/markup-compatibility/2006" xmlns:a14="http://schemas.microsoft.com/office/drawing/2010/main">
      <mc:Choice Requires="a14">
        <xdr:graphicFrame macro="">
          <xdr:nvGraphicFramePr>
            <xdr:cNvPr id="2" name="Broad Heads 2">
              <a:extLst>
                <a:ext uri="{FF2B5EF4-FFF2-40B4-BE49-F238E27FC236}">
                  <a16:creationId xmlns:a16="http://schemas.microsoft.com/office/drawing/2014/main" id="{44F8FA4D-E200-C098-DD0F-21D82360D61F}"/>
                </a:ext>
              </a:extLst>
            </xdr:cNvPr>
            <xdr:cNvGraphicFramePr/>
          </xdr:nvGraphicFramePr>
          <xdr:xfrm>
            <a:off x="0" y="0"/>
            <a:ext cx="0" cy="0"/>
          </xdr:xfrm>
          <a:graphic>
            <a:graphicData uri="http://schemas.microsoft.com/office/drawing/2010/slicer">
              <sle:slicer xmlns:sle="http://schemas.microsoft.com/office/drawing/2010/slicer" name="Broad Heads 2"/>
            </a:graphicData>
          </a:graphic>
        </xdr:graphicFrame>
      </mc:Choice>
      <mc:Fallback xmlns="">
        <xdr:sp macro="" textlink="">
          <xdr:nvSpPr>
            <xdr:cNvPr id="0" name=""/>
            <xdr:cNvSpPr>
              <a:spLocks noTextEdit="1"/>
            </xdr:cNvSpPr>
          </xdr:nvSpPr>
          <xdr:spPr>
            <a:xfrm>
              <a:off x="11539220" y="53340"/>
              <a:ext cx="3688080" cy="22603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129540</xdr:colOff>
      <xdr:row>14</xdr:row>
      <xdr:rowOff>22860</xdr:rowOff>
    </xdr:from>
    <xdr:to>
      <xdr:col>22</xdr:col>
      <xdr:colOff>434340</xdr:colOff>
      <xdr:row>30</xdr:row>
      <xdr:rowOff>83820</xdr:rowOff>
    </xdr:to>
    <xdr:graphicFrame macro="">
      <xdr:nvGraphicFramePr>
        <xdr:cNvPr id="3" name="Chart 2">
          <a:extLst>
            <a:ext uri="{FF2B5EF4-FFF2-40B4-BE49-F238E27FC236}">
              <a16:creationId xmlns:a16="http://schemas.microsoft.com/office/drawing/2014/main" id="{81CEDBF0-93A1-4D16-756D-A4F555990E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105834</xdr:colOff>
      <xdr:row>12</xdr:row>
      <xdr:rowOff>38101</xdr:rowOff>
    </xdr:from>
    <xdr:to>
      <xdr:col>22</xdr:col>
      <xdr:colOff>410634</xdr:colOff>
      <xdr:row>28</xdr:row>
      <xdr:rowOff>71968</xdr:rowOff>
    </xdr:to>
    <xdr:graphicFrame macro="">
      <xdr:nvGraphicFramePr>
        <xdr:cNvPr id="2" name="Chart 1">
          <a:extLst>
            <a:ext uri="{FF2B5EF4-FFF2-40B4-BE49-F238E27FC236}">
              <a16:creationId xmlns:a16="http://schemas.microsoft.com/office/drawing/2014/main" id="{E17E236C-CF1A-1B59-7148-8342BE440F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159173</xdr:colOff>
      <xdr:row>0</xdr:row>
      <xdr:rowOff>847</xdr:rowOff>
    </xdr:from>
    <xdr:to>
      <xdr:col>21</xdr:col>
      <xdr:colOff>389467</xdr:colOff>
      <xdr:row>12</xdr:row>
      <xdr:rowOff>0</xdr:rowOff>
    </xdr:to>
    <mc:AlternateContent xmlns:mc="http://schemas.openxmlformats.org/markup-compatibility/2006" xmlns:a14="http://schemas.microsoft.com/office/drawing/2010/main">
      <mc:Choice Requires="a14">
        <xdr:graphicFrame macro="">
          <xdr:nvGraphicFramePr>
            <xdr:cNvPr id="3" name="Broad Heads">
              <a:extLst>
                <a:ext uri="{FF2B5EF4-FFF2-40B4-BE49-F238E27FC236}">
                  <a16:creationId xmlns:a16="http://schemas.microsoft.com/office/drawing/2014/main" id="{49FB26FE-DDF9-8323-5DB2-CB1BB68FB52B}"/>
                </a:ext>
              </a:extLst>
            </xdr:cNvPr>
            <xdr:cNvGraphicFramePr/>
          </xdr:nvGraphicFramePr>
          <xdr:xfrm>
            <a:off x="0" y="0"/>
            <a:ext cx="0" cy="0"/>
          </xdr:xfrm>
          <a:graphic>
            <a:graphicData uri="http://schemas.microsoft.com/office/drawing/2010/slicer">
              <sle:slicer xmlns:sle="http://schemas.microsoft.com/office/drawing/2010/slicer" name="Broad Heads"/>
            </a:graphicData>
          </a:graphic>
        </xdr:graphicFrame>
      </mc:Choice>
      <mc:Fallback xmlns="">
        <xdr:sp macro="" textlink="">
          <xdr:nvSpPr>
            <xdr:cNvPr id="0" name=""/>
            <xdr:cNvSpPr>
              <a:spLocks noTextEdit="1"/>
            </xdr:cNvSpPr>
          </xdr:nvSpPr>
          <xdr:spPr>
            <a:xfrm>
              <a:off x="14806506" y="847"/>
              <a:ext cx="3887894" cy="20311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15</xdr:col>
      <xdr:colOff>114300</xdr:colOff>
      <xdr:row>0</xdr:row>
      <xdr:rowOff>83821</xdr:rowOff>
    </xdr:from>
    <xdr:to>
      <xdr:col>20</xdr:col>
      <xdr:colOff>495300</xdr:colOff>
      <xdr:row>11</xdr:row>
      <xdr:rowOff>30481</xdr:rowOff>
    </xdr:to>
    <mc:AlternateContent xmlns:mc="http://schemas.openxmlformats.org/markup-compatibility/2006" xmlns:a14="http://schemas.microsoft.com/office/drawing/2010/main">
      <mc:Choice Requires="a14">
        <xdr:graphicFrame macro="">
          <xdr:nvGraphicFramePr>
            <xdr:cNvPr id="2" name="Broad Heads 1">
              <a:extLst>
                <a:ext uri="{FF2B5EF4-FFF2-40B4-BE49-F238E27FC236}">
                  <a16:creationId xmlns:a16="http://schemas.microsoft.com/office/drawing/2014/main" id="{77A13D5A-1AE2-6B7F-BFE5-BD5A654E6D0E}"/>
                </a:ext>
              </a:extLst>
            </xdr:cNvPr>
            <xdr:cNvGraphicFramePr/>
          </xdr:nvGraphicFramePr>
          <xdr:xfrm>
            <a:off x="0" y="0"/>
            <a:ext cx="0" cy="0"/>
          </xdr:xfrm>
          <a:graphic>
            <a:graphicData uri="http://schemas.microsoft.com/office/drawing/2010/slicer">
              <sle:slicer xmlns:sle="http://schemas.microsoft.com/office/drawing/2010/slicer" name="Broad Heads 1"/>
            </a:graphicData>
          </a:graphic>
        </xdr:graphicFrame>
      </mc:Choice>
      <mc:Fallback xmlns="">
        <xdr:sp macro="" textlink="">
          <xdr:nvSpPr>
            <xdr:cNvPr id="0" name=""/>
            <xdr:cNvSpPr>
              <a:spLocks noTextEdit="1"/>
            </xdr:cNvSpPr>
          </xdr:nvSpPr>
          <xdr:spPr>
            <a:xfrm>
              <a:off x="12626340" y="83821"/>
              <a:ext cx="3429000" cy="1790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83820</xdr:colOff>
      <xdr:row>11</xdr:row>
      <xdr:rowOff>121920</xdr:rowOff>
    </xdr:from>
    <xdr:to>
      <xdr:col>22</xdr:col>
      <xdr:colOff>388620</xdr:colOff>
      <xdr:row>28</xdr:row>
      <xdr:rowOff>15240</xdr:rowOff>
    </xdr:to>
    <xdr:graphicFrame macro="">
      <xdr:nvGraphicFramePr>
        <xdr:cNvPr id="3" name="Chart 2">
          <a:extLst>
            <a:ext uri="{FF2B5EF4-FFF2-40B4-BE49-F238E27FC236}">
              <a16:creationId xmlns:a16="http://schemas.microsoft.com/office/drawing/2014/main" id="{D8012E66-EA81-5306-5942-C5D1B0F418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190500</xdr:colOff>
      <xdr:row>0</xdr:row>
      <xdr:rowOff>76200</xdr:rowOff>
    </xdr:from>
    <xdr:to>
      <xdr:col>16</xdr:col>
      <xdr:colOff>495300</xdr:colOff>
      <xdr:row>16</xdr:row>
      <xdr:rowOff>15240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762000</xdr:colOff>
      <xdr:row>59</xdr:row>
      <xdr:rowOff>190500</xdr:rowOff>
    </xdr:from>
    <xdr:to>
      <xdr:col>9</xdr:col>
      <xdr:colOff>121920</xdr:colOff>
      <xdr:row>73</xdr:row>
      <xdr:rowOff>160020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502920</xdr:colOff>
      <xdr:row>73</xdr:row>
      <xdr:rowOff>144780</xdr:rowOff>
    </xdr:from>
    <xdr:to>
      <xdr:col>10</xdr:col>
      <xdr:colOff>731520</xdr:colOff>
      <xdr:row>87</xdr:row>
      <xdr:rowOff>175260</xdr:rowOff>
    </xdr:to>
    <xdr:graphicFrame macro="">
      <xdr:nvGraphicFramePr>
        <xdr:cNvPr id="2" name="Chart 1">
          <a:extLst>
            <a:ext uri="{FF2B5EF4-FFF2-40B4-BE49-F238E27FC236}">
              <a16:creationId xmlns:a16="http://schemas.microsoft.com/office/drawing/2014/main" id="{00000000-0008-0000-0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hil Dhoot" refreshedDate="45147.923633449071" createdVersion="8" refreshedVersion="8" minRefreshableVersion="3" recordCount="24" xr:uid="{A1E62C84-3635-4F88-92FF-2B28B9597949}">
  <cacheSource type="worksheet">
    <worksheetSource name="Table20"/>
  </cacheSource>
  <cacheFields count="15">
    <cacheField name="Broad Heads" numFmtId="0">
      <sharedItems count="19">
        <s v="Revenue"/>
        <s v="Consultant"/>
        <s v="Interest &amp; banking fees"/>
        <s v="Gas &amp; Car"/>
        <s v="Computers &amp; Equipment"/>
        <s v="Contract Labour"/>
        <s v="Software &amp; Data"/>
        <s v="entertainment"/>
        <s v="Venue Rental"/>
        <s v="Other Misc. Expenses"/>
        <s v="Health Services"/>
        <s v="Business Services"/>
        <s v="Meals"/>
        <s v="Travel"/>
        <s v="Transportation"/>
        <s v="Total Net Revenue" f="1"/>
        <s v="Total Expenses" f="1"/>
        <s v="Earnings Before Interest and Taxes" f="1"/>
        <s v="Earnings Before Taxes" f="1"/>
      </sharedItems>
    </cacheField>
    <cacheField name="Subheadings" numFmtId="0">
      <sharedItems count="24">
        <s v="Revenue"/>
        <s v="accounting fees"/>
        <s v="bank fees"/>
        <s v="car"/>
        <s v="computers"/>
        <s v="contractors"/>
        <s v="data"/>
        <s v="data &amp; services"/>
        <s v="entertainment"/>
        <s v="event venue expense"/>
        <s v="gas"/>
        <s v="general business expense"/>
        <s v="health"/>
        <s v="health &amp; fitness"/>
        <s v="hr services"/>
        <s v="legal fees"/>
        <s v="loan"/>
        <s v="meals"/>
        <s v="office"/>
        <s v="refund"/>
        <s v="sales"/>
        <s v="software"/>
        <s v="travel"/>
        <s v="vehicle"/>
      </sharedItems>
    </cacheField>
    <cacheField name="Jan" numFmtId="169">
      <sharedItems containsString="0" containsBlank="1" containsNumber="1" minValue="-5721.2800000000007" maxValue="39500"/>
    </cacheField>
    <cacheField name="Feb" numFmtId="169">
      <sharedItems containsString="0" containsBlank="1" containsNumber="1" minValue="-4616.4299999999994" maxValue="28910"/>
    </cacheField>
    <cacheField name="Mar" numFmtId="169">
      <sharedItems containsString="0" containsBlank="1" containsNumber="1" minValue="-2403.33" maxValue="4783.24"/>
    </cacheField>
    <cacheField name="Apr" numFmtId="169">
      <sharedItems containsString="0" containsBlank="1" containsNumber="1" minValue="-5355.5499999999993" maxValue="31253.120000000003"/>
    </cacheField>
    <cacheField name="May" numFmtId="169">
      <sharedItems containsString="0" containsBlank="1" containsNumber="1" minValue="-2401.6299999999997" maxValue="28815.07"/>
    </cacheField>
    <cacheField name="Jun" numFmtId="169">
      <sharedItems containsString="0" containsBlank="1" containsNumber="1" minValue="-2261.1099999999992" maxValue="2427.1999999999998"/>
    </cacheField>
    <cacheField name="Jul" numFmtId="169">
      <sharedItems containsString="0" containsBlank="1" containsNumber="1" minValue="-1986.69" maxValue="34112.5"/>
    </cacheField>
    <cacheField name="Aug" numFmtId="169">
      <sharedItems containsString="0" containsBlank="1" containsNumber="1" minValue="-2189.6" maxValue="4708.6000000000004"/>
    </cacheField>
    <cacheField name="Sep" numFmtId="169">
      <sharedItems containsString="0" containsBlank="1" containsNumber="1" minValue="-2009.83" maxValue="4354.7"/>
    </cacheField>
    <cacheField name="Oct" numFmtId="169">
      <sharedItems containsString="0" containsBlank="1" containsNumber="1" minValue="-2192.79" maxValue="15898.29"/>
    </cacheField>
    <cacheField name="Nov" numFmtId="169">
      <sharedItems containsString="0" containsBlank="1" containsNumber="1" minValue="-1423.07" maxValue="2000"/>
    </cacheField>
    <cacheField name="Dec" numFmtId="169">
      <sharedItems containsString="0" containsBlank="1" containsNumber="1" minValue="-3425" maxValue="34219.699999999997"/>
    </cacheField>
    <cacheField name="Grand Total" numFmtId="169">
      <sharedItems containsSemiMixedTypes="0" containsString="0" containsNumber="1" minValue="-22272.330000000005" maxValue="228982.42000000004"/>
    </cacheField>
  </cacheFields>
  <calculatedItems count="4">
    <calculatedItem formula="'Broad Heads'[Revenue]+0">
      <pivotArea cacheIndex="1" outline="0" fieldPosition="0">
        <references count="1">
          <reference field="0" count="1">
            <x v="15"/>
          </reference>
        </references>
      </pivotArea>
    </calculatedItem>
    <calculatedItem formula="'Broad Heads'['Business Services']+'Broad Heads'['Computers &amp; Equipment']+'Broad Heads'[Consultant]+'Broad Heads'['Contract Labour']+'Broad Heads'[entertainment]+'Broad Heads'['Gas &amp; Car']+'Broad Heads'['Health Services']+'Broad Heads'[Meals]+'Broad Heads'['Other Misc. Expenses']+'Broad Heads'['Software &amp; Data']+'Broad Heads'[Transportation]+'Broad Heads'[Travel]+'Broad Heads'['Venue Rental']">
      <pivotArea cacheIndex="1" outline="0" fieldPosition="0">
        <references count="1">
          <reference field="0" count="1">
            <x v="16"/>
          </reference>
        </references>
      </pivotArea>
    </calculatedItem>
    <calculatedItem formula="'Broad Heads'['Total Net Revenue']+'Broad Heads'['Total Expenses']">
      <pivotArea cacheIndex="1" outline="0" fieldPosition="0">
        <references count="1">
          <reference field="0" count="1">
            <x v="17"/>
          </reference>
        </references>
      </pivotArea>
    </calculatedItem>
    <calculatedItem formula="'Broad Heads'['Earnings Before Interest and Taxes']+'Broad Heads'['Interest &amp; banking fees']">
      <pivotArea cacheIndex="1" outline="0" fieldPosition="0">
        <references count="1">
          <reference field="0" count="1">
            <x v="18"/>
          </reference>
        </references>
      </pivotArea>
    </calculatedItem>
  </calculatedItems>
  <extLst>
    <ext xmlns:x14="http://schemas.microsoft.com/office/spreadsheetml/2009/9/main" uri="{725AE2AE-9491-48be-B2B4-4EB974FC3084}">
      <x14:pivotCacheDefinition pivotCacheId="5975262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hil Dhoot" refreshedDate="45149.082861921299" createdVersion="8" refreshedVersion="8" minRefreshableVersion="3" recordCount="69" xr:uid="{1FFAEA2E-E139-4A10-B738-8215302EB065}">
  <cacheSource type="worksheet">
    <worksheetSource name="Table13"/>
  </cacheSource>
  <cacheFields count="15">
    <cacheField name="Broad Heads" numFmtId="0">
      <sharedItems count="25">
        <s v="Revenue"/>
        <s v="Apt Rent"/>
        <s v="Gas &amp; Car"/>
        <s v="Travel"/>
        <s v="Wages"/>
        <s v="Entertainment"/>
        <s v="Business Services"/>
        <s v="Computer &amp; Equipment"/>
        <s v="Office Expenses"/>
        <s v="Other Misc Expenses"/>
        <s v="Utilities"/>
        <s v="Venue Rental"/>
        <s v="Legal Expenses"/>
        <s v="Taxes and License"/>
        <s v="Consulting"/>
        <s v="Interest &amp; Banking Fees"/>
        <s v="Material &amp; Supplies"/>
        <s v="Meals"/>
        <s v="Airfare"/>
        <s v="Equipment" u="1"/>
        <s v="Contract Labour" u="1"/>
        <s v="Total Net Revenue" f="1"/>
        <s v="Total Expenses" f="1"/>
        <s v="Earnings Before Interest and Tax" f="1"/>
        <s v="Earnings Before Tax" f="1"/>
      </sharedItems>
    </cacheField>
    <cacheField name="Sub Headings" numFmtId="0">
      <sharedItems count="67">
        <s v="Sponsor Sales"/>
        <s v="Rent"/>
        <s v="Car Insurance"/>
        <s v="Car Lease"/>
        <s v="Lyft"/>
        <s v="MTA"/>
        <s v="Uber"/>
        <s v="Expedia"/>
        <s v="Miami Apt"/>
        <s v="Payroll Fee"/>
        <s v="Amazon Prime"/>
        <s v="Amazon Biz"/>
        <s v="Best Buy"/>
        <s v="Citi Cards"/>
        <s v="CSV"/>
        <s v="WSJ"/>
        <s v="Snovia"/>
        <s v="Google"/>
        <s v="id guard"/>
        <s v="Indeed"/>
        <s v="Lead411"/>
        <s v="linkedIN"/>
        <s v="livewebinar"/>
        <s v="mailjet"/>
        <s v="microsoft"/>
        <s v="myfico"/>
        <s v="onpay"/>
        <s v="citymd"/>
        <s v="Slack"/>
        <s v="Ever Sign"/>
        <s v="Target"/>
        <s v="Ups"/>
        <s v="Type Form"/>
        <s v="Zoom"/>
        <s v="Paypal"/>
        <s v="Storage"/>
        <s v="RR"/>
        <s v="Sendgrid"/>
        <s v="Streak"/>
        <s v="EventSpace"/>
        <s v="Legal"/>
        <s v="Legal Rudy"/>
        <s v="Wire Misc"/>
        <s v="Emp Tax"/>
        <s v="Tara - Temporary Employee"/>
        <s v="Consultants US"/>
        <s v="Consultants Non US"/>
        <s v="Client - NEC - reimbursment"/>
        <s v="Upwork"/>
        <s v="Out"/>
        <s v="ax-business services"/>
        <s v="ax-communications"/>
        <s v="ax-entertainment"/>
        <s v="ax-fees"/>
        <s v="ax-merch&amp;supplies"/>
        <s v="ax-govt svc"/>
        <s v="ax-other-misc"/>
        <s v="ax-restaurants"/>
        <s v="ax-transportation"/>
        <s v="ax-airlines-flights"/>
        <s v="ax-travel-lodging"/>
        <s v="ax-car-rental"/>
        <s v="Business Services Overhead"/>
        <s v="Supplies Overhead"/>
        <s v="Computer &amp; Equipment Overhead"/>
        <s v="Wages Overhead"/>
        <s v="Other Overheads (unallocated)"/>
      </sharedItems>
    </cacheField>
    <cacheField name="Jan" numFmtId="0">
      <sharedItems containsString="0" containsBlank="1" containsNumber="1" minValue="-4725.9608333333299" maxValue="54826"/>
    </cacheField>
    <cacheField name="Feb" numFmtId="0">
      <sharedItems containsString="0" containsBlank="1" containsNumber="1" minValue="-4725.9608333333299" maxValue="0"/>
    </cacheField>
    <cacheField name="Mar" numFmtId="0">
      <sharedItems containsString="0" containsBlank="1" containsNumber="1" minValue="-4725.9608333333299" maxValue="120224"/>
    </cacheField>
    <cacheField name="Apr" numFmtId="0">
      <sharedItems containsString="0" containsBlank="1" containsNumber="1" minValue="-4725.9608333333299" maxValue="50000"/>
    </cacheField>
    <cacheField name="May" numFmtId="0">
      <sharedItems containsString="0" containsBlank="1" containsNumber="1" minValue="-4725.9608333333299" maxValue="6796"/>
    </cacheField>
    <cacheField name="Jun" numFmtId="0">
      <sharedItems containsString="0" containsBlank="1" containsNumber="1" minValue="-16875.63" maxValue="86378"/>
    </cacheField>
    <cacheField name="Jul" numFmtId="0">
      <sharedItems containsString="0" containsBlank="1" containsNumber="1" minValue="-12224.149999999998" maxValue="43000"/>
    </cacheField>
    <cacheField name="Aug" numFmtId="0">
      <sharedItems containsString="0" containsBlank="1" containsNumber="1" minValue="-19514.719999999998" maxValue="0"/>
    </cacheField>
    <cacheField name="Sep" numFmtId="0">
      <sharedItems containsString="0" containsBlank="1" containsNumber="1" minValue="-7881.79" maxValue="99000"/>
    </cacheField>
    <cacheField name="Oct" numFmtId="0">
      <sharedItems containsString="0" containsBlank="1" containsNumber="1" minValue="-7644.130000000001" maxValue="0"/>
    </cacheField>
    <cacheField name="Nov" numFmtId="0">
      <sharedItems containsString="0" containsBlank="1" containsNumber="1" minValue="-12856.759999999998" maxValue="9702"/>
    </cacheField>
    <cacheField name="Dec" numFmtId="0">
      <sharedItems containsString="0" containsBlank="1" containsNumber="1" minValue="-9519.43" maxValue="59510"/>
    </cacheField>
    <cacheField name="Full Year" numFmtId="0">
      <sharedItems containsSemiMixedTypes="0" containsString="0" containsNumber="1" minValue="-89719.919999999984" maxValue="529436"/>
    </cacheField>
  </cacheFields>
  <calculatedItems count="4">
    <calculatedItem formula="'Broad Heads'[Revenue]+0">
      <pivotArea cacheIndex="1" outline="0" fieldPosition="0">
        <references count="1">
          <reference field="0" count="1">
            <x v="21"/>
          </reference>
        </references>
      </pivotArea>
    </calculatedItem>
    <calculatedItem formula="'Broad Heads'[Airfare]+'Broad Heads'['Apt Rent']+'Broad Heads'['Business Services']+'Broad Heads'['Computer &amp; Equipment']+'Broad Heads'[Consulting]+'Broad Heads'[Entertainment]+'Broad Heads'['Gas &amp; Car']+'Broad Heads'['Legal Expenses']+'Broad Heads'['Material &amp; Supplies']+'Broad Heads'[Meals]+'Broad Heads'['Office Expenses']+'Broad Heads'['Other Misc Expenses']+'Broad Heads'[Travel]+'Broad Heads'[Utilities]+'Broad Heads'['Venue Rental']+'Broad Heads'[Wages]+'Broad Heads'['Taxes and License']">
      <pivotArea cacheIndex="1" outline="0" fieldPosition="0">
        <references count="1">
          <reference field="0" count="1">
            <x v="22"/>
          </reference>
        </references>
      </pivotArea>
    </calculatedItem>
    <calculatedItem formula="'Broad Heads'['Total Net Revenue']+'Broad Heads'['Total Expenses']">
      <pivotArea cacheIndex="1" outline="0" fieldPosition="0">
        <references count="1">
          <reference field="0" count="1">
            <x v="23"/>
          </reference>
        </references>
      </pivotArea>
    </calculatedItem>
    <calculatedItem formula="'Broad Heads'['Earnings Before Interest and Tax']+'Broad Heads'['Interest &amp; Banking Fees']">
      <pivotArea cacheIndex="1" outline="0" fieldPosition="0">
        <references count="1">
          <reference field="0" count="1">
            <x v="24"/>
          </reference>
        </references>
      </pivotArea>
    </calculatedItem>
  </calculatedItems>
  <extLst>
    <ext xmlns:x14="http://schemas.microsoft.com/office/spreadsheetml/2009/9/main" uri="{725AE2AE-9491-48be-B2B4-4EB974FC3084}">
      <x14:pivotCacheDefinition pivotCacheId="96486392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hil Dhoot" refreshedDate="45149.088057407411" createdVersion="8" refreshedVersion="8" minRefreshableVersion="3" recordCount="54" xr:uid="{7CA31361-37FF-4BF4-8AB4-B5A1F254A19D}">
  <cacheSource type="worksheet">
    <worksheetSource name="Table1"/>
  </cacheSource>
  <cacheFields count="15">
    <cacheField name="Broad Heads" numFmtId="0">
      <sharedItems count="27">
        <s v="Revenue"/>
        <s v="Entertainment"/>
        <s v="Gas and Car"/>
        <s v="Business Services"/>
        <s v="Interest and Banking Fee"/>
        <s v="Material and Supplies"/>
        <s v="Transportation"/>
        <s v="Apt Rent"/>
        <s v="Wages"/>
        <s v="Consultant"/>
        <s v="Travel"/>
        <s v="Meals"/>
        <s v="Owner Withdrawal"/>
        <s v="Computer and Equipment"/>
        <s v="Other Misc Expenses"/>
        <s v="Venue Rentals"/>
        <s v="Airfare"/>
        <s v="Office Expenses" u="1"/>
        <s v="Marketing" u="1"/>
        <s v="Total Revenue" f="1"/>
        <s v="Other Expenses" u="1"/>
        <s v="Utilities" u="1"/>
        <s v="Rent" u="1"/>
        <s v="Communication" u="1"/>
        <s v="Total Expenses" f="1"/>
        <s v="Earnings Before Interest and Tax" f="1"/>
        <s v="Earnings Before Tax" f="1"/>
      </sharedItems>
    </cacheField>
    <cacheField name="Sub Heading" numFmtId="0">
      <sharedItems count="54">
        <s v="Sales"/>
        <s v="Amusement and Entertainment"/>
        <s v="Automobiles and Vehicles"/>
        <s v="Business Services"/>
        <s v="Finance Charges"/>
        <s v="Mail Order/Telephone Order Providers"/>
        <s v="Professional Services &amp; Membership Organizations"/>
        <s v="Retail Stores"/>
        <s v="Service Providers"/>
        <s v="Transportation"/>
        <s v="Wholesale Distributors &amp; Manufacturers"/>
        <s v="Yacht"/>
        <s v="Payroll Fee"/>
        <s v="Check"/>
        <s v="CVS"/>
        <s v="Business Adv Relationship"/>
        <s v="Uber"/>
        <s v="Uber Eats"/>
        <s v="Zoho"/>
        <s v="Zoom"/>
        <s v="Adobe"/>
        <s v="Apple"/>
        <s v="Storage"/>
        <s v="Upwork"/>
        <s v="Venmo"/>
        <s v="Car Insurance"/>
        <s v="Xoom"/>
        <s v="Fee - International Transc"/>
        <s v="OnDeck"/>
        <s v="BeenVerifie"/>
        <s v="GoDaddy"/>
        <s v="HostMonster"/>
        <s v="Netflix"/>
        <s v="ATLASSIAN"/>
        <s v="NY TImes"/>
        <s v="ParkMobile"/>
        <s v="Food and Other Consumptions"/>
        <s v="Miami Flat"/>
        <s v="NY Flat"/>
        <s v="2coCom"/>
        <s v="Bill Payment"/>
        <s v="Drawings/Cash Expenses"/>
        <s v="Telephone Expenses"/>
        <s v="TravelZoolo"/>
        <s v="ax Advertising, Banking, Healthcare, Ins"/>
        <s v="ax Cable, Internet, Mobile, Tele"/>
        <s v="ax Clubs, Sports Events, Theater"/>
        <s v="ax"/>
        <s v="ax Appliances, Retail, Groceries"/>
        <s v="ax Charities, Education, Govt"/>
        <s v="ax Bar and Cafe"/>
        <s v="Liberty Prime SteakhJersey City"/>
        <s v="ax Air Service. Fuel, Parking"/>
        <s v="ax Airline, Lodging"/>
      </sharedItems>
    </cacheField>
    <cacheField name="Jan" numFmtId="0">
      <sharedItems containsString="0" containsBlank="1" containsNumber="1" minValue="-4101.16" maxValue="56.06"/>
    </cacheField>
    <cacheField name="Feb" numFmtId="0">
      <sharedItems containsString="0" containsBlank="1" containsNumber="1" minValue="-6493.13" maxValue="301"/>
    </cacheField>
    <cacheField name="Mar" numFmtId="0">
      <sharedItems containsString="0" containsBlank="1" containsNumber="1" minValue="-10284.23" maxValue="0"/>
    </cacheField>
    <cacheField name="Apr" numFmtId="0">
      <sharedItems containsString="0" containsBlank="1" containsNumber="1" minValue="-6855.7199999999993" maxValue="5000"/>
    </cacheField>
    <cacheField name="May" numFmtId="0">
      <sharedItems containsString="0" containsBlank="1" containsNumber="1" minValue="-4403.97" maxValue="22200"/>
    </cacheField>
    <cacheField name="Jun" numFmtId="0">
      <sharedItems containsString="0" containsBlank="1" containsNumber="1" minValue="-3739.99" maxValue="11990"/>
    </cacheField>
    <cacheField name="Jul" numFmtId="0">
      <sharedItems containsString="0" containsBlank="1" containsNumber="1" minValue="-2899.89" maxValue="0"/>
    </cacheField>
    <cacheField name="Aug" numFmtId="0">
      <sharedItems containsString="0" containsBlank="1" containsNumber="1" minValue="-3275.98" maxValue="172.51999999999998"/>
    </cacheField>
    <cacheField name="Sep" numFmtId="0">
      <sharedItems containsString="0" containsBlank="1" containsNumber="1" minValue="-7621.22" maxValue="72.52"/>
    </cacheField>
    <cacheField name="Oct" numFmtId="0">
      <sharedItems containsString="0" containsBlank="1" containsNumber="1" minValue="-5321.97" maxValue="145.04"/>
    </cacheField>
    <cacheField name="Nov" numFmtId="0">
      <sharedItems containsString="0" containsBlank="1" containsNumber="1" minValue="-3791.9700000000003" maxValue="40558.78"/>
    </cacheField>
    <cacheField name="Dec" numFmtId="0">
      <sharedItems containsString="0" containsBlank="1" containsNumber="1" minValue="-2910.65" maxValue="35000"/>
    </cacheField>
    <cacheField name="Full Year" numFmtId="0">
      <sharedItems containsSemiMixedTypes="0" containsString="0" containsNumber="1" minValue="-50038.34" maxValue="115194.91999999998"/>
    </cacheField>
  </cacheFields>
  <calculatedItems count="4">
    <calculatedItem formula="'Broad Heads'[Revenue]+0">
      <pivotArea cacheIndex="1" outline="0" fieldPosition="0">
        <references count="1">
          <reference field="0" count="1">
            <x v="19"/>
          </reference>
        </references>
      </pivotArea>
    </calculatedItem>
    <calculatedItem formula="'Broad Heads'[Airfare]+'Broad Heads'['Business Services']+'Broad Heads'[Consultant]+'Broad Heads'[Entertainment]+'Broad Heads'[Meals]+'Broad Heads'[Travel]+'Broad Heads'['Venue Rentals']+'Broad Heads'['Gas and Car']+'Broad Heads'['Material and Supplies']+'Broad Heads'[Wages]+'Broad Heads'['Computer and Equipment']+'Broad Heads'[Transportation]+'Broad Heads'['Apt Rent']+'Broad Heads'['Owner Withdrawal']+'Broad Heads'['Other Misc Expenses']">
      <pivotArea cacheIndex="1" outline="0" fieldPosition="0">
        <references count="1">
          <reference field="0" count="1">
            <x v="24"/>
          </reference>
        </references>
      </pivotArea>
    </calculatedItem>
    <calculatedItem formula="'Broad Heads'['Total Revenue']+'Broad Heads'['Total Expenses']">
      <pivotArea cacheIndex="1" outline="0" fieldPosition="0">
        <references count="1">
          <reference field="0" count="1">
            <x v="25"/>
          </reference>
        </references>
      </pivotArea>
    </calculatedItem>
    <calculatedItem formula="'Broad Heads'['Earnings Before Interest and Tax']+'Broad Heads'['Interest and Banking Fee']">
      <pivotArea cacheIndex="1" outline="0" fieldPosition="0">
        <references count="1">
          <reference field="0" count="1">
            <x v="26"/>
          </reference>
        </references>
      </pivotArea>
    </calculatedItem>
  </calculatedItems>
  <extLst>
    <ext xmlns:x14="http://schemas.microsoft.com/office/spreadsheetml/2009/9/main" uri="{725AE2AE-9491-48be-B2B4-4EB974FC3084}">
      <x14:pivotCacheDefinition pivotCacheId="3349958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n v="39500"/>
    <n v="28910"/>
    <n v="4783.24"/>
    <n v="31253.120000000003"/>
    <n v="28815.07"/>
    <n v="2427.1999999999998"/>
    <n v="34112.5"/>
    <n v="4708.6000000000004"/>
    <n v="4354.7"/>
    <n v="15898.29"/>
    <n v="0"/>
    <n v="34219.699999999997"/>
    <n v="228982.42000000004"/>
  </r>
  <r>
    <x v="1"/>
    <x v="1"/>
    <m/>
    <m/>
    <m/>
    <m/>
    <m/>
    <n v="-399.99"/>
    <m/>
    <m/>
    <m/>
    <m/>
    <m/>
    <m/>
    <n v="-399.99"/>
  </r>
  <r>
    <x v="2"/>
    <x v="2"/>
    <n v="-533.06999999999994"/>
    <n v="-250.78"/>
    <n v="-202.67000000000002"/>
    <n v="-236.67000000000002"/>
    <n v="-205.99"/>
    <n v="-314.21000000000004"/>
    <n v="-211.91000000000005"/>
    <n v="-175.41000000000005"/>
    <n v="-275.45000000000005"/>
    <n v="-255.17000000000004"/>
    <n v="-238.17000000000004"/>
    <n v="-657.88999999999987"/>
    <n v="-3557.39"/>
  </r>
  <r>
    <x v="3"/>
    <x v="3"/>
    <m/>
    <m/>
    <m/>
    <m/>
    <m/>
    <m/>
    <m/>
    <m/>
    <m/>
    <m/>
    <m/>
    <n v="-3425"/>
    <n v="-3425"/>
  </r>
  <r>
    <x v="4"/>
    <x v="4"/>
    <n v="-25.03"/>
    <m/>
    <n v="-32.39"/>
    <m/>
    <m/>
    <m/>
    <m/>
    <m/>
    <m/>
    <n v="0"/>
    <m/>
    <m/>
    <n v="-57.42"/>
  </r>
  <r>
    <x v="5"/>
    <x v="5"/>
    <n v="-1024.6800000000003"/>
    <n v="-1158.9100000000001"/>
    <n v="-1017.69"/>
    <n v="-5355.5499999999993"/>
    <n v="-2401.6299999999997"/>
    <n v="-1378.3000000000002"/>
    <n v="-720.88"/>
    <n v="-598.71999999999991"/>
    <n v="-760.11"/>
    <n v="-119.59"/>
    <n v="-335.3"/>
    <n v="-453.97"/>
    <n v="-15325.329999999996"/>
  </r>
  <r>
    <x v="6"/>
    <x v="6"/>
    <n v="-34.97"/>
    <n v="-30.23"/>
    <n v="-33.58"/>
    <n v="-14.99"/>
    <n v="-14.99"/>
    <n v="-29.17"/>
    <n v="-25.98"/>
    <n v="-25.98"/>
    <n v="-36.620000000000005"/>
    <n v="-25.98"/>
    <n v="-28.1"/>
    <n v="-25.98"/>
    <n v="-326.57000000000005"/>
  </r>
  <r>
    <x v="6"/>
    <x v="7"/>
    <n v="-1063.6100000000001"/>
    <n v="-1219.6400000000001"/>
    <n v="-1230.8300000000004"/>
    <n v="-1579.9400000000003"/>
    <n v="-1353.8200000000002"/>
    <n v="-1376.3500000000001"/>
    <n v="-1525.13"/>
    <n v="-1614.5100000000002"/>
    <n v="-1290.2599999999998"/>
    <n v="-1992.5300000000004"/>
    <n v="-1271.94"/>
    <n v="-1373.6699999999998"/>
    <n v="-16892.23"/>
  </r>
  <r>
    <x v="7"/>
    <x v="8"/>
    <n v="-152.02000000000001"/>
    <n v="-355.76000000000005"/>
    <n v="-745.5100000000001"/>
    <n v="-349.76"/>
    <n v="-455.79999999999995"/>
    <n v="-586.3900000000001"/>
    <n v="-1062.82"/>
    <n v="-1147.55"/>
    <n v="-548.39"/>
    <n v="-970.92"/>
    <n v="-598.30000000000007"/>
    <n v="-699.16000000000008"/>
    <n v="-7672.380000000001"/>
  </r>
  <r>
    <x v="8"/>
    <x v="9"/>
    <m/>
    <n v="-1945.75"/>
    <m/>
    <m/>
    <m/>
    <m/>
    <m/>
    <m/>
    <m/>
    <m/>
    <m/>
    <m/>
    <n v="-1945.75"/>
  </r>
  <r>
    <x v="3"/>
    <x v="10"/>
    <n v="-40.519999999999996"/>
    <m/>
    <n v="-99.04"/>
    <n v="-149.44"/>
    <n v="-146.41999999999999"/>
    <n v="-190.60999999999999"/>
    <n v="-80.45"/>
    <n v="-67.78"/>
    <m/>
    <n v="-120.16"/>
    <n v="-154.53"/>
    <n v="-203.58"/>
    <n v="-1252.53"/>
  </r>
  <r>
    <x v="9"/>
    <x v="11"/>
    <n v="-588.22"/>
    <n v="-2226.9299999999998"/>
    <n v="-835.62999999999988"/>
    <n v="-1688.44"/>
    <n v="-1426.99"/>
    <n v="-2261.1099999999992"/>
    <n v="-1448.05"/>
    <n v="-2189.6"/>
    <n v="-886.88"/>
    <n v="-508.32"/>
    <n v="-555.44000000000005"/>
    <n v="-480.52000000000004"/>
    <n v="-15096.129999999997"/>
  </r>
  <r>
    <x v="10"/>
    <x v="12"/>
    <m/>
    <n v="-3.27"/>
    <m/>
    <m/>
    <n v="-168.3"/>
    <m/>
    <m/>
    <m/>
    <m/>
    <n v="-10"/>
    <m/>
    <m/>
    <n v="-181.57000000000002"/>
  </r>
  <r>
    <x v="10"/>
    <x v="13"/>
    <n v="-41.82"/>
    <n v="-84.23"/>
    <m/>
    <m/>
    <m/>
    <m/>
    <m/>
    <m/>
    <m/>
    <n v="-71.39"/>
    <m/>
    <m/>
    <n v="-197.44"/>
  </r>
  <r>
    <x v="11"/>
    <x v="14"/>
    <m/>
    <n v="-690.69"/>
    <n v="-186.5"/>
    <m/>
    <m/>
    <n v="-229.87"/>
    <n v="-429.78"/>
    <n v="-95.12"/>
    <n v="-306.57"/>
    <m/>
    <m/>
    <m/>
    <n v="-1938.53"/>
  </r>
  <r>
    <x v="1"/>
    <x v="15"/>
    <m/>
    <m/>
    <m/>
    <n v="-773.5"/>
    <m/>
    <m/>
    <n v="-1000"/>
    <m/>
    <m/>
    <m/>
    <m/>
    <m/>
    <n v="-1773.5"/>
  </r>
  <r>
    <x v="2"/>
    <x v="16"/>
    <m/>
    <m/>
    <m/>
    <m/>
    <m/>
    <m/>
    <m/>
    <m/>
    <m/>
    <m/>
    <n v="2000"/>
    <n v="-1819.2299999999996"/>
    <n v="180.77000000000044"/>
  </r>
  <r>
    <x v="12"/>
    <x v="17"/>
    <n v="-2141.0700000000002"/>
    <n v="-2031.0000000000011"/>
    <n v="-1535.72"/>
    <n v="-1913.8700000000003"/>
    <n v="-1595.4600000000003"/>
    <n v="-2221.0800000000008"/>
    <n v="-1986.69"/>
    <n v="-1771.7400000000005"/>
    <n v="-2009.83"/>
    <n v="-2192.79"/>
    <n v="-1423.07"/>
    <n v="-1450.0099999999993"/>
    <n v="-22272.330000000005"/>
  </r>
  <r>
    <x v="9"/>
    <x v="18"/>
    <n v="-4230.41"/>
    <n v="-214.3"/>
    <n v="-139.47"/>
    <n v="2594.2199999999998"/>
    <m/>
    <n v="-65.320000000000007"/>
    <m/>
    <m/>
    <m/>
    <n v="-39"/>
    <n v="-89"/>
    <n v="-76.44"/>
    <n v="-2259.7200000000007"/>
  </r>
  <r>
    <x v="9"/>
    <x v="19"/>
    <m/>
    <m/>
    <m/>
    <m/>
    <m/>
    <m/>
    <m/>
    <m/>
    <m/>
    <m/>
    <m/>
    <n v="39"/>
    <n v="39"/>
  </r>
  <r>
    <x v="11"/>
    <x v="20"/>
    <m/>
    <n v="-995"/>
    <m/>
    <m/>
    <m/>
    <n v="-495"/>
    <m/>
    <m/>
    <m/>
    <n v="-7"/>
    <m/>
    <m/>
    <n v="-1497"/>
  </r>
  <r>
    <x v="6"/>
    <x v="21"/>
    <n v="-235.31"/>
    <n v="-106.66"/>
    <n v="-166.01"/>
    <n v="-161.4"/>
    <n v="-365.21"/>
    <n v="-711.78"/>
    <n v="-315.82"/>
    <n v="-435.76"/>
    <n v="-651.34"/>
    <n v="-728.84000000000015"/>
    <n v="-533.41"/>
    <n v="-555.78"/>
    <n v="-4967.32"/>
  </r>
  <r>
    <x v="13"/>
    <x v="22"/>
    <n v="-5721.2800000000007"/>
    <n v="-4616.4299999999994"/>
    <n v="-2403.33"/>
    <m/>
    <m/>
    <n v="-114.75"/>
    <n v="-90"/>
    <n v="-396.25"/>
    <n v="-75"/>
    <n v="-1376.8000000000002"/>
    <n v="-500.10999999999996"/>
    <n v="-1641.0300000000002"/>
    <n v="-16934.98"/>
  </r>
  <r>
    <x v="14"/>
    <x v="23"/>
    <m/>
    <m/>
    <m/>
    <m/>
    <m/>
    <n v="-159.19999999999999"/>
    <n v="-7.45"/>
    <n v="-47.95"/>
    <n v="-42.25"/>
    <n v="-42.25"/>
    <n v="-42.25"/>
    <n v="-128.15"/>
    <n v="-469.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
  <r>
    <x v="0"/>
    <x v="0"/>
    <n v="54826"/>
    <n v="0"/>
    <n v="120224"/>
    <n v="50000"/>
    <n v="6796"/>
    <n v="86378"/>
    <n v="43000"/>
    <n v="0"/>
    <n v="99000"/>
    <n v="0"/>
    <n v="9702"/>
    <n v="59510"/>
    <n v="529436"/>
  </r>
  <r>
    <x v="1"/>
    <x v="1"/>
    <n v="-1100"/>
    <n v="-2193.58"/>
    <n v="-2207.3000000000002"/>
    <n v="-4606.37"/>
    <n v="-70.819999999999993"/>
    <n v="-2261.67"/>
    <n v="-2270.23"/>
    <n v="-2347.09"/>
    <n v="-2594.84"/>
    <n v="-2449.31"/>
    <n v="-2597.0700000000002"/>
    <n v="-5093.2299999999996"/>
    <n v="-29791.51"/>
  </r>
  <r>
    <x v="2"/>
    <x v="2"/>
    <n v="-78.69"/>
    <n v="-15.04"/>
    <n v="-165.42"/>
    <n v="-97.75"/>
    <n v="0"/>
    <n v="-178.66000000000003"/>
    <n v="-8.25"/>
    <n v="-90.97"/>
    <n v="0"/>
    <n v="0"/>
    <n v="0"/>
    <n v="0"/>
    <n v="-634.78"/>
  </r>
  <r>
    <x v="3"/>
    <x v="3"/>
    <n v="0"/>
    <n v="-427.26"/>
    <n v="0"/>
    <n v="-448.62"/>
    <n v="0"/>
    <n v="-896.18"/>
    <n v="-854.52"/>
    <n v="-427.26"/>
    <n v="-427.26"/>
    <n v="-427.26"/>
    <n v="-427.26"/>
    <n v="-427.26"/>
    <n v="-4762.880000000001"/>
  </r>
  <r>
    <x v="2"/>
    <x v="4"/>
    <n v="-66.23"/>
    <n v="-14.6"/>
    <n v="-225.10999999999999"/>
    <n v="0"/>
    <n v="0"/>
    <n v="-102.81"/>
    <n v="-317.51"/>
    <n v="-291.87"/>
    <n v="0"/>
    <n v="0"/>
    <n v="0"/>
    <n v="0"/>
    <n v="-1018.13"/>
  </r>
  <r>
    <x v="3"/>
    <x v="5"/>
    <m/>
    <m/>
    <m/>
    <m/>
    <m/>
    <n v="-31"/>
    <m/>
    <m/>
    <m/>
    <m/>
    <m/>
    <m/>
    <n v="-31"/>
  </r>
  <r>
    <x v="2"/>
    <x v="6"/>
    <n v="-28.34"/>
    <n v="-19.37"/>
    <n v="-88.179999999999993"/>
    <n v="-148.72"/>
    <n v="-1"/>
    <n v="-271.40000000000003"/>
    <n v="-25.29"/>
    <n v="-82.850000000000009"/>
    <n v="-7.11"/>
    <n v="-16.61"/>
    <n v="-282.19"/>
    <n v="-161.32"/>
    <n v="-1132.3799999999999"/>
  </r>
  <r>
    <x v="3"/>
    <x v="7"/>
    <m/>
    <m/>
    <m/>
    <n v="-240.21"/>
    <m/>
    <m/>
    <m/>
    <m/>
    <m/>
    <m/>
    <m/>
    <m/>
    <n v="-240.21"/>
  </r>
  <r>
    <x v="1"/>
    <x v="8"/>
    <n v="-137.59"/>
    <n v="-520.16"/>
    <n v="-543.33999999999992"/>
    <m/>
    <m/>
    <n v="-11.76"/>
    <m/>
    <m/>
    <m/>
    <m/>
    <m/>
    <m/>
    <n v="-1212.8499999999999"/>
  </r>
  <r>
    <x v="4"/>
    <x v="9"/>
    <m/>
    <m/>
    <m/>
    <m/>
    <n v="-112.12"/>
    <n v="-112.12"/>
    <n v="-56.06"/>
    <m/>
    <m/>
    <m/>
    <m/>
    <n v="-56.06"/>
    <n v="-336.36"/>
  </r>
  <r>
    <x v="5"/>
    <x v="10"/>
    <n v="-13.85"/>
    <n v="-13.85"/>
    <n v="-13.85"/>
    <n v="-13.85"/>
    <n v="-13.85"/>
    <n v="-13.85"/>
    <n v="-13.85"/>
    <n v="-13.85"/>
    <m/>
    <m/>
    <m/>
    <m/>
    <n v="-110.79999999999998"/>
  </r>
  <r>
    <x v="6"/>
    <x v="11"/>
    <n v="-358.3"/>
    <n v="-53.980000000000004"/>
    <n v="-123.02000000000001"/>
    <n v="-223.89"/>
    <n v="-42.260000000000005"/>
    <m/>
    <m/>
    <m/>
    <m/>
    <m/>
    <m/>
    <m/>
    <n v="-801.45"/>
  </r>
  <r>
    <x v="6"/>
    <x v="11"/>
    <n v="-1136.9300000000003"/>
    <n v="-543.62"/>
    <n v="-696.87"/>
    <n v="-559.12"/>
    <n v="-353.31"/>
    <n v="-32.770000000000003"/>
    <n v="-21.380000000000003"/>
    <n v="-8.99"/>
    <m/>
    <m/>
    <m/>
    <m/>
    <n v="-3352.99"/>
  </r>
  <r>
    <x v="7"/>
    <x v="12"/>
    <m/>
    <m/>
    <n v="-477.19"/>
    <m/>
    <m/>
    <m/>
    <m/>
    <m/>
    <m/>
    <m/>
    <m/>
    <m/>
    <n v="-477.19"/>
  </r>
  <r>
    <x v="8"/>
    <x v="13"/>
    <m/>
    <m/>
    <m/>
    <m/>
    <m/>
    <m/>
    <n v="-86.97"/>
    <m/>
    <n v="-35"/>
    <n v="-35"/>
    <n v="-29"/>
    <m/>
    <n v="-185.97"/>
  </r>
  <r>
    <x v="6"/>
    <x v="14"/>
    <m/>
    <m/>
    <n v="-33.75"/>
    <m/>
    <m/>
    <n v="-16.940000000000001"/>
    <m/>
    <m/>
    <m/>
    <m/>
    <n v="-205.5"/>
    <m/>
    <n v="-256.19"/>
  </r>
  <r>
    <x v="8"/>
    <x v="15"/>
    <n v="-44.99"/>
    <n v="-44.99"/>
    <n v="-44.99"/>
    <n v="-44.99"/>
    <n v="-44.99"/>
    <n v="-44.99"/>
    <n v="-44.99"/>
    <n v="-44.99"/>
    <m/>
    <m/>
    <m/>
    <m/>
    <n v="-359.92"/>
  </r>
  <r>
    <x v="6"/>
    <x v="16"/>
    <n v="-41.44"/>
    <n v="-41.44"/>
    <n v="-41.44"/>
    <n v="-41.44"/>
    <n v="-41.44"/>
    <n v="-41.44"/>
    <n v="-41.44"/>
    <n v="-41.44"/>
    <m/>
    <m/>
    <m/>
    <m/>
    <n v="-331.52"/>
  </r>
  <r>
    <x v="6"/>
    <x v="17"/>
    <n v="-673.25999999999988"/>
    <n v="-397.16"/>
    <n v="-382.88"/>
    <n v="-338.98"/>
    <n v="-358.90999999999997"/>
    <n v="-379.34000000000003"/>
    <n v="-454.79"/>
    <n v="-376.73"/>
    <n v="0"/>
    <n v="0"/>
    <n v="0"/>
    <n v="0"/>
    <n v="-3362.0499999999997"/>
  </r>
  <r>
    <x v="6"/>
    <x v="18"/>
    <n v="-4.62"/>
    <n v="-7.78"/>
    <n v="-7.78"/>
    <n v="-7.78"/>
    <n v="-7.78"/>
    <n v="-7.78"/>
    <n v="-7.78"/>
    <n v="-7.78"/>
    <m/>
    <m/>
    <m/>
    <m/>
    <n v="-59.080000000000005"/>
  </r>
  <r>
    <x v="6"/>
    <x v="19"/>
    <n v="-661.76"/>
    <n v="-264.79000000000002"/>
    <n v="-1290.0700000000002"/>
    <n v="-33.020000000000003"/>
    <n v="-220.74"/>
    <n v="-481.11"/>
    <n v="-629.80999999999995"/>
    <n v="-582.79"/>
    <n v="0"/>
    <n v="0"/>
    <n v="0"/>
    <n v="0"/>
    <n v="-4164.09"/>
  </r>
  <r>
    <x v="6"/>
    <x v="20"/>
    <n v="-99"/>
    <n v="-99"/>
    <n v="-99"/>
    <n v="-99"/>
    <n v="-99"/>
    <n v="-99"/>
    <n v="-149.44999999999999"/>
    <n v="-149"/>
    <m/>
    <m/>
    <m/>
    <m/>
    <n v="-892.45"/>
  </r>
  <r>
    <x v="6"/>
    <x v="21"/>
    <n v="-64.790000000000006"/>
    <n v="-64.790000000000006"/>
    <n v="-274.79000000000002"/>
    <n v="-64.790000000000006"/>
    <n v="-64.790000000000006"/>
    <n v="-64.790000000000006"/>
    <n v="-64.790000000000006"/>
    <m/>
    <m/>
    <m/>
    <m/>
    <m/>
    <n v="-663.53"/>
  </r>
  <r>
    <x v="6"/>
    <x v="22"/>
    <n v="-36.04"/>
    <n v="-36.04"/>
    <n v="-36.04"/>
    <n v="-36.04"/>
    <n v="-36.04"/>
    <n v="-36.04"/>
    <n v="-36.04"/>
    <m/>
    <m/>
    <m/>
    <m/>
    <m/>
    <n v="-252.27999999999997"/>
  </r>
  <r>
    <x v="6"/>
    <x v="23"/>
    <n v="-9.65"/>
    <n v="-9.65"/>
    <n v="-9.65"/>
    <n v="-9.65"/>
    <n v="-9.65"/>
    <n v="-9.65"/>
    <n v="-9.65"/>
    <n v="-9.65"/>
    <m/>
    <m/>
    <m/>
    <m/>
    <n v="-77.2"/>
  </r>
  <r>
    <x v="6"/>
    <x v="24"/>
    <n v="-185.61"/>
    <n v="-160.16"/>
    <n v="-193.23"/>
    <n v="-172.67"/>
    <n v="-261.95"/>
    <n v="-185.18"/>
    <n v="-205.27"/>
    <n v="-257.77"/>
    <m/>
    <m/>
    <m/>
    <m/>
    <n v="-1621.84"/>
  </r>
  <r>
    <x v="6"/>
    <x v="25"/>
    <n v="-31.93"/>
    <n v="-31.93"/>
    <n v="-31.93"/>
    <n v="-31.93"/>
    <n v="-31.93"/>
    <n v="-31.93"/>
    <n v="-31.93"/>
    <n v="-31.93"/>
    <m/>
    <m/>
    <m/>
    <m/>
    <n v="-255.44000000000003"/>
  </r>
  <r>
    <x v="6"/>
    <x v="26"/>
    <m/>
    <m/>
    <n v="-36"/>
    <n v="-36"/>
    <n v="-36"/>
    <n v="-36"/>
    <n v="-36"/>
    <n v="-36"/>
    <n v="-36"/>
    <n v="-36"/>
    <n v="-36"/>
    <n v="-36"/>
    <n v="-360"/>
  </r>
  <r>
    <x v="9"/>
    <x v="27"/>
    <n v="-100"/>
    <m/>
    <m/>
    <m/>
    <m/>
    <m/>
    <m/>
    <m/>
    <m/>
    <m/>
    <m/>
    <m/>
    <n v="-100"/>
  </r>
  <r>
    <x v="6"/>
    <x v="28"/>
    <n v="-50.04"/>
    <n v="0"/>
    <n v="-10.55"/>
    <n v="-17.420000000000002"/>
    <n v="-41.23"/>
    <n v="-18.82"/>
    <n v="-31.07"/>
    <n v="-28.1"/>
    <m/>
    <m/>
    <m/>
    <m/>
    <n v="-197.23"/>
  </r>
  <r>
    <x v="6"/>
    <x v="29"/>
    <n v="-9.99"/>
    <n v="-9.99"/>
    <n v="-9.99"/>
    <n v="-9.99"/>
    <n v="-9.99"/>
    <n v="-9.99"/>
    <n v="-9.99"/>
    <n v="-9.99"/>
    <m/>
    <m/>
    <m/>
    <m/>
    <n v="-79.92"/>
  </r>
  <r>
    <x v="6"/>
    <x v="30"/>
    <m/>
    <m/>
    <n v="-130.44999999999999"/>
    <m/>
    <m/>
    <m/>
    <m/>
    <m/>
    <m/>
    <m/>
    <m/>
    <m/>
    <n v="-130.44999999999999"/>
  </r>
  <r>
    <x v="6"/>
    <x v="31"/>
    <m/>
    <m/>
    <n v="-161.13999999999999"/>
    <m/>
    <m/>
    <m/>
    <m/>
    <m/>
    <m/>
    <m/>
    <m/>
    <m/>
    <n v="-161.13999999999999"/>
  </r>
  <r>
    <x v="6"/>
    <x v="32"/>
    <n v="-100"/>
    <n v="-100"/>
    <n v="-100"/>
    <n v="-100"/>
    <n v="-100"/>
    <n v="-100"/>
    <n v="-100"/>
    <n v="-100"/>
    <m/>
    <m/>
    <m/>
    <m/>
    <n v="-800"/>
  </r>
  <r>
    <x v="6"/>
    <x v="33"/>
    <n v="-109.98"/>
    <n v="-109.98"/>
    <n v="-109.98"/>
    <n v="-109.98"/>
    <n v="-109.98"/>
    <n v="-109.98"/>
    <n v="-109.98"/>
    <m/>
    <m/>
    <m/>
    <m/>
    <m/>
    <n v="-769.86"/>
  </r>
  <r>
    <x v="6"/>
    <x v="34"/>
    <n v="-37.950000000000003"/>
    <n v="-97.69"/>
    <n v="-327.08"/>
    <n v="-95.89"/>
    <n v="-757.33999999999992"/>
    <n v="-189.70999999999998"/>
    <n v="-335.2"/>
    <n v="-1054.2000000000003"/>
    <n v="-86.93"/>
    <n v="-125.54"/>
    <n v="-51.64"/>
    <n v="-183.12999999999997"/>
    <n v="-3342.3"/>
  </r>
  <r>
    <x v="10"/>
    <x v="35"/>
    <n v="-132.55000000000001"/>
    <n v="-132.55000000000001"/>
    <n v="-132.55000000000001"/>
    <n v="-132.55000000000001"/>
    <n v="-132.55000000000001"/>
    <n v="-132.55000000000001"/>
    <n v="-132.55000000000001"/>
    <n v="-132.55000000000001"/>
    <m/>
    <m/>
    <m/>
    <m/>
    <n v="-1060.3999999999999"/>
  </r>
  <r>
    <x v="9"/>
    <x v="36"/>
    <n v="-99"/>
    <n v="-101.4"/>
    <n v="-103.8"/>
    <n v="-99"/>
    <m/>
    <m/>
    <m/>
    <m/>
    <m/>
    <m/>
    <m/>
    <m/>
    <n v="-403.2"/>
  </r>
  <r>
    <x v="6"/>
    <x v="37"/>
    <n v="-211.95"/>
    <n v="-211.95"/>
    <n v="-211.95"/>
    <n v="-201.95"/>
    <n v="-201.95"/>
    <n v="-211.95"/>
    <m/>
    <m/>
    <m/>
    <m/>
    <m/>
    <m/>
    <n v="-1251.7"/>
  </r>
  <r>
    <x v="6"/>
    <x v="38"/>
    <n v="-59"/>
    <n v="-59"/>
    <n v="-59"/>
    <n v="-78.81"/>
    <n v="-88.5"/>
    <n v="-88.5"/>
    <n v="-88.5"/>
    <n v="-131.88"/>
    <m/>
    <m/>
    <m/>
    <m/>
    <n v="-653.18999999999994"/>
  </r>
  <r>
    <x v="11"/>
    <x v="39"/>
    <m/>
    <m/>
    <m/>
    <m/>
    <m/>
    <n v="-16875.63"/>
    <m/>
    <m/>
    <m/>
    <m/>
    <m/>
    <m/>
    <n v="-16875.63"/>
  </r>
  <r>
    <x v="12"/>
    <x v="40"/>
    <m/>
    <m/>
    <m/>
    <m/>
    <n v="-2121"/>
    <m/>
    <m/>
    <m/>
    <m/>
    <m/>
    <m/>
    <m/>
    <n v="-2121"/>
  </r>
  <r>
    <x v="12"/>
    <x v="41"/>
    <m/>
    <m/>
    <n v="-2212.5"/>
    <m/>
    <m/>
    <m/>
    <m/>
    <m/>
    <m/>
    <m/>
    <m/>
    <m/>
    <n v="-2212.5"/>
  </r>
  <r>
    <x v="9"/>
    <x v="42"/>
    <m/>
    <m/>
    <m/>
    <n v="-500"/>
    <m/>
    <m/>
    <m/>
    <m/>
    <m/>
    <m/>
    <m/>
    <m/>
    <n v="-500"/>
  </r>
  <r>
    <x v="6"/>
    <x v="24"/>
    <n v="-185.61"/>
    <n v="-160.16"/>
    <n v="-193.23"/>
    <n v="-172.67"/>
    <n v="-261.95"/>
    <n v="-185.18"/>
    <n v="-205.27"/>
    <n v="-257.77"/>
    <m/>
    <m/>
    <m/>
    <m/>
    <n v="-1621.84"/>
  </r>
  <r>
    <x v="13"/>
    <x v="43"/>
    <m/>
    <m/>
    <m/>
    <n v="-314.83"/>
    <n v="-1479.1599999999999"/>
    <n v="-1451.17"/>
    <m/>
    <m/>
    <m/>
    <m/>
    <m/>
    <m/>
    <n v="-3245.16"/>
  </r>
  <r>
    <x v="4"/>
    <x v="44"/>
    <m/>
    <m/>
    <m/>
    <n v="-809.36"/>
    <n v="-3026.95"/>
    <n v="-3000.81"/>
    <m/>
    <m/>
    <m/>
    <m/>
    <m/>
    <m/>
    <n v="-6837.12"/>
  </r>
  <r>
    <x v="14"/>
    <x v="45"/>
    <n v="-3938.38"/>
    <n v="-2256.0500000000002"/>
    <n v="-4201"/>
    <n v="-4651"/>
    <n v="-193.63"/>
    <n v="-1393"/>
    <n v="-4607.8399999999992"/>
    <n v="-3576.67"/>
    <n v="-7881.79"/>
    <n v="-6342.6500000000005"/>
    <n v="-1501.02"/>
    <n v="-1547"/>
    <n v="-42090.03"/>
  </r>
  <r>
    <x v="14"/>
    <x v="46"/>
    <n v="-1599.43"/>
    <n v="-1599.43"/>
    <n v="-109.98"/>
    <n v="-1611.42"/>
    <n v="-1040.96"/>
    <n v="-3289.9500000000003"/>
    <n v="-4263.41"/>
    <n v="-3643.4300000000003"/>
    <n v="-3745.4300000000003"/>
    <n v="-6880.48"/>
    <n v="-3995.9700000000003"/>
    <n v="-2975.9700000000003"/>
    <n v="-34755.86"/>
  </r>
  <r>
    <x v="14"/>
    <x v="47"/>
    <m/>
    <m/>
    <m/>
    <m/>
    <m/>
    <m/>
    <m/>
    <m/>
    <m/>
    <n v="-4100"/>
    <m/>
    <m/>
    <n v="-4100"/>
  </r>
  <r>
    <x v="6"/>
    <x v="48"/>
    <n v="-441.19000000000005"/>
    <n v="-1301.54"/>
    <n v="-2324.38"/>
    <n v="-3941.05"/>
    <n v="-4200.87"/>
    <n v="-8090.51"/>
    <n v="-12224.149999999998"/>
    <n v="-19514.719999999998"/>
    <n v="-7661.19"/>
    <n v="-7644.130000000001"/>
    <n v="-12856.759999999998"/>
    <n v="-9519.43"/>
    <n v="-89719.919999999984"/>
  </r>
  <r>
    <x v="3"/>
    <x v="49"/>
    <n v="-4692"/>
    <m/>
    <m/>
    <m/>
    <m/>
    <m/>
    <m/>
    <m/>
    <m/>
    <m/>
    <m/>
    <m/>
    <n v="-4692"/>
  </r>
  <r>
    <x v="6"/>
    <x v="50"/>
    <m/>
    <m/>
    <m/>
    <m/>
    <m/>
    <m/>
    <n v="-470.12"/>
    <n v="-158.34"/>
    <n v="-1641.1499999999999"/>
    <n v="-763.99"/>
    <n v="-717.84"/>
    <n v="-873.38999999999987"/>
    <n v="-4624.83"/>
  </r>
  <r>
    <x v="6"/>
    <x v="51"/>
    <m/>
    <m/>
    <m/>
    <m/>
    <m/>
    <m/>
    <m/>
    <n v="-295.05"/>
    <n v="-197.94"/>
    <n v="-236.73000000000002"/>
    <n v="-248.66000000000003"/>
    <n v="-124.98"/>
    <n v="-1103.3600000000001"/>
  </r>
  <r>
    <x v="6"/>
    <x v="52"/>
    <m/>
    <m/>
    <m/>
    <m/>
    <m/>
    <m/>
    <n v="-28.54"/>
    <n v="-302.43"/>
    <n v="-153.21"/>
    <n v="-471.23"/>
    <n v="-236.89999999999998"/>
    <n v="-403.28000000000003"/>
    <n v="-1595.59"/>
  </r>
  <r>
    <x v="15"/>
    <x v="53"/>
    <m/>
    <m/>
    <m/>
    <m/>
    <m/>
    <m/>
    <m/>
    <n v="-462.22"/>
    <n v="-355.77"/>
    <n v="-293.07"/>
    <n v="-443.76"/>
    <n v="-418.88"/>
    <n v="-1973.6999999999998"/>
  </r>
  <r>
    <x v="16"/>
    <x v="54"/>
    <m/>
    <m/>
    <m/>
    <m/>
    <m/>
    <m/>
    <n v="-198.56999999999996"/>
    <n v="-1288.8199999999997"/>
    <n v="-1484.7000000000003"/>
    <n v="-1103.51"/>
    <n v="-1337.8300000000008"/>
    <n v="-1442.8899999999996"/>
    <n v="-6856.3200000000006"/>
  </r>
  <r>
    <x v="15"/>
    <x v="55"/>
    <m/>
    <m/>
    <m/>
    <m/>
    <m/>
    <m/>
    <m/>
    <n v="-17.5"/>
    <m/>
    <n v="-60"/>
    <n v="-15.54"/>
    <n v="-6770.33"/>
    <n v="-6863.37"/>
  </r>
  <r>
    <x v="9"/>
    <x v="56"/>
    <m/>
    <m/>
    <m/>
    <m/>
    <m/>
    <m/>
    <m/>
    <n v="-155.66"/>
    <n v="-369.09"/>
    <n v="-270.68"/>
    <n v="-46.519999999999996"/>
    <n v="-46.54"/>
    <n v="-888.49"/>
  </r>
  <r>
    <x v="17"/>
    <x v="57"/>
    <m/>
    <m/>
    <m/>
    <m/>
    <m/>
    <m/>
    <n v="-566.06000000000006"/>
    <n v="-2692.11"/>
    <n v="-2674.3799999999992"/>
    <n v="-2277.3999999999992"/>
    <n v="-2819.639999999999"/>
    <n v="-2805.7999999999997"/>
    <n v="-13835.389999999998"/>
  </r>
  <r>
    <x v="3"/>
    <x v="58"/>
    <m/>
    <m/>
    <m/>
    <m/>
    <m/>
    <m/>
    <n v="-53.27"/>
    <n v="-250.02000000000004"/>
    <n v="-1690.87"/>
    <n v="-1014.27"/>
    <n v="-350.39000000000004"/>
    <n v="-400.51"/>
    <n v="-3759.33"/>
  </r>
  <r>
    <x v="18"/>
    <x v="59"/>
    <m/>
    <m/>
    <m/>
    <m/>
    <m/>
    <m/>
    <n v="-779.19999999999993"/>
    <n v="-860.13999999999987"/>
    <n v="-80.010000000000019"/>
    <n v="-330.61"/>
    <n v="-369.78999999999996"/>
    <n v="-372.74"/>
    <n v="-2792.49"/>
  </r>
  <r>
    <x v="3"/>
    <x v="60"/>
    <m/>
    <m/>
    <m/>
    <m/>
    <m/>
    <m/>
    <n v="-9.26"/>
    <n v="-686.6"/>
    <m/>
    <m/>
    <m/>
    <n v="-301.68"/>
    <n v="-997.54"/>
  </r>
  <r>
    <x v="2"/>
    <x v="61"/>
    <m/>
    <m/>
    <m/>
    <m/>
    <m/>
    <m/>
    <m/>
    <n v="-1164.24"/>
    <m/>
    <n v="-444.43"/>
    <m/>
    <m/>
    <n v="-1608.67"/>
  </r>
  <r>
    <x v="6"/>
    <x v="62"/>
    <n v="-2341.08"/>
    <n v="-2341.08"/>
    <n v="-2341.08"/>
    <n v="-2341.08"/>
    <n v="-2341.08"/>
    <n v="-2341.08"/>
    <n v="-2341.08"/>
    <n v="-2341.08"/>
    <n v="-2341.08"/>
    <n v="-2341.08"/>
    <n v="-2341.08"/>
    <n v="-2341.08"/>
    <n v="-28092.960000000006"/>
  </r>
  <r>
    <x v="16"/>
    <x v="63"/>
    <n v="-1511.08"/>
    <n v="-1511.08"/>
    <n v="-1511.08"/>
    <n v="-1511.08"/>
    <n v="-1511.08"/>
    <n v="-1511.08"/>
    <n v="-1511.08"/>
    <n v="-1511.08"/>
    <n v="-1511.08"/>
    <n v="-1511.08"/>
    <n v="-1511.08"/>
    <n v="-1511.08"/>
    <n v="-18132.96"/>
  </r>
  <r>
    <x v="7"/>
    <x v="64"/>
    <n v="-1201.58"/>
    <n v="-1201.58"/>
    <n v="-1201.58"/>
    <n v="-1201.58"/>
    <n v="-1201.58"/>
    <n v="-1201.58"/>
    <n v="-1201.58"/>
    <n v="-1201.58"/>
    <n v="-1201.58"/>
    <n v="-1201.58"/>
    <n v="-1201.58"/>
    <n v="-1201.58"/>
    <n v="-14418.96"/>
  </r>
  <r>
    <x v="4"/>
    <x v="65"/>
    <n v="-245.75"/>
    <n v="-245.75"/>
    <n v="-245.75"/>
    <n v="-245.75"/>
    <n v="-245.75"/>
    <n v="-245.75"/>
    <n v="-245.75"/>
    <n v="-245.75"/>
    <n v="-245.75"/>
    <n v="-245.75"/>
    <n v="-245.75"/>
    <n v="-245.75"/>
    <n v="-2949"/>
  </r>
  <r>
    <x v="14"/>
    <x v="66"/>
    <n v="-4725.9608333333299"/>
    <n v="-4725.9608333333299"/>
    <n v="-4725.9608333333299"/>
    <n v="-4725.9608333333299"/>
    <n v="-4725.9608333333299"/>
    <n v="-4725.9608333333299"/>
    <n v="-4725.9608333333299"/>
    <n v="-4725.9608333333299"/>
    <n v="-4725.9608333333299"/>
    <n v="-4725.9608333333299"/>
    <n v="-4725.9608333333299"/>
    <n v="-4725.9608333333299"/>
    <n v="-56711.52999999996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x v="0"/>
    <n v="56.06"/>
    <n v="0"/>
    <n v="0"/>
    <n v="5000"/>
    <n v="22200"/>
    <n v="11990"/>
    <n v="0"/>
    <n v="172.51999999999998"/>
    <n v="72.52"/>
    <n v="145.04"/>
    <n v="40558.78"/>
    <n v="35000"/>
    <n v="115194.91999999998"/>
  </r>
  <r>
    <x v="1"/>
    <x v="1"/>
    <m/>
    <n v="-92.33"/>
    <n v="-94.5"/>
    <m/>
    <n v="-110.34"/>
    <n v="-52.489999999999995"/>
    <n v="-29.95"/>
    <m/>
    <m/>
    <m/>
    <n v="-40.29"/>
    <m/>
    <n v="-419.9"/>
  </r>
  <r>
    <x v="2"/>
    <x v="2"/>
    <m/>
    <m/>
    <m/>
    <m/>
    <n v="-107.47"/>
    <n v="-67.010000000000005"/>
    <m/>
    <m/>
    <m/>
    <m/>
    <m/>
    <m/>
    <n v="-174.48000000000002"/>
  </r>
  <r>
    <x v="3"/>
    <x v="3"/>
    <m/>
    <m/>
    <m/>
    <m/>
    <n v="-140.82"/>
    <m/>
    <m/>
    <m/>
    <m/>
    <n v="-99"/>
    <n v="-99"/>
    <n v="-99"/>
    <n v="-437.82"/>
  </r>
  <r>
    <x v="4"/>
    <x v="4"/>
    <n v="-6.04"/>
    <n v="-81.540000000000006"/>
    <n v="-42.82"/>
    <n v="-55.28"/>
    <n v="-74.36"/>
    <n v="-95.78"/>
    <n v="-121.36"/>
    <n v="-153.34"/>
    <n v="-164.9"/>
    <n v="-174.07"/>
    <n v="-187.42"/>
    <n v="-197.19"/>
    <n v="-1354.1000000000001"/>
  </r>
  <r>
    <x v="3"/>
    <x v="5"/>
    <n v="-86.59"/>
    <n v="-86.59"/>
    <n v="-86.59"/>
    <n v="-86.59"/>
    <n v="-445.70000000000005"/>
    <n v="-86.59"/>
    <n v="-86.59"/>
    <n v="-86.59"/>
    <n v="-86.59"/>
    <n v="-86.59"/>
    <n v="-86.59"/>
    <n v="-86.59"/>
    <n v="-1398.1899999999998"/>
  </r>
  <r>
    <x v="3"/>
    <x v="6"/>
    <n v="-40"/>
    <n v="-40"/>
    <n v="-40"/>
    <n v="-40"/>
    <n v="-60"/>
    <n v="-159"/>
    <n v="-60"/>
    <n v="-60"/>
    <n v="-60"/>
    <n v="-60"/>
    <n v="-60"/>
    <n v="-70"/>
    <n v="-749"/>
  </r>
  <r>
    <x v="5"/>
    <x v="7"/>
    <n v="-191.99"/>
    <n v="-71.990000000000009"/>
    <n v="-181.99"/>
    <n v="-191.99"/>
    <n v="-127.09"/>
    <n v="-267.21999999999997"/>
    <n v="-544.99"/>
    <n v="-302.98"/>
    <n v="-209.17000000000002"/>
    <n v="-225.99"/>
    <n v="-122.31"/>
    <n v="-147.38999999999999"/>
    <n v="-2585.0999999999995"/>
  </r>
  <r>
    <x v="3"/>
    <x v="8"/>
    <n v="-51.25"/>
    <n v="-51.25"/>
    <n v="-51.25"/>
    <n v="-51.25"/>
    <n v="-51.25"/>
    <n v="-51.25"/>
    <m/>
    <n v="-51.25"/>
    <n v="-50"/>
    <n v="-51.25"/>
    <n v="-51.25"/>
    <n v="-51.25"/>
    <n v="-562.5"/>
  </r>
  <r>
    <x v="6"/>
    <x v="9"/>
    <m/>
    <m/>
    <m/>
    <m/>
    <m/>
    <m/>
    <n v="-44.150000000000006"/>
    <n v="-6"/>
    <m/>
    <m/>
    <m/>
    <n v="-6"/>
    <n v="-56.150000000000006"/>
  </r>
  <r>
    <x v="3"/>
    <x v="10"/>
    <n v="-896"/>
    <n v="301"/>
    <n v="-397"/>
    <n v="-421"/>
    <n v="-421"/>
    <n v="-405.4"/>
    <n v="-397"/>
    <n v="-198"/>
    <n v="-198"/>
    <n v="-198"/>
    <n v="-198"/>
    <n v="-179"/>
    <n v="-3607.4"/>
  </r>
  <r>
    <x v="7"/>
    <x v="11"/>
    <m/>
    <n v="-2419.6"/>
    <n v="-2608.41"/>
    <n v="-2899.86"/>
    <n v="-2908.62"/>
    <n v="-2913.22"/>
    <n v="-2899.89"/>
    <n v="-2446.94"/>
    <n v="-2923.01"/>
    <n v="-2951.38"/>
    <n v="-2937.34"/>
    <n v="-2910.65"/>
    <n v="-30818.920000000006"/>
  </r>
  <r>
    <x v="8"/>
    <x v="12"/>
    <n v="-109.85"/>
    <n v="-36"/>
    <n v="-36"/>
    <n v="-148.12"/>
    <n v="-36"/>
    <n v="-36"/>
    <n v="-36"/>
    <n v="-36"/>
    <n v="-40"/>
    <n v="-40"/>
    <n v="-40"/>
    <n v="-40"/>
    <n v="-633.97"/>
  </r>
  <r>
    <x v="9"/>
    <x v="13"/>
    <m/>
    <m/>
    <n v="-6136"/>
    <m/>
    <m/>
    <m/>
    <m/>
    <m/>
    <m/>
    <m/>
    <m/>
    <m/>
    <n v="-6136"/>
  </r>
  <r>
    <x v="3"/>
    <x v="14"/>
    <m/>
    <m/>
    <m/>
    <m/>
    <m/>
    <n v="-74.53"/>
    <m/>
    <m/>
    <m/>
    <m/>
    <m/>
    <m/>
    <n v="-74.53"/>
  </r>
  <r>
    <x v="3"/>
    <x v="15"/>
    <m/>
    <m/>
    <m/>
    <m/>
    <m/>
    <m/>
    <m/>
    <m/>
    <m/>
    <n v="-29.95"/>
    <n v="-29.95"/>
    <n v="-29.95"/>
    <n v="-89.85"/>
  </r>
  <r>
    <x v="10"/>
    <x v="16"/>
    <n v="-123.68"/>
    <n v="-46.16"/>
    <n v="-157.24"/>
    <n v="-76.489999999999995"/>
    <n v="-163.43"/>
    <n v="-74.69"/>
    <n v="-89.22"/>
    <n v="-110.85"/>
    <n v="-39.700000000000003"/>
    <n v="-32.049999999999997"/>
    <n v="-47.599999999999994"/>
    <n v="-211.66"/>
    <n v="-1172.7700000000002"/>
  </r>
  <r>
    <x v="11"/>
    <x v="17"/>
    <n v="-204.12"/>
    <m/>
    <n v="-84.24"/>
    <m/>
    <n v="-27.939999999999998"/>
    <n v="-46.330000000000005"/>
    <n v="-76.180000000000007"/>
    <m/>
    <m/>
    <m/>
    <n v="-14.08"/>
    <m/>
    <n v="-452.89"/>
  </r>
  <r>
    <x v="3"/>
    <x v="18"/>
    <n v="-30.49"/>
    <n v="-30.49"/>
    <n v="-30.49"/>
    <n v="-30.49"/>
    <n v="-30.49"/>
    <n v="-30.49"/>
    <n v="-30.49"/>
    <n v="-30.49"/>
    <n v="-30.49"/>
    <n v="-30.49"/>
    <n v="-42.489999999999995"/>
    <n v="-30.49"/>
    <n v="-377.88000000000005"/>
  </r>
  <r>
    <x v="3"/>
    <x v="19"/>
    <n v="-15.35"/>
    <n v="-15.35"/>
    <n v="-15.35"/>
    <n v="-15.35"/>
    <n v="-15.35"/>
    <n v="-142.30000000000001"/>
    <n v="-15.35"/>
    <n v="-15.35"/>
    <n v="-15.35"/>
    <n v="-61.4"/>
    <n v="-15.35"/>
    <n v="-15.35"/>
    <n v="-357.20000000000005"/>
  </r>
  <r>
    <x v="3"/>
    <x v="20"/>
    <n v="-37.44"/>
    <n v="-37.44"/>
    <n v="-37.44"/>
    <n v="-37.44"/>
    <n v="-37.44"/>
    <n v="-37.44"/>
    <n v="-10.79"/>
    <n v="-10.79"/>
    <n v="-10.79"/>
    <n v="-10.79"/>
    <n v="-10.79"/>
    <n v="-10.79"/>
    <n v="-289.38000000000005"/>
  </r>
  <r>
    <x v="3"/>
    <x v="21"/>
    <n v="-0.99"/>
    <n v="-0.99"/>
    <n v="-0.99"/>
    <n v="-0.99"/>
    <n v="-0.99"/>
    <n v="-0.99"/>
    <n v="-0.99"/>
    <n v="-0.99"/>
    <n v="-0.99"/>
    <n v="-2.89"/>
    <n v="-2.99"/>
    <n v="-88.27"/>
    <n v="-103.06"/>
  </r>
  <r>
    <x v="3"/>
    <x v="22"/>
    <m/>
    <m/>
    <m/>
    <m/>
    <m/>
    <m/>
    <n v="-19.989999999999998"/>
    <m/>
    <m/>
    <m/>
    <m/>
    <m/>
    <n v="-19.989999999999998"/>
  </r>
  <r>
    <x v="9"/>
    <x v="23"/>
    <n v="-4005.5"/>
    <n v="-6493.13"/>
    <n v="-10284.23"/>
    <n v="-6855.7199999999993"/>
    <n v="-4365.7000000000007"/>
    <n v="-2863.69"/>
    <n v="-2276.75"/>
    <n v="-3101.0400000000004"/>
    <n v="-2292.17"/>
    <n v="-3453.16"/>
    <n v="-1937.4499999999998"/>
    <n v="-2109.8000000000002"/>
    <n v="-50038.34"/>
  </r>
  <r>
    <x v="9"/>
    <x v="24"/>
    <n v="-4101.16"/>
    <n v="-4075.91"/>
    <n v="-2429.08"/>
    <n v="-2081"/>
    <n v="-1282.17"/>
    <n v="-1029.79"/>
    <n v="-806"/>
    <n v="-414.22"/>
    <m/>
    <n v="-246"/>
    <m/>
    <m/>
    <n v="-16465.330000000002"/>
  </r>
  <r>
    <x v="2"/>
    <x v="25"/>
    <n v="-427.26"/>
    <n v="-427.26"/>
    <n v="-427.26"/>
    <n v="-427.26"/>
    <n v="-427.26"/>
    <n v="-427.26"/>
    <m/>
    <m/>
    <m/>
    <m/>
    <m/>
    <m/>
    <n v="-2563.5600000000004"/>
  </r>
  <r>
    <x v="9"/>
    <x v="26"/>
    <n v="-3071.98"/>
    <n v="-2765.98"/>
    <n v="-2867.98"/>
    <n v="-3989.9799999999996"/>
    <n v="-4403.97"/>
    <n v="-1433.99"/>
    <n v="-1331.99"/>
    <n v="-3275.98"/>
    <n v="-3377.98"/>
    <n v="-5321.97"/>
    <n v="-3791.9700000000003"/>
    <n v="-1229.99"/>
    <n v="-36863.760000000002"/>
  </r>
  <r>
    <x v="4"/>
    <x v="27"/>
    <m/>
    <m/>
    <m/>
    <m/>
    <n v="-0.72"/>
    <n v="-0.72"/>
    <n v="-0.74"/>
    <n v="-0.74"/>
    <n v="-0.74"/>
    <n v="-0.74"/>
    <n v="-0.74"/>
    <n v="-0.74"/>
    <n v="-5.8800000000000008"/>
  </r>
  <r>
    <x v="4"/>
    <x v="28"/>
    <n v="-20"/>
    <n v="-20"/>
    <n v="-20"/>
    <n v="-20"/>
    <n v="-20"/>
    <n v="-20"/>
    <n v="-20"/>
    <n v="-20"/>
    <n v="-20"/>
    <n v="-20"/>
    <n v="-20"/>
    <m/>
    <n v="-220"/>
  </r>
  <r>
    <x v="3"/>
    <x v="29"/>
    <n v="-24.37"/>
    <n v="-24.37"/>
    <n v="-24.37"/>
    <n v="-24.37"/>
    <n v="-24.37"/>
    <n v="-24.37"/>
    <m/>
    <m/>
    <m/>
    <m/>
    <m/>
    <m/>
    <n v="-146.22"/>
  </r>
  <r>
    <x v="3"/>
    <x v="30"/>
    <m/>
    <n v="-21.17"/>
    <n v="-116.64"/>
    <m/>
    <n v="-47.98"/>
    <m/>
    <m/>
    <n v="-60.32"/>
    <n v="-42.34"/>
    <m/>
    <m/>
    <m/>
    <n v="-288.45"/>
  </r>
  <r>
    <x v="3"/>
    <x v="31"/>
    <n v="-20.2"/>
    <m/>
    <n v="-20.2"/>
    <m/>
    <n v="-19.13"/>
    <n v="-101"/>
    <n v="-20.2"/>
    <m/>
    <m/>
    <n v="-42.52"/>
    <m/>
    <n v="-21.26"/>
    <n v="-244.51"/>
  </r>
  <r>
    <x v="1"/>
    <x v="32"/>
    <n v="-14.92"/>
    <n v="-14.92"/>
    <n v="-14.92"/>
    <n v="-16.52"/>
    <n v="-16.52"/>
    <n v="-16.52"/>
    <n v="-16.52"/>
    <n v="-16.52"/>
    <n v="-16.52"/>
    <n v="-16.52"/>
    <n v="-16.52"/>
    <n v="-16.52"/>
    <n v="-193.44000000000003"/>
  </r>
  <r>
    <x v="3"/>
    <x v="33"/>
    <m/>
    <m/>
    <m/>
    <m/>
    <m/>
    <m/>
    <n v="-29.99"/>
    <m/>
    <m/>
    <n v="-25.32"/>
    <n v="-25.32"/>
    <n v="-25.32"/>
    <n v="-105.94999999999999"/>
  </r>
  <r>
    <x v="3"/>
    <x v="34"/>
    <n v="-21"/>
    <n v="-17"/>
    <n v="-17"/>
    <n v="-17"/>
    <n v="-17"/>
    <n v="-17"/>
    <n v="-17"/>
    <n v="-17"/>
    <n v="-17"/>
    <n v="-17"/>
    <n v="-17"/>
    <n v="-17"/>
    <n v="-208"/>
  </r>
  <r>
    <x v="2"/>
    <x v="35"/>
    <n v="-4.6999999999999993"/>
    <n v="-16.7"/>
    <m/>
    <m/>
    <m/>
    <m/>
    <m/>
    <m/>
    <m/>
    <n v="-20.350000000000001"/>
    <n v="-1.35"/>
    <m/>
    <n v="-43.1"/>
  </r>
  <r>
    <x v="11"/>
    <x v="36"/>
    <m/>
    <m/>
    <m/>
    <m/>
    <m/>
    <n v="-333.64"/>
    <m/>
    <n v="-584.04"/>
    <m/>
    <n v="-580.74"/>
    <m/>
    <m/>
    <n v="-1498.42"/>
  </r>
  <r>
    <x v="7"/>
    <x v="37"/>
    <m/>
    <m/>
    <m/>
    <m/>
    <m/>
    <m/>
    <m/>
    <n v="-2"/>
    <m/>
    <n v="-229.52"/>
    <m/>
    <m/>
    <n v="-231.52"/>
  </r>
  <r>
    <x v="7"/>
    <x v="38"/>
    <m/>
    <m/>
    <m/>
    <m/>
    <m/>
    <m/>
    <m/>
    <m/>
    <m/>
    <n v="-46"/>
    <m/>
    <m/>
    <n v="-46"/>
  </r>
  <r>
    <x v="3"/>
    <x v="39"/>
    <m/>
    <m/>
    <m/>
    <m/>
    <n v="-24.07"/>
    <n v="-24.07"/>
    <n v="-24.52"/>
    <n v="-24.52"/>
    <n v="-24.52"/>
    <n v="-24.52"/>
    <n v="-24.52"/>
    <n v="-24.52"/>
    <n v="-195.26000000000002"/>
  </r>
  <r>
    <x v="3"/>
    <x v="40"/>
    <m/>
    <n v="-53.08"/>
    <n v="-334.35"/>
    <m/>
    <n v="-3821"/>
    <n v="-3739.99"/>
    <n v="-2249.9899999999998"/>
    <n v="-222.46"/>
    <m/>
    <m/>
    <n v="-300"/>
    <m/>
    <n v="-10720.869999999999"/>
  </r>
  <r>
    <x v="12"/>
    <x v="41"/>
    <m/>
    <m/>
    <m/>
    <m/>
    <m/>
    <m/>
    <n v="-200"/>
    <m/>
    <n v="-200"/>
    <m/>
    <m/>
    <n v="-250"/>
    <n v="-650"/>
  </r>
  <r>
    <x v="3"/>
    <x v="42"/>
    <m/>
    <m/>
    <m/>
    <m/>
    <m/>
    <m/>
    <m/>
    <m/>
    <n v="-41"/>
    <n v="-41"/>
    <n v="-17"/>
    <m/>
    <n v="-99"/>
  </r>
  <r>
    <x v="10"/>
    <x v="43"/>
    <m/>
    <m/>
    <m/>
    <m/>
    <m/>
    <m/>
    <m/>
    <m/>
    <m/>
    <m/>
    <n v="-17.5"/>
    <m/>
    <n v="-17.5"/>
  </r>
  <r>
    <x v="3"/>
    <x v="44"/>
    <n v="-1249.95"/>
    <n v="-1545.99"/>
    <n v="-2019.06"/>
    <n v="-3658.75"/>
    <n v="-832.64"/>
    <n v="-866.62"/>
    <n v="-632.17999999999995"/>
    <n v="-923.03"/>
    <n v="-527.91"/>
    <n v="-471.15"/>
    <n v="-434.42"/>
    <n v="-419.07"/>
    <n v="-13580.77"/>
  </r>
  <r>
    <x v="3"/>
    <x v="45"/>
    <n v="-143.97999999999999"/>
    <n v="-312.95"/>
    <n v="-223.25"/>
    <n v="-231.94"/>
    <n v="-113.98"/>
    <n v="-327.75"/>
    <n v="-204.93"/>
    <n v="-223.25"/>
    <n v="-196.28"/>
    <n v="-191.2"/>
    <n v="-94.98"/>
    <n v="-200.8"/>
    <n v="-2465.29"/>
  </r>
  <r>
    <x v="1"/>
    <x v="46"/>
    <n v="-116.33"/>
    <n v="-754.2"/>
    <n v="-190.15"/>
    <n v="-266.99"/>
    <n v="-181.72"/>
    <n v="-247.33"/>
    <n v="-194.73"/>
    <n v="-146.97"/>
    <n v="-53.49"/>
    <n v="-53.49"/>
    <n v="-69.489999999999995"/>
    <n v="-152.43"/>
    <n v="-2427.3199999999993"/>
  </r>
  <r>
    <x v="4"/>
    <x v="47"/>
    <n v="-478.01"/>
    <n v="-520.92999999999995"/>
    <n v="-385.62"/>
    <n v="-336.52"/>
    <n v="-262.16000000000003"/>
    <n v="-102.91"/>
    <n v="-499.46"/>
    <n v="-571.04999999999995"/>
    <n v="-493.28"/>
    <n v="-560.54999999999995"/>
    <n v="-293.18"/>
    <n v="-287.39999999999998"/>
    <n v="-4791.07"/>
  </r>
  <r>
    <x v="13"/>
    <x v="48"/>
    <n v="-2937.1"/>
    <n v="-1996.78"/>
    <n v="-3030.84"/>
    <n v="-2945.6"/>
    <n v="-2886.48"/>
    <n v="-2571.6999999999998"/>
    <n v="-2188.23"/>
    <n v="-3102.95"/>
    <n v="-2108.27"/>
    <n v="-2307.2199999999998"/>
    <n v="-2532.69"/>
    <n v="-2894.55"/>
    <n v="-31502.41"/>
  </r>
  <r>
    <x v="14"/>
    <x v="49"/>
    <n v="-988.31"/>
    <n v="-979.87"/>
    <n v="-1262.4100000000001"/>
    <n v="-1994.93"/>
    <n v="-790.84"/>
    <n v="-1432.5"/>
    <n v="-1180.6099999999999"/>
    <n v="-1027.92"/>
    <n v="-7621.22"/>
    <n v="-468.92"/>
    <n v="-628.86"/>
    <n v="-841.29"/>
    <n v="-19217.68"/>
  </r>
  <r>
    <x v="11"/>
    <x v="50"/>
    <n v="-2415.5500000000002"/>
    <n v="-1852.52"/>
    <n v="-1456.06"/>
    <n v="-1887.43"/>
    <n v="-1505.5"/>
    <n v="-2082.66"/>
    <n v="-1242.3599999999999"/>
    <n v="-1168.25"/>
    <n v="-888.93"/>
    <n v="-1188.6400000000001"/>
    <n v="-847.15"/>
    <n v="-1112.24"/>
    <n v="-17647.29"/>
  </r>
  <r>
    <x v="15"/>
    <x v="51"/>
    <m/>
    <m/>
    <m/>
    <m/>
    <m/>
    <n v="-2062.7600000000002"/>
    <m/>
    <m/>
    <m/>
    <m/>
    <m/>
    <m/>
    <n v="-2062.7600000000002"/>
  </r>
  <r>
    <x v="10"/>
    <x v="52"/>
    <n v="-200.56"/>
    <n v="-363.37"/>
    <n v="-273.55"/>
    <n v="-352.07"/>
    <n v="-363.86"/>
    <n v="-414.82"/>
    <n v="-195.25"/>
    <n v="-669.78"/>
    <n v="-264.51"/>
    <n v="-397.49"/>
    <n v="-201.86"/>
    <n v="-291.54000000000002"/>
    <n v="-3988.6599999999994"/>
  </r>
  <r>
    <x v="16"/>
    <x v="53"/>
    <n v="-1079.6300000000001"/>
    <n v="0"/>
    <n v="-5810.83"/>
    <n v="-1454.43"/>
    <n v="-591.88"/>
    <n v="-896.14"/>
    <n v="-419.41"/>
    <n v="-421.83"/>
    <n v="-1586.52"/>
    <n v="-882.46"/>
    <n v="0"/>
    <n v="-1458.83"/>
    <n v="-14601.95999999999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AC6357-2B23-4BD3-AF93-1925B7BEC55C}"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outline="1" outlineData="1" compactData="0" multipleFieldFilters="0">
  <location ref="A3:O22" firstHeaderRow="0" firstDataRow="1" firstDataCol="2"/>
  <pivotFields count="15">
    <pivotField axis="axisRow" compact="0" showAll="0">
      <items count="20">
        <item sd="0" x="0"/>
        <item sd="0" f="1" x="15"/>
        <item sd="0" x="11"/>
        <item sd="0" x="4"/>
        <item sd="0" x="1"/>
        <item sd="0" x="5"/>
        <item sd="0" x="7"/>
        <item sd="0" x="3"/>
        <item sd="0" x="10"/>
        <item sd="0" x="12"/>
        <item sd="0" x="9"/>
        <item sd="0" x="6"/>
        <item sd="0" x="14"/>
        <item sd="0" x="13"/>
        <item sd="0" x="8"/>
        <item sd="0" f="1" x="16"/>
        <item sd="0" f="1" x="17"/>
        <item sd="0" x="2"/>
        <item sd="0" f="1" x="18"/>
        <item t="default"/>
      </items>
    </pivotField>
    <pivotField axis="axisRow" compact="0" showAll="0">
      <items count="25">
        <item x="1"/>
        <item x="2"/>
        <item x="3"/>
        <item x="4"/>
        <item x="5"/>
        <item x="6"/>
        <item x="7"/>
        <item x="8"/>
        <item x="9"/>
        <item x="10"/>
        <item x="11"/>
        <item x="12"/>
        <item x="13"/>
        <item x="14"/>
        <item x="15"/>
        <item x="16"/>
        <item x="17"/>
        <item x="18"/>
        <item x="19"/>
        <item x="0"/>
        <item x="20"/>
        <item x="21"/>
        <item x="22"/>
        <item x="23"/>
        <item t="default"/>
      </items>
    </pivotField>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numFmtId="169" showAll="0"/>
  </pivotFields>
  <rowFields count="2">
    <field x="0"/>
    <field x="1"/>
  </rowFields>
  <rowItems count="19">
    <i>
      <x/>
    </i>
    <i>
      <x v="1"/>
    </i>
    <i>
      <x v="2"/>
    </i>
    <i>
      <x v="3"/>
    </i>
    <i>
      <x v="4"/>
    </i>
    <i>
      <x v="5"/>
    </i>
    <i>
      <x v="6"/>
    </i>
    <i>
      <x v="7"/>
    </i>
    <i>
      <x v="8"/>
    </i>
    <i>
      <x v="9"/>
    </i>
    <i>
      <x v="10"/>
    </i>
    <i>
      <x v="11"/>
    </i>
    <i>
      <x v="12"/>
    </i>
    <i>
      <x v="13"/>
    </i>
    <i>
      <x v="14"/>
    </i>
    <i>
      <x v="15"/>
    </i>
    <i>
      <x v="16"/>
    </i>
    <i>
      <x v="17"/>
    </i>
    <i>
      <x v="18"/>
    </i>
  </rowItems>
  <colFields count="1">
    <field x="-2"/>
  </colFields>
  <colItems count="13">
    <i>
      <x/>
    </i>
    <i i="1">
      <x v="1"/>
    </i>
    <i i="2">
      <x v="2"/>
    </i>
    <i i="3">
      <x v="3"/>
    </i>
    <i i="4">
      <x v="4"/>
    </i>
    <i i="5">
      <x v="5"/>
    </i>
    <i i="6">
      <x v="6"/>
    </i>
    <i i="7">
      <x v="7"/>
    </i>
    <i i="8">
      <x v="8"/>
    </i>
    <i i="9">
      <x v="9"/>
    </i>
    <i i="10">
      <x v="10"/>
    </i>
    <i i="11">
      <x v="11"/>
    </i>
    <i i="12">
      <x v="12"/>
    </i>
  </colItems>
  <dataFields count="13">
    <dataField name="  Jan" fld="2" baseField="0" baseItem="0"/>
    <dataField name="  Feb" fld="3" baseField="0" baseItem="0"/>
    <dataField name="  Mar" fld="4" baseField="0" baseItem="0"/>
    <dataField name="  Apr" fld="5" baseField="0" baseItem="0"/>
    <dataField name="  May" fld="6" baseField="0" baseItem="0"/>
    <dataField name="  Jun" fld="7" baseField="0" baseItem="0"/>
    <dataField name="  Jul" fld="8" baseField="0" baseItem="0"/>
    <dataField name="  Aug" fld="9" baseField="0" baseItem="0"/>
    <dataField name="  Sep" fld="10" baseField="0" baseItem="0"/>
    <dataField name="  Oct" fld="11" baseField="0" baseItem="0"/>
    <dataField name="  Nov" fld="12" baseField="0" baseItem="0"/>
    <dataField name="  Dec" fld="13" baseField="0" baseItem="0"/>
    <dataField name="Full Year " fld="14" baseField="0" baseItem="0"/>
  </dataFields>
  <formats count="16">
    <format dxfId="104">
      <pivotArea field="0" type="button" dataOnly="0" labelOnly="1" outline="0" axis="axisRow" fieldPosition="0"/>
    </format>
    <format dxfId="103">
      <pivotArea field="1" type="button" dataOnly="0" labelOnly="1" outline="0" axis="axisRow" fieldPosition="1"/>
    </format>
    <format dxfId="102">
      <pivotArea dataOnly="0" labelOnly="1" outline="0" fieldPosition="0">
        <references count="1">
          <reference field="4294967294" count="13">
            <x v="0"/>
            <x v="1"/>
            <x v="2"/>
            <x v="3"/>
            <x v="4"/>
            <x v="5"/>
            <x v="6"/>
            <x v="7"/>
            <x v="8"/>
            <x v="9"/>
            <x v="10"/>
            <x v="11"/>
            <x v="12"/>
          </reference>
        </references>
      </pivotArea>
    </format>
    <format dxfId="101">
      <pivotArea outline="0" collapsedLevelsAreSubtotals="1" fieldPosition="0"/>
    </format>
    <format dxfId="100">
      <pivotArea fieldPosition="0">
        <references count="1">
          <reference field="0" count="1">
            <x v="1"/>
          </reference>
        </references>
      </pivotArea>
    </format>
    <format dxfId="99">
      <pivotArea dataOnly="0" labelOnly="1" outline="0" fieldPosition="0">
        <references count="1">
          <reference field="0" count="1">
            <x v="1"/>
          </reference>
        </references>
      </pivotArea>
    </format>
    <format dxfId="98">
      <pivotArea fieldPosition="0">
        <references count="1">
          <reference field="0" count="1">
            <x v="18"/>
          </reference>
        </references>
      </pivotArea>
    </format>
    <format dxfId="97">
      <pivotArea dataOnly="0" labelOnly="1" outline="0" fieldPosition="0">
        <references count="1">
          <reference field="0" count="1">
            <x v="18"/>
          </reference>
        </references>
      </pivotArea>
    </format>
    <format dxfId="96">
      <pivotArea fieldPosition="0">
        <references count="1">
          <reference field="0" count="1">
            <x v="15"/>
          </reference>
        </references>
      </pivotArea>
    </format>
    <format dxfId="95">
      <pivotArea dataOnly="0" labelOnly="1" outline="0" fieldPosition="0">
        <references count="1">
          <reference field="0" count="1">
            <x v="15"/>
          </reference>
        </references>
      </pivotArea>
    </format>
    <format dxfId="94">
      <pivotArea type="all" dataOnly="0" outline="0" fieldPosition="0"/>
    </format>
    <format dxfId="93">
      <pivotArea outline="0" collapsedLevelsAreSubtotals="1" fieldPosition="0"/>
    </format>
    <format dxfId="92">
      <pivotArea field="0" type="button" dataOnly="0" labelOnly="1" outline="0" axis="axisRow" fieldPosition="0"/>
    </format>
    <format dxfId="91">
      <pivotArea field="1" type="button" dataOnly="0" labelOnly="1" outline="0" axis="axisRow" fieldPosition="1"/>
    </format>
    <format dxfId="90">
      <pivotArea dataOnly="0" labelOnly="1" outline="0" fieldPosition="0">
        <references count="1">
          <reference field="0" count="0"/>
        </references>
      </pivotArea>
    </format>
    <format dxfId="89">
      <pivotArea dataOnly="0" labelOnly="1" outline="0" fieldPosition="0">
        <references count="1">
          <reference field="4294967294" count="13">
            <x v="0"/>
            <x v="1"/>
            <x v="2"/>
            <x v="3"/>
            <x v="4"/>
            <x v="5"/>
            <x v="6"/>
            <x v="7"/>
            <x v="8"/>
            <x v="9"/>
            <x v="10"/>
            <x v="11"/>
            <x v="1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18D671-36AB-4A69-958A-1602630F033F}" name="PivotTable1" cacheId="1" applyNumberFormats="0" applyBorderFormats="0" applyFontFormats="0" applyPatternFormats="0" applyAlignmentFormats="0" applyWidthHeightFormats="1" dataCaption="Values" updatedVersion="8" minRefreshableVersion="3" rowGrandTotals="0" colGrandTotals="0" itemPrintTitles="1" createdVersion="8" indent="0" compact="0" outline="1" outlineData="1" compactData="0" multipleFieldFilters="0">
  <location ref="A3:O26" firstHeaderRow="0" firstDataRow="1" firstDataCol="2"/>
  <pivotFields count="15">
    <pivotField axis="axisRow" compact="0" showAll="0">
      <items count="26">
        <item sd="0" x="0"/>
        <item sd="0" f="1" x="21"/>
        <item sd="0" x="18"/>
        <item sd="0" x="1"/>
        <item sd="0" x="6"/>
        <item sd="0" x="7"/>
        <item sd="0" x="14"/>
        <item sd="0" m="1" x="20"/>
        <item sd="0" x="5"/>
        <item sd="0" m="1" x="19"/>
        <item sd="0" x="2"/>
        <item sd="0" x="12"/>
        <item sd="0" x="16"/>
        <item sd="0" x="17"/>
        <item sd="0" x="8"/>
        <item sd="0" x="9"/>
        <item sd="0" x="3"/>
        <item sd="0" x="10"/>
        <item sd="0" x="11"/>
        <item sd="0" x="4"/>
        <item sd="0" x="13"/>
        <item sd="0" f="1" x="22"/>
        <item sd="0" f="1" x="23"/>
        <item sd="0" x="15"/>
        <item sd="0" f="1" x="24"/>
        <item t="default"/>
      </items>
    </pivotField>
    <pivotField axis="axisRow" compact="0" showAll="0">
      <items count="68">
        <item x="11"/>
        <item x="10"/>
        <item x="59"/>
        <item x="50"/>
        <item x="61"/>
        <item x="51"/>
        <item x="52"/>
        <item x="53"/>
        <item x="55"/>
        <item x="54"/>
        <item x="56"/>
        <item x="57"/>
        <item x="58"/>
        <item x="60"/>
        <item x="12"/>
        <item x="2"/>
        <item x="3"/>
        <item x="13"/>
        <item x="27"/>
        <item x="47"/>
        <item x="46"/>
        <item x="45"/>
        <item x="14"/>
        <item x="43"/>
        <item x="39"/>
        <item x="29"/>
        <item x="7"/>
        <item x="17"/>
        <item x="18"/>
        <item x="19"/>
        <item x="20"/>
        <item x="40"/>
        <item x="41"/>
        <item x="21"/>
        <item x="22"/>
        <item x="4"/>
        <item x="23"/>
        <item x="8"/>
        <item x="24"/>
        <item x="5"/>
        <item x="25"/>
        <item x="26"/>
        <item x="66"/>
        <item x="49"/>
        <item x="34"/>
        <item x="9"/>
        <item x="1"/>
        <item x="36"/>
        <item x="37"/>
        <item x="28"/>
        <item x="16"/>
        <item x="0"/>
        <item x="35"/>
        <item x="38"/>
        <item x="44"/>
        <item x="30"/>
        <item x="32"/>
        <item x="6"/>
        <item x="31"/>
        <item x="48"/>
        <item x="42"/>
        <item x="15"/>
        <item x="33"/>
        <item x="62"/>
        <item x="63"/>
        <item x="64"/>
        <item x="65"/>
        <item t="default"/>
      </items>
    </pivotField>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s>
  <rowFields count="2">
    <field x="0"/>
    <field x="1"/>
  </rowFields>
  <rowItems count="23">
    <i>
      <x/>
    </i>
    <i>
      <x v="1"/>
    </i>
    <i>
      <x v="2"/>
    </i>
    <i>
      <x v="3"/>
    </i>
    <i>
      <x v="4"/>
    </i>
    <i>
      <x v="5"/>
    </i>
    <i>
      <x v="6"/>
    </i>
    <i>
      <x v="8"/>
    </i>
    <i>
      <x v="10"/>
    </i>
    <i>
      <x v="11"/>
    </i>
    <i>
      <x v="12"/>
    </i>
    <i>
      <x v="13"/>
    </i>
    <i>
      <x v="14"/>
    </i>
    <i>
      <x v="15"/>
    </i>
    <i>
      <x v="16"/>
    </i>
    <i>
      <x v="17"/>
    </i>
    <i>
      <x v="18"/>
    </i>
    <i>
      <x v="19"/>
    </i>
    <i>
      <x v="20"/>
    </i>
    <i>
      <x v="21"/>
    </i>
    <i>
      <x v="22"/>
    </i>
    <i>
      <x v="23"/>
    </i>
    <i>
      <x v="24"/>
    </i>
  </rowItems>
  <colFields count="1">
    <field x="-2"/>
  </colFields>
  <colItems count="13">
    <i>
      <x/>
    </i>
    <i i="1">
      <x v="1"/>
    </i>
    <i i="2">
      <x v="2"/>
    </i>
    <i i="3">
      <x v="3"/>
    </i>
    <i i="4">
      <x v="4"/>
    </i>
    <i i="5">
      <x v="5"/>
    </i>
    <i i="6">
      <x v="6"/>
    </i>
    <i i="7">
      <x v="7"/>
    </i>
    <i i="8">
      <x v="8"/>
    </i>
    <i i="9">
      <x v="9"/>
    </i>
    <i i="10">
      <x v="10"/>
    </i>
    <i i="11">
      <x v="11"/>
    </i>
    <i i="12">
      <x v="12"/>
    </i>
  </colItems>
  <dataFields count="13">
    <dataField name=" Jan" fld="2" baseField="0" baseItem="0"/>
    <dataField name=" Feb" fld="3" baseField="0" baseItem="1"/>
    <dataField name="  Mar" fld="4" baseField="0" baseItem="0"/>
    <dataField name="  Apr" fld="5" baseField="0" baseItem="0"/>
    <dataField name="  May" fld="6" baseField="0" baseItem="0"/>
    <dataField name="  Jun" fld="7" baseField="0" baseItem="0"/>
    <dataField name="  Jul" fld="8" baseField="0" baseItem="0"/>
    <dataField name="  Aug" fld="9" baseField="0" baseItem="1"/>
    <dataField name="  Sep" fld="10" baseField="0" baseItem="0"/>
    <dataField name="  Oct" fld="11" baseField="1" baseItem="0"/>
    <dataField name="  Nov" fld="12" baseField="0" baseItem="0"/>
    <dataField name="  Dec" fld="13" baseField="0" baseItem="0"/>
    <dataField name="  Full Year" fld="14" baseField="0" baseItem="0"/>
  </dataFields>
  <formats count="20">
    <format dxfId="88">
      <pivotArea outline="0" collapsedLevelsAreSubtotals="1" fieldPosition="0"/>
    </format>
    <format dxfId="87">
      <pivotArea dataOnly="0" labelOnly="1" outline="0" fieldPosition="0">
        <references count="1">
          <reference field="4294967294" count="13">
            <x v="0"/>
            <x v="1"/>
            <x v="2"/>
            <x v="3"/>
            <x v="4"/>
            <x v="5"/>
            <x v="6"/>
            <x v="7"/>
            <x v="8"/>
            <x v="9"/>
            <x v="10"/>
            <x v="11"/>
            <x v="12"/>
          </reference>
        </references>
      </pivotArea>
    </format>
    <format dxfId="86">
      <pivotArea outline="0" collapsedLevelsAreSubtotals="1" fieldPosition="0"/>
    </format>
    <format dxfId="85">
      <pivotArea field="0" type="button" dataOnly="0" labelOnly="1" outline="0" axis="axisRow" fieldPosition="0"/>
    </format>
    <format dxfId="84">
      <pivotArea field="1" type="button" dataOnly="0" labelOnly="1" outline="0" axis="axisRow" fieldPosition="1"/>
    </format>
    <format dxfId="83">
      <pivotArea dataOnly="0" labelOnly="1" outline="0" fieldPosition="0">
        <references count="1">
          <reference field="4294967294" count="13">
            <x v="0"/>
            <x v="1"/>
            <x v="2"/>
            <x v="3"/>
            <x v="4"/>
            <x v="5"/>
            <x v="6"/>
            <x v="7"/>
            <x v="8"/>
            <x v="9"/>
            <x v="10"/>
            <x v="11"/>
            <x v="12"/>
          </reference>
        </references>
      </pivotArea>
    </format>
    <format dxfId="82">
      <pivotArea type="all" dataOnly="0" outline="0" fieldPosition="0"/>
    </format>
    <format dxfId="81">
      <pivotArea outline="0" collapsedLevelsAreSubtotals="1" fieldPosition="0"/>
    </format>
    <format dxfId="80">
      <pivotArea field="0" type="button" dataOnly="0" labelOnly="1" outline="0" axis="axisRow" fieldPosition="0"/>
    </format>
    <format dxfId="79">
      <pivotArea field="1" type="button" dataOnly="0" labelOnly="1" outline="0" axis="axisRow" fieldPosition="1"/>
    </format>
    <format dxfId="78">
      <pivotArea dataOnly="0" labelOnly="1" outline="0" fieldPosition="0">
        <references count="1">
          <reference field="0" count="0"/>
        </references>
      </pivotArea>
    </format>
    <format dxfId="77">
      <pivotArea dataOnly="0" labelOnly="1" outline="0" fieldPosition="0">
        <references count="2">
          <reference field="0" count="1" selected="0">
            <x v="0"/>
          </reference>
          <reference field="1" count="1">
            <x v="51"/>
          </reference>
        </references>
      </pivotArea>
    </format>
    <format dxfId="76">
      <pivotArea dataOnly="0" labelOnly="1" outline="0" fieldPosition="0">
        <references count="1">
          <reference field="4294967294" count="13">
            <x v="0"/>
            <x v="1"/>
            <x v="2"/>
            <x v="3"/>
            <x v="4"/>
            <x v="5"/>
            <x v="6"/>
            <x v="7"/>
            <x v="8"/>
            <x v="9"/>
            <x v="10"/>
            <x v="11"/>
            <x v="12"/>
          </reference>
        </references>
      </pivotArea>
    </format>
    <format dxfId="75">
      <pivotArea fieldPosition="0">
        <references count="1">
          <reference field="0" count="1">
            <x v="1"/>
          </reference>
        </references>
      </pivotArea>
    </format>
    <format dxfId="74">
      <pivotArea dataOnly="0" labelOnly="1" outline="0" fieldPosition="0">
        <references count="1">
          <reference field="0" count="1">
            <x v="1"/>
          </reference>
        </references>
      </pivotArea>
    </format>
    <format dxfId="73">
      <pivotArea fieldPosition="0">
        <references count="1">
          <reference field="0" count="1">
            <x v="24"/>
          </reference>
        </references>
      </pivotArea>
    </format>
    <format dxfId="72">
      <pivotArea dataOnly="0" labelOnly="1" outline="0" fieldPosition="0">
        <references count="1">
          <reference field="0" count="1">
            <x v="24"/>
          </reference>
        </references>
      </pivotArea>
    </format>
    <format dxfId="71">
      <pivotArea fieldPosition="0">
        <references count="1">
          <reference field="0" count="1">
            <x v="21"/>
          </reference>
        </references>
      </pivotArea>
    </format>
    <format dxfId="70">
      <pivotArea dataOnly="0" labelOnly="1" outline="0" fieldPosition="0">
        <references count="1">
          <reference field="0" count="1">
            <x v="21"/>
          </reference>
        </references>
      </pivotArea>
    </format>
    <format dxfId="69">
      <pivotArea dataOnly="0" labelOnly="1" outline="0" offset="IV256" fieldPosition="0">
        <references count="1">
          <reference field="0"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4788CC-425E-45A5-8E95-C609D211F6FD}" name="PivotTable4" cacheId="2" applyNumberFormats="0" applyBorderFormats="0" applyFontFormats="0" applyPatternFormats="0" applyAlignmentFormats="0" applyWidthHeightFormats="1" dataCaption="Values" updatedVersion="8" minRefreshableVersion="3" rowGrandTotals="0" colGrandTotals="0" itemPrintTitles="1" createdVersion="8" indent="0" compact="0" outline="1" outlineData="1" compactData="0" multipleFieldFilters="0">
  <location ref="A3:O24" firstHeaderRow="0" firstDataRow="1" firstDataCol="2"/>
  <pivotFields count="15">
    <pivotField axis="axisRow" compact="0" showAll="0">
      <items count="28">
        <item sd="0" x="0"/>
        <item sd="0" f="1" x="19"/>
        <item sd="0" x="16"/>
        <item sd="0" x="7"/>
        <item sd="0" x="3"/>
        <item sd="0" m="1" x="23"/>
        <item sd="0" x="9"/>
        <item sd="0" x="1"/>
        <item sd="0" m="1" x="18"/>
        <item sd="0" x="11"/>
        <item sd="0" m="1" x="20"/>
        <item sd="0" m="1" x="22"/>
        <item sd="0" x="10"/>
        <item sd="0" m="1" x="21"/>
        <item sd="0" x="15"/>
        <item sd="0" x="2"/>
        <item sd="0" x="5"/>
        <item sd="0" x="8"/>
        <item sd="0" m="1" x="17"/>
        <item sd="0" x="13"/>
        <item sd="0" x="6"/>
        <item sd="0" x="12"/>
        <item sd="0" x="14"/>
        <item sd="0" f="1" x="24"/>
        <item sd="0" f="1" x="25"/>
        <item sd="0" x="4"/>
        <item sd="0" f="1" x="26"/>
        <item t="default"/>
      </items>
    </pivotField>
    <pivotField axis="axisRow" compact="0" showAll="0">
      <items count="55">
        <item x="39"/>
        <item x="20"/>
        <item x="1"/>
        <item x="21"/>
        <item x="33"/>
        <item x="2"/>
        <item x="47"/>
        <item x="44"/>
        <item x="52"/>
        <item x="53"/>
        <item x="48"/>
        <item x="50"/>
        <item x="45"/>
        <item x="49"/>
        <item x="46"/>
        <item x="29"/>
        <item x="40"/>
        <item x="15"/>
        <item x="3"/>
        <item x="25"/>
        <item x="13"/>
        <item x="14"/>
        <item x="41"/>
        <item x="27"/>
        <item x="4"/>
        <item x="36"/>
        <item x="30"/>
        <item x="31"/>
        <item x="51"/>
        <item x="5"/>
        <item x="37"/>
        <item x="32"/>
        <item x="38"/>
        <item x="34"/>
        <item x="28"/>
        <item x="35"/>
        <item x="12"/>
        <item x="6"/>
        <item x="7"/>
        <item x="0"/>
        <item x="8"/>
        <item x="22"/>
        <item x="42"/>
        <item x="9"/>
        <item x="43"/>
        <item x="16"/>
        <item x="17"/>
        <item x="23"/>
        <item x="24"/>
        <item x="10"/>
        <item x="26"/>
        <item x="11"/>
        <item x="18"/>
        <item x="19"/>
        <item t="default"/>
      </items>
    </pivotField>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s>
  <rowFields count="2">
    <field x="0"/>
    <field x="1"/>
  </rowFields>
  <rowItems count="21">
    <i>
      <x/>
    </i>
    <i>
      <x v="1"/>
    </i>
    <i>
      <x v="2"/>
    </i>
    <i>
      <x v="3"/>
    </i>
    <i>
      <x v="4"/>
    </i>
    <i>
      <x v="6"/>
    </i>
    <i>
      <x v="7"/>
    </i>
    <i>
      <x v="9"/>
    </i>
    <i>
      <x v="12"/>
    </i>
    <i>
      <x v="14"/>
    </i>
    <i>
      <x v="15"/>
    </i>
    <i>
      <x v="16"/>
    </i>
    <i>
      <x v="17"/>
    </i>
    <i>
      <x v="19"/>
    </i>
    <i>
      <x v="20"/>
    </i>
    <i>
      <x v="21"/>
    </i>
    <i>
      <x v="22"/>
    </i>
    <i>
      <x v="23"/>
    </i>
    <i>
      <x v="24"/>
    </i>
    <i>
      <x v="25"/>
    </i>
    <i>
      <x v="26"/>
    </i>
  </rowItems>
  <colFields count="1">
    <field x="-2"/>
  </colFields>
  <colItems count="13">
    <i>
      <x/>
    </i>
    <i i="1">
      <x v="1"/>
    </i>
    <i i="2">
      <x v="2"/>
    </i>
    <i i="3">
      <x v="3"/>
    </i>
    <i i="4">
      <x v="4"/>
    </i>
    <i i="5">
      <x v="5"/>
    </i>
    <i i="6">
      <x v="6"/>
    </i>
    <i i="7">
      <x v="7"/>
    </i>
    <i i="8">
      <x v="8"/>
    </i>
    <i i="9">
      <x v="9"/>
    </i>
    <i i="10">
      <x v="10"/>
    </i>
    <i i="11">
      <x v="11"/>
    </i>
    <i i="12">
      <x v="12"/>
    </i>
  </colItems>
  <dataFields count="13">
    <dataField name="  Jan" fld="2" baseField="0" baseItem="0"/>
    <dataField name="  Feb" fld="3" baseField="0" baseItem="0"/>
    <dataField name="  Mar" fld="4" baseField="0" baseItem="0"/>
    <dataField name="  Apr" fld="5" baseField="0" baseItem="0"/>
    <dataField name="  May" fld="6" baseField="0" baseItem="0"/>
    <dataField name="  Jun" fld="7" baseField="0" baseItem="0"/>
    <dataField name="  Jul" fld="8" baseField="0" baseItem="0"/>
    <dataField name="  Aug" fld="9" baseField="0" baseItem="0"/>
    <dataField name="  Sep" fld="10" baseField="0" baseItem="0"/>
    <dataField name="  Oct" fld="11" baseField="0" baseItem="0"/>
    <dataField name="  Nov" fld="12" baseField="0" baseItem="0"/>
    <dataField name="  Dec" fld="13" baseField="0" baseItem="0"/>
    <dataField name="  Full Year" fld="14" baseField="0" baseItem="0"/>
  </dataFields>
  <formats count="18">
    <format dxfId="68">
      <pivotArea outline="0" collapsedLevelsAreSubtotals="1" fieldPosition="0"/>
    </format>
    <format dxfId="67">
      <pivotArea dataOnly="0" labelOnly="1" outline="0" fieldPosition="0">
        <references count="1">
          <reference field="4294967294" count="13">
            <x v="0"/>
            <x v="1"/>
            <x v="2"/>
            <x v="3"/>
            <x v="4"/>
            <x v="5"/>
            <x v="6"/>
            <x v="7"/>
            <x v="8"/>
            <x v="9"/>
            <x v="10"/>
            <x v="11"/>
            <x v="12"/>
          </reference>
        </references>
      </pivotArea>
    </format>
    <format dxfId="66">
      <pivotArea fieldPosition="0">
        <references count="1">
          <reference field="0" count="1">
            <x v="1"/>
          </reference>
        </references>
      </pivotArea>
    </format>
    <format dxfId="65">
      <pivotArea dataOnly="0" labelOnly="1" outline="0" fieldPosition="0">
        <references count="1">
          <reference field="0" count="1">
            <x v="1"/>
          </reference>
        </references>
      </pivotArea>
    </format>
    <format dxfId="64">
      <pivotArea field="0" type="button" dataOnly="0" labelOnly="1" outline="0" axis="axisRow" fieldPosition="0"/>
    </format>
    <format dxfId="63">
      <pivotArea field="1" type="button" dataOnly="0" labelOnly="1" outline="0" axis="axisRow" fieldPosition="1"/>
    </format>
    <format dxfId="62">
      <pivotArea dataOnly="0" labelOnly="1" outline="0" fieldPosition="0">
        <references count="1">
          <reference field="4294967294" count="13">
            <x v="0"/>
            <x v="1"/>
            <x v="2"/>
            <x v="3"/>
            <x v="4"/>
            <x v="5"/>
            <x v="6"/>
            <x v="7"/>
            <x v="8"/>
            <x v="9"/>
            <x v="10"/>
            <x v="11"/>
            <x v="12"/>
          </reference>
        </references>
      </pivotArea>
    </format>
    <format dxfId="61">
      <pivotArea type="all" dataOnly="0" outline="0" fieldPosition="0"/>
    </format>
    <format dxfId="60">
      <pivotArea outline="0" collapsedLevelsAreSubtotals="1" fieldPosition="0"/>
    </format>
    <format dxfId="59">
      <pivotArea field="0" type="button" dataOnly="0" labelOnly="1" outline="0" axis="axisRow" fieldPosition="0"/>
    </format>
    <format dxfId="58">
      <pivotArea field="1" type="button" dataOnly="0" labelOnly="1" outline="0" axis="axisRow" fieldPosition="1"/>
    </format>
    <format dxfId="57">
      <pivotArea dataOnly="0" labelOnly="1" outline="0" fieldPosition="0">
        <references count="1">
          <reference field="0" count="0"/>
        </references>
      </pivotArea>
    </format>
    <format dxfId="56">
      <pivotArea dataOnly="0" labelOnly="1" outline="0" fieldPosition="0">
        <references count="1">
          <reference field="4294967294" count="13">
            <x v="0"/>
            <x v="1"/>
            <x v="2"/>
            <x v="3"/>
            <x v="4"/>
            <x v="5"/>
            <x v="6"/>
            <x v="7"/>
            <x v="8"/>
            <x v="9"/>
            <x v="10"/>
            <x v="11"/>
            <x v="12"/>
          </reference>
        </references>
      </pivotArea>
    </format>
    <format dxfId="55">
      <pivotArea outline="0" collapsedLevelsAreSubtotals="1" fieldPosition="0"/>
    </format>
    <format dxfId="54">
      <pivotArea fieldPosition="0">
        <references count="1">
          <reference field="0" count="1">
            <x v="23"/>
          </reference>
        </references>
      </pivotArea>
    </format>
    <format dxfId="53">
      <pivotArea dataOnly="0" labelOnly="1" outline="0" fieldPosition="0">
        <references count="1">
          <reference field="0" count="1">
            <x v="23"/>
          </reference>
        </references>
      </pivotArea>
    </format>
    <format dxfId="52">
      <pivotArea fieldPosition="0">
        <references count="1">
          <reference field="0" count="1">
            <x v="26"/>
          </reference>
        </references>
      </pivotArea>
    </format>
    <format dxfId="51">
      <pivotArea dataOnly="0" labelOnly="1" outline="0" fieldPosition="0">
        <references count="1">
          <reference field="0" count="1">
            <x v="2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oad_Heads2" xr10:uid="{1C4AFDE5-D41B-4FCA-B194-DF0037BE6A9A}" sourceName="Broad Heads">
  <pivotTables>
    <pivotTable tabId="21" name="PivotTable1"/>
  </pivotTables>
  <data>
    <tabular pivotCacheId="964863927">
      <items count="25">
        <i x="18" s="1"/>
        <i x="1" s="1"/>
        <i x="6" s="1"/>
        <i x="7" s="1"/>
        <i x="14" s="1"/>
        <i x="23" s="1"/>
        <i x="24" s="1"/>
        <i x="5" s="1"/>
        <i x="2" s="1"/>
        <i x="15" s="1"/>
        <i x="12" s="1"/>
        <i x="16" s="1"/>
        <i x="17" s="1"/>
        <i x="8" s="1"/>
        <i x="9" s="1"/>
        <i x="0" s="1"/>
        <i x="13" s="1"/>
        <i x="22" s="1"/>
        <i x="21" s="1"/>
        <i x="3" s="1"/>
        <i x="10" s="1"/>
        <i x="11" s="1"/>
        <i x="4" s="1"/>
        <i x="20" s="1" nd="1"/>
        <i x="19"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oad_Heads4" xr10:uid="{5C0C81A1-6D37-4350-92AB-EA5D1E45DCFB}" sourceName="Broad Heads">
  <pivotTables>
    <pivotTable tabId="24" name="PivotTable2"/>
  </pivotTables>
  <data>
    <tabular pivotCacheId="597526230">
      <items count="19">
        <i x="11" s="1"/>
        <i x="4" s="1"/>
        <i x="1" s="1"/>
        <i x="5" s="1"/>
        <i x="17" s="1"/>
        <i x="18" s="1"/>
        <i x="7" s="1"/>
        <i x="3" s="1"/>
        <i x="10" s="1"/>
        <i x="2" s="1"/>
        <i x="12" s="1"/>
        <i x="9" s="1"/>
        <i x="0" s="1"/>
        <i x="6" s="1"/>
        <i x="16" s="1"/>
        <i x="15" s="1"/>
        <i x="14" s="1"/>
        <i x="13" s="1"/>
        <i x="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oad_Heads3" xr10:uid="{4A97F0D0-0D15-4226-8F85-CD2F74FA4381}" sourceName="Broad Heads">
  <pivotTables>
    <pivotTable tabId="27" name="PivotTable4"/>
  </pivotTables>
  <data>
    <tabular pivotCacheId="334995895">
      <items count="27">
        <i x="16" s="1"/>
        <i x="7" s="1"/>
        <i x="3" s="1"/>
        <i x="13" s="1"/>
        <i x="9" s="1"/>
        <i x="25" s="1"/>
        <i x="26" s="1"/>
        <i x="1" s="1"/>
        <i x="2" s="1"/>
        <i x="4" s="1"/>
        <i x="5" s="1"/>
        <i x="11" s="1"/>
        <i x="14" s="1"/>
        <i x="12" s="1"/>
        <i x="0" s="1"/>
        <i x="24" s="1"/>
        <i x="19" s="1"/>
        <i x="6" s="1"/>
        <i x="10" s="1"/>
        <i x="15" s="1"/>
        <i x="8" s="1"/>
        <i x="23" s="1" nd="1"/>
        <i x="18" s="1" nd="1"/>
        <i x="17" s="1" nd="1"/>
        <i x="20" s="1" nd="1"/>
        <i x="22" s="1" nd="1"/>
        <i x="2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oad Heads 2" xr10:uid="{5DB310DB-0D5E-4B1C-9A7D-BF75CF453264}" cache="Slicer_Broad_Heads4" caption="Broad Heads" columnCount="3"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oad Heads" xr10:uid="{F38C1A9F-21BF-45C0-9A87-0CE99FDA40EB}" cache="Slicer_Broad_Heads2" caption="Broad Heads" columnCount="3" rowHeight="2095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oad Heads 1" xr10:uid="{00B80551-39F4-4447-A5FB-E6A77988E895}" cache="Slicer_Broad_Heads3" caption="Broad Heads" columnCount="3"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O55" totalsRowShown="0" headerRowDxfId="50" dataDxfId="49">
  <autoFilter ref="A1:O55" xr:uid="{00000000-0009-0000-0100-000001000000}"/>
  <tableColumns count="15">
    <tableColumn id="1" xr3:uid="{00000000-0010-0000-0000-000001000000}" name="Broad Heads" dataDxfId="48"/>
    <tableColumn id="2" xr3:uid="{00000000-0010-0000-0000-000002000000}" name="Sub Heading" dataDxfId="47"/>
    <tableColumn id="3" xr3:uid="{00000000-0010-0000-0000-000003000000}" name="Jan" dataDxfId="46"/>
    <tableColumn id="4" xr3:uid="{00000000-0010-0000-0000-000004000000}" name="Feb" dataDxfId="45"/>
    <tableColumn id="5" xr3:uid="{00000000-0010-0000-0000-000005000000}" name="Mar" dataDxfId="44"/>
    <tableColumn id="6" xr3:uid="{00000000-0010-0000-0000-000006000000}" name="Apr" dataDxfId="43"/>
    <tableColumn id="7" xr3:uid="{00000000-0010-0000-0000-000007000000}" name="May" dataDxfId="42"/>
    <tableColumn id="8" xr3:uid="{00000000-0010-0000-0000-000008000000}" name="Jun" dataDxfId="41"/>
    <tableColumn id="9" xr3:uid="{00000000-0010-0000-0000-000009000000}" name="Jul" dataDxfId="40"/>
    <tableColumn id="10" xr3:uid="{00000000-0010-0000-0000-00000A000000}" name="Aug" dataDxfId="39"/>
    <tableColumn id="11" xr3:uid="{00000000-0010-0000-0000-00000B000000}" name="Sep" dataDxfId="38"/>
    <tableColumn id="12" xr3:uid="{00000000-0010-0000-0000-00000C000000}" name="Oct" dataDxfId="37"/>
    <tableColumn id="13" xr3:uid="{00000000-0010-0000-0000-00000D000000}" name="Nov" dataDxfId="36"/>
    <tableColumn id="14" xr3:uid="{00000000-0010-0000-0000-00000E000000}" name="Dec" dataDxfId="35"/>
    <tableColumn id="15" xr3:uid="{00000000-0010-0000-0000-00000F000000}" name="Full Year" dataDxfId="34">
      <calculatedColumnFormula>SUM(C2:N2)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1:O70" totalsRowShown="0" headerRowDxfId="33" dataDxfId="32">
  <autoFilter ref="A1:O70" xr:uid="{00000000-0009-0000-0100-000002000000}"/>
  <tableColumns count="15">
    <tableColumn id="1" xr3:uid="{00000000-0010-0000-0100-000001000000}" name="Broad Heads" dataDxfId="31"/>
    <tableColumn id="2" xr3:uid="{00000000-0010-0000-0100-000002000000}" name="Sub Headings" dataDxfId="30"/>
    <tableColumn id="3" xr3:uid="{00000000-0010-0000-0100-000003000000}" name="Jan" dataDxfId="29"/>
    <tableColumn id="4" xr3:uid="{00000000-0010-0000-0100-000004000000}" name="Feb" dataDxfId="28"/>
    <tableColumn id="5" xr3:uid="{00000000-0010-0000-0100-000005000000}" name="Mar" dataDxfId="27"/>
    <tableColumn id="6" xr3:uid="{00000000-0010-0000-0100-000006000000}" name="Apr" dataDxfId="26"/>
    <tableColumn id="7" xr3:uid="{00000000-0010-0000-0100-000007000000}" name="May" dataDxfId="25"/>
    <tableColumn id="8" xr3:uid="{00000000-0010-0000-0100-000008000000}" name="Jun" dataDxfId="24"/>
    <tableColumn id="9" xr3:uid="{00000000-0010-0000-0100-000009000000}" name="Jul" dataDxfId="23"/>
    <tableColumn id="10" xr3:uid="{00000000-0010-0000-0100-00000A000000}" name="Aug" dataDxfId="22"/>
    <tableColumn id="11" xr3:uid="{00000000-0010-0000-0100-00000B000000}" name="Sep" dataDxfId="21"/>
    <tableColumn id="12" xr3:uid="{00000000-0010-0000-0100-00000C000000}" name="Oct" dataDxfId="20"/>
    <tableColumn id="13" xr3:uid="{00000000-0010-0000-0100-00000D000000}" name="Nov" dataDxfId="19"/>
    <tableColumn id="14" xr3:uid="{00000000-0010-0000-0100-00000E000000}" name="Dec" dataDxfId="18"/>
    <tableColumn id="15" xr3:uid="{00000000-0010-0000-0100-00000F000000}" name="Full Year">
      <calculatedColumnFormula>SUM(C2:N2)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4471546-5FA1-4F1F-B345-3A6C164B432C}" name="Table20" displayName="Table20" ref="A1:O25" totalsRowShown="0" headerRowDxfId="17" dataDxfId="16" tableBorderDxfId="15">
  <autoFilter ref="A1:O25" xr:uid="{04471546-5FA1-4F1F-B345-3A6C164B432C}"/>
  <tableColumns count="15">
    <tableColumn id="1" xr3:uid="{5F705756-D7BC-43D0-A755-19FA90864A9E}" name="Broad Heads" dataDxfId="14"/>
    <tableColumn id="2" xr3:uid="{377C0684-1A2F-47C7-A6DD-6BE77922C3ED}" name="Subheadings" dataDxfId="13"/>
    <tableColumn id="3" xr3:uid="{65CFC3DC-54E8-4B05-BFAC-EE314BC945F8}" name="Jan" dataDxfId="12"/>
    <tableColumn id="4" xr3:uid="{B8481156-74A5-4C88-97EB-53ED51521D1A}" name="Feb" dataDxfId="11"/>
    <tableColumn id="5" xr3:uid="{42FB702C-E77A-4341-9216-C2EEFDA1B691}" name="Mar" dataDxfId="10"/>
    <tableColumn id="6" xr3:uid="{ACBE158D-1460-4130-905A-4F3CEB48FEF1}" name="Apr" dataDxfId="9"/>
    <tableColumn id="7" xr3:uid="{DD7A6148-8650-4ACB-9ACD-80E09E7A08A0}" name="May" dataDxfId="8"/>
    <tableColumn id="8" xr3:uid="{F088755B-58FE-42A8-AFD4-149248F636D4}" name="Jun" dataDxfId="7"/>
    <tableColumn id="9" xr3:uid="{8BB4310D-D16F-4B3E-A419-CE4D4550DFD4}" name="Jul" dataDxfId="6"/>
    <tableColumn id="10" xr3:uid="{587A3CB6-7A81-43BB-8967-AF6A6629C8F2}" name="Aug" dataDxfId="5"/>
    <tableColumn id="11" xr3:uid="{501E23F9-2D68-4BBD-8DBD-9FF07755D6F7}" name="Sep" dataDxfId="4"/>
    <tableColumn id="12" xr3:uid="{4832AEEC-F50F-43A2-9AEC-D48299C1275E}" name="Oct" dataDxfId="3"/>
    <tableColumn id="13" xr3:uid="{9960D889-95A6-4F0C-ADA0-51A53135F11B}" name="Nov" dataDxfId="2"/>
    <tableColumn id="14" xr3:uid="{A6F71F0C-ED6D-40B1-A86B-7E87E6F0B269}" name="Dec" dataDxfId="1"/>
    <tableColumn id="15" xr3:uid="{B34B5E45-F592-4154-89D3-C77E215124EB}" name="Grand Total"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hyperlink" Target="http://dochub.com/BILL" TargetMode="External"/><Relationship Id="rId13" Type="http://schemas.openxmlformats.org/officeDocument/2006/relationships/hyperlink" Target="http://dochub.com/BILL" TargetMode="External"/><Relationship Id="rId18" Type="http://schemas.openxmlformats.org/officeDocument/2006/relationships/hyperlink" Target="http://dochub.com/BILL" TargetMode="External"/><Relationship Id="rId3" Type="http://schemas.openxmlformats.org/officeDocument/2006/relationships/hyperlink" Target="http://apollo.io/" TargetMode="External"/><Relationship Id="rId21" Type="http://schemas.openxmlformats.org/officeDocument/2006/relationships/hyperlink" Target="http://derrick-app.com/" TargetMode="External"/><Relationship Id="rId7" Type="http://schemas.openxmlformats.org/officeDocument/2006/relationships/hyperlink" Target="http://dochub.com/BILL" TargetMode="External"/><Relationship Id="rId12" Type="http://schemas.openxmlformats.org/officeDocument/2006/relationships/hyperlink" Target="http://dochub.com/BILL" TargetMode="External"/><Relationship Id="rId17" Type="http://schemas.openxmlformats.org/officeDocument/2006/relationships/hyperlink" Target="http://dochub.com/BILL" TargetMode="External"/><Relationship Id="rId2" Type="http://schemas.openxmlformats.org/officeDocument/2006/relationships/hyperlink" Target="http://apollo.io/" TargetMode="External"/><Relationship Id="rId16" Type="http://schemas.openxmlformats.org/officeDocument/2006/relationships/hyperlink" Target="http://www.linkedhelper.com/" TargetMode="External"/><Relationship Id="rId20" Type="http://schemas.openxmlformats.org/officeDocument/2006/relationships/hyperlink" Target="http://dochub.com/BILL" TargetMode="External"/><Relationship Id="rId1" Type="http://schemas.openxmlformats.org/officeDocument/2006/relationships/hyperlink" Target="http://apollo.io/" TargetMode="External"/><Relationship Id="rId6" Type="http://schemas.openxmlformats.org/officeDocument/2006/relationships/hyperlink" Target="http://www.linkedhelper.com/" TargetMode="External"/><Relationship Id="rId11" Type="http://schemas.openxmlformats.org/officeDocument/2006/relationships/hyperlink" Target="http://dochub.com/BILL" TargetMode="External"/><Relationship Id="rId5" Type="http://schemas.openxmlformats.org/officeDocument/2006/relationships/hyperlink" Target="http://dochub.com/BILL" TargetMode="External"/><Relationship Id="rId15" Type="http://schemas.openxmlformats.org/officeDocument/2006/relationships/hyperlink" Target="http://www.linkedhelper.com/" TargetMode="External"/><Relationship Id="rId10" Type="http://schemas.openxmlformats.org/officeDocument/2006/relationships/hyperlink" Target="http://www.linkedhelper.com/" TargetMode="External"/><Relationship Id="rId19" Type="http://schemas.openxmlformats.org/officeDocument/2006/relationships/hyperlink" Target="http://dochub.com/BILL" TargetMode="External"/><Relationship Id="rId4" Type="http://schemas.openxmlformats.org/officeDocument/2006/relationships/hyperlink" Target="http://apollo.io/" TargetMode="External"/><Relationship Id="rId9" Type="http://schemas.openxmlformats.org/officeDocument/2006/relationships/hyperlink" Target="http://dochub.com/BILL" TargetMode="External"/><Relationship Id="rId14" Type="http://schemas.openxmlformats.org/officeDocument/2006/relationships/hyperlink" Target="http://www.linkedhelper.com/" TargetMode="External"/><Relationship Id="rId22" Type="http://schemas.openxmlformats.org/officeDocument/2006/relationships/hyperlink" Target="http://dochub.com/BILL"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CEE6C"/>
  </sheetPr>
  <dimension ref="A1:O35"/>
  <sheetViews>
    <sheetView tabSelected="1" zoomScale="90" zoomScaleNormal="90" workbookViewId="0">
      <selection sqref="A1:O2"/>
    </sheetView>
  </sheetViews>
  <sheetFormatPr defaultColWidth="12.44140625" defaultRowHeight="13.2"/>
  <cols>
    <col min="1" max="1" width="33.109375" style="120" bestFit="1" customWidth="1"/>
    <col min="2" max="16384" width="12.44140625" style="120"/>
  </cols>
  <sheetData>
    <row r="1" spans="1:15" ht="15.6" customHeight="1">
      <c r="A1" s="147" t="s">
        <v>3248</v>
      </c>
      <c r="B1" s="147"/>
      <c r="C1" s="147"/>
      <c r="D1" s="147"/>
      <c r="E1" s="147"/>
      <c r="F1" s="147"/>
      <c r="G1" s="147"/>
      <c r="H1" s="147"/>
      <c r="I1" s="147"/>
      <c r="J1" s="147"/>
      <c r="K1" s="147"/>
      <c r="L1" s="147"/>
      <c r="M1" s="147"/>
      <c r="N1" s="147"/>
      <c r="O1" s="147"/>
    </row>
    <row r="2" spans="1:15" ht="15.6" customHeight="1">
      <c r="A2" s="147"/>
      <c r="B2" s="147"/>
      <c r="C2" s="147"/>
      <c r="D2" s="147"/>
      <c r="E2" s="147"/>
      <c r="F2" s="147"/>
      <c r="G2" s="147"/>
      <c r="H2" s="147"/>
      <c r="I2" s="147"/>
      <c r="J2" s="147"/>
      <c r="K2" s="147"/>
      <c r="L2" s="147"/>
      <c r="M2" s="147"/>
      <c r="N2" s="147"/>
      <c r="O2" s="147"/>
    </row>
    <row r="3" spans="1:15" hidden="1">
      <c r="A3" s="148"/>
      <c r="B3" s="148"/>
      <c r="C3" s="148"/>
      <c r="D3" s="148"/>
      <c r="E3" s="148"/>
      <c r="F3" s="148"/>
      <c r="G3" s="148"/>
      <c r="H3" s="148"/>
      <c r="I3" s="148"/>
      <c r="J3" s="148"/>
      <c r="K3" s="148"/>
      <c r="L3" s="148"/>
      <c r="M3" s="148"/>
      <c r="N3" s="148"/>
      <c r="O3" s="148"/>
    </row>
    <row r="4" spans="1:15">
      <c r="A4" s="144"/>
      <c r="B4" s="144"/>
      <c r="C4" s="145" t="s">
        <v>2</v>
      </c>
      <c r="D4" s="145" t="s">
        <v>3</v>
      </c>
      <c r="E4" s="145" t="s">
        <v>4</v>
      </c>
      <c r="F4" s="145" t="s">
        <v>5</v>
      </c>
      <c r="G4" s="145" t="s">
        <v>6</v>
      </c>
      <c r="H4" s="145" t="s">
        <v>7</v>
      </c>
      <c r="I4" s="145" t="s">
        <v>8</v>
      </c>
      <c r="J4" s="145" t="s">
        <v>9</v>
      </c>
      <c r="K4" s="145" t="s">
        <v>10</v>
      </c>
      <c r="L4" s="145" t="s">
        <v>11</v>
      </c>
      <c r="M4" s="145" t="s">
        <v>12</v>
      </c>
      <c r="N4" s="145" t="s">
        <v>13</v>
      </c>
      <c r="O4" s="145" t="s">
        <v>14</v>
      </c>
    </row>
    <row r="5" spans="1:15">
      <c r="A5" s="121" t="s">
        <v>3140</v>
      </c>
      <c r="B5" s="122"/>
      <c r="C5" s="125"/>
      <c r="D5" s="125">
        <v>7840</v>
      </c>
      <c r="E5" s="125">
        <v>5058.7099999999991</v>
      </c>
      <c r="F5" s="125">
        <v>34108</v>
      </c>
      <c r="G5" s="125">
        <v>65634.949999999983</v>
      </c>
      <c r="H5" s="125">
        <v>13621.180000000002</v>
      </c>
      <c r="I5" s="125">
        <v>290.02999999999997</v>
      </c>
      <c r="J5" s="125">
        <v>34000</v>
      </c>
      <c r="K5" s="125">
        <v>3808.99</v>
      </c>
      <c r="L5" s="125">
        <v>52571.029999999984</v>
      </c>
      <c r="M5" s="125">
        <v>52314.350000000006</v>
      </c>
      <c r="N5" s="125">
        <v>5347.89</v>
      </c>
      <c r="O5" s="125">
        <v>274595.13</v>
      </c>
    </row>
    <row r="6" spans="1:15">
      <c r="A6" s="129" t="s">
        <v>787</v>
      </c>
      <c r="B6" s="130"/>
      <c r="C6" s="131">
        <v>0</v>
      </c>
      <c r="D6" s="131">
        <f t="shared" ref="D6:O6" si="0">D5</f>
        <v>7840</v>
      </c>
      <c r="E6" s="131">
        <f t="shared" si="0"/>
        <v>5058.7099999999991</v>
      </c>
      <c r="F6" s="131">
        <f t="shared" si="0"/>
        <v>34108</v>
      </c>
      <c r="G6" s="131">
        <f t="shared" si="0"/>
        <v>65634.949999999983</v>
      </c>
      <c r="H6" s="131">
        <f t="shared" si="0"/>
        <v>13621.180000000002</v>
      </c>
      <c r="I6" s="131">
        <f t="shared" si="0"/>
        <v>290.02999999999997</v>
      </c>
      <c r="J6" s="131">
        <f t="shared" si="0"/>
        <v>34000</v>
      </c>
      <c r="K6" s="131">
        <f t="shared" si="0"/>
        <v>3808.99</v>
      </c>
      <c r="L6" s="131">
        <f t="shared" si="0"/>
        <v>52571.029999999984</v>
      </c>
      <c r="M6" s="131">
        <f t="shared" si="0"/>
        <v>52314.350000000006</v>
      </c>
      <c r="N6" s="131">
        <f t="shared" si="0"/>
        <v>5347.89</v>
      </c>
      <c r="O6" s="131">
        <f t="shared" si="0"/>
        <v>274595.13</v>
      </c>
    </row>
    <row r="7" spans="1:15">
      <c r="A7" s="122"/>
      <c r="B7" s="122"/>
      <c r="C7" s="126"/>
      <c r="D7" s="126"/>
      <c r="E7" s="126"/>
      <c r="F7" s="126"/>
      <c r="G7" s="126"/>
      <c r="H7" s="126"/>
      <c r="I7" s="126"/>
      <c r="J7" s="126"/>
      <c r="K7" s="126"/>
      <c r="L7" s="126"/>
      <c r="M7" s="126"/>
      <c r="N7" s="126"/>
      <c r="O7" s="126"/>
    </row>
    <row r="8" spans="1:15">
      <c r="A8" s="122"/>
      <c r="B8" s="122"/>
      <c r="C8" s="126"/>
      <c r="D8" s="126"/>
      <c r="E8" s="126"/>
      <c r="F8" s="126"/>
      <c r="G8" s="126"/>
      <c r="H8" s="126"/>
      <c r="I8" s="126"/>
      <c r="J8" s="126"/>
      <c r="K8" s="126"/>
      <c r="L8" s="126"/>
      <c r="M8" s="126"/>
      <c r="N8" s="126"/>
      <c r="O8" s="126"/>
    </row>
    <row r="9" spans="1:15">
      <c r="A9" s="123" t="s">
        <v>3142</v>
      </c>
      <c r="B9" s="122"/>
      <c r="C9" s="126"/>
      <c r="D9" s="126"/>
      <c r="E9" s="126"/>
      <c r="F9" s="126"/>
      <c r="G9" s="126"/>
      <c r="H9" s="126"/>
      <c r="I9" s="126"/>
      <c r="J9" s="126"/>
      <c r="K9" s="126"/>
      <c r="L9" s="126"/>
      <c r="M9" s="126"/>
      <c r="N9" s="126"/>
      <c r="O9" s="126"/>
    </row>
    <row r="10" spans="1:15">
      <c r="A10" s="121" t="s">
        <v>3186</v>
      </c>
      <c r="B10" s="122"/>
      <c r="C10" s="127">
        <v>0</v>
      </c>
      <c r="D10" s="127">
        <v>0</v>
      </c>
      <c r="E10" s="127">
        <v>0</v>
      </c>
      <c r="F10" s="127">
        <v>0</v>
      </c>
      <c r="G10" s="127">
        <v>1446.12</v>
      </c>
      <c r="H10" s="127">
        <v>125</v>
      </c>
      <c r="I10" s="127">
        <v>0</v>
      </c>
      <c r="J10" s="127">
        <v>832</v>
      </c>
      <c r="K10" s="127">
        <v>24.02</v>
      </c>
      <c r="L10" s="127">
        <v>1175.82</v>
      </c>
      <c r="M10" s="127">
        <v>0</v>
      </c>
      <c r="N10" s="127">
        <v>267.3</v>
      </c>
      <c r="O10" s="128">
        <f>SUM(C10:N10)</f>
        <v>3870.26</v>
      </c>
    </row>
    <row r="11" spans="1:15">
      <c r="A11" s="121" t="s">
        <v>21</v>
      </c>
      <c r="B11" s="122"/>
      <c r="C11" s="127">
        <v>55</v>
      </c>
      <c r="D11" s="127">
        <v>35</v>
      </c>
      <c r="E11" s="127">
        <v>0</v>
      </c>
      <c r="F11" s="127">
        <v>72.650000000000006</v>
      </c>
      <c r="G11" s="127">
        <v>561</v>
      </c>
      <c r="H11" s="127">
        <v>214.77</v>
      </c>
      <c r="I11" s="127">
        <v>199</v>
      </c>
      <c r="J11" s="127">
        <v>87.65</v>
      </c>
      <c r="K11" s="127">
        <v>215.43</v>
      </c>
      <c r="L11" s="127">
        <v>1198.1300000000001</v>
      </c>
      <c r="M11" s="127">
        <v>1840.1100000000001</v>
      </c>
      <c r="N11" s="127">
        <v>247.6</v>
      </c>
      <c r="O11" s="128">
        <f t="shared" ref="O11:O28" si="1">SUM(C11:N11)</f>
        <v>4726.34</v>
      </c>
    </row>
    <row r="12" spans="1:15">
      <c r="A12" s="121" t="s">
        <v>3187</v>
      </c>
      <c r="B12" s="122"/>
      <c r="C12" s="127">
        <v>94.259999999999991</v>
      </c>
      <c r="D12" s="127">
        <v>66.7</v>
      </c>
      <c r="E12" s="127">
        <v>68.959999999999994</v>
      </c>
      <c r="F12" s="127">
        <v>1194.4600000000003</v>
      </c>
      <c r="G12" s="127">
        <v>5176.46</v>
      </c>
      <c r="H12" s="127">
        <v>529.4</v>
      </c>
      <c r="I12" s="127">
        <v>479.59000000000003</v>
      </c>
      <c r="J12" s="127">
        <v>597.33000000000004</v>
      </c>
      <c r="K12" s="127">
        <v>200.43999999999997</v>
      </c>
      <c r="L12" s="127">
        <v>2524.2299999999996</v>
      </c>
      <c r="M12" s="127">
        <v>752.61999999999989</v>
      </c>
      <c r="N12" s="127">
        <v>88.799999999999983</v>
      </c>
      <c r="O12" s="128">
        <f t="shared" si="1"/>
        <v>11773.25</v>
      </c>
    </row>
    <row r="13" spans="1:15">
      <c r="A13" s="121" t="s">
        <v>3188</v>
      </c>
      <c r="B13" s="122"/>
      <c r="C13" s="127">
        <v>2480</v>
      </c>
      <c r="D13" s="127">
        <v>1500</v>
      </c>
      <c r="E13" s="127">
        <v>600</v>
      </c>
      <c r="F13" s="127">
        <v>3700</v>
      </c>
      <c r="G13" s="127">
        <v>22961.559999999998</v>
      </c>
      <c r="H13" s="127">
        <v>3330.54</v>
      </c>
      <c r="I13" s="127">
        <v>100</v>
      </c>
      <c r="J13" s="127">
        <v>6750</v>
      </c>
      <c r="K13" s="127">
        <v>400</v>
      </c>
      <c r="L13" s="127">
        <v>10385.640000000001</v>
      </c>
      <c r="M13" s="127">
        <v>13605.249999999998</v>
      </c>
      <c r="N13" s="127">
        <v>4071.66</v>
      </c>
      <c r="O13" s="128">
        <f t="shared" si="1"/>
        <v>69884.649999999994</v>
      </c>
    </row>
    <row r="14" spans="1:15">
      <c r="A14" s="121" t="s">
        <v>3189</v>
      </c>
      <c r="B14" s="122"/>
      <c r="C14" s="127">
        <v>0</v>
      </c>
      <c r="D14" s="127">
        <v>0</v>
      </c>
      <c r="E14" s="127">
        <v>0</v>
      </c>
      <c r="F14" s="127">
        <v>0</v>
      </c>
      <c r="G14" s="127">
        <v>2</v>
      </c>
      <c r="H14" s="127">
        <v>0</v>
      </c>
      <c r="I14" s="127">
        <v>0</v>
      </c>
      <c r="J14" s="127">
        <v>0</v>
      </c>
      <c r="K14" s="127">
        <v>37</v>
      </c>
      <c r="L14" s="127">
        <v>66.2</v>
      </c>
      <c r="M14" s="127">
        <v>159.92000000000002</v>
      </c>
      <c r="N14" s="127">
        <v>21.03</v>
      </c>
      <c r="O14" s="128">
        <f t="shared" si="1"/>
        <v>286.14999999999998</v>
      </c>
    </row>
    <row r="15" spans="1:15">
      <c r="A15" s="121" t="s">
        <v>3190</v>
      </c>
      <c r="B15" s="122"/>
      <c r="C15" s="127">
        <v>0</v>
      </c>
      <c r="D15" s="127">
        <v>0</v>
      </c>
      <c r="E15" s="127">
        <v>0</v>
      </c>
      <c r="F15" s="127">
        <v>1933.13</v>
      </c>
      <c r="G15" s="127">
        <v>7179.66</v>
      </c>
      <c r="H15" s="127">
        <v>0</v>
      </c>
      <c r="I15" s="127">
        <v>0</v>
      </c>
      <c r="J15" s="127">
        <v>0</v>
      </c>
      <c r="K15" s="127">
        <v>1992.41</v>
      </c>
      <c r="L15" s="127">
        <v>3883.68</v>
      </c>
      <c r="M15" s="127">
        <v>14922.700000000003</v>
      </c>
      <c r="N15" s="127">
        <v>55.42</v>
      </c>
      <c r="O15" s="128">
        <f t="shared" si="1"/>
        <v>29967</v>
      </c>
    </row>
    <row r="16" spans="1:15">
      <c r="A16" s="121" t="s">
        <v>3191</v>
      </c>
      <c r="B16" s="122"/>
      <c r="C16" s="127">
        <v>34.15</v>
      </c>
      <c r="D16" s="127">
        <v>69.84</v>
      </c>
      <c r="E16" s="127">
        <v>41.95</v>
      </c>
      <c r="F16" s="127">
        <v>87.31</v>
      </c>
      <c r="G16" s="127">
        <v>80.789999999999992</v>
      </c>
      <c r="H16" s="127">
        <v>36.79</v>
      </c>
      <c r="I16" s="127">
        <v>161.24</v>
      </c>
      <c r="J16" s="127">
        <v>107.16999999999999</v>
      </c>
      <c r="K16" s="127">
        <v>99.6</v>
      </c>
      <c r="L16" s="127">
        <v>35.81</v>
      </c>
      <c r="M16" s="127">
        <v>42.05</v>
      </c>
      <c r="N16" s="127">
        <v>0</v>
      </c>
      <c r="O16" s="128">
        <f t="shared" si="1"/>
        <v>796.69999999999982</v>
      </c>
    </row>
    <row r="17" spans="1:15">
      <c r="A17" s="121" t="s">
        <v>3192</v>
      </c>
      <c r="B17" s="122"/>
      <c r="C17" s="127">
        <v>75</v>
      </c>
      <c r="D17" s="127">
        <v>97.5</v>
      </c>
      <c r="E17" s="127">
        <v>82.5</v>
      </c>
      <c r="F17" s="127">
        <v>75</v>
      </c>
      <c r="G17" s="127">
        <v>75</v>
      </c>
      <c r="H17" s="127">
        <v>79.97</v>
      </c>
      <c r="I17" s="127">
        <v>210.87</v>
      </c>
      <c r="J17" s="127">
        <v>169.53</v>
      </c>
      <c r="K17" s="127">
        <v>189.53</v>
      </c>
      <c r="L17" s="127">
        <v>248.53</v>
      </c>
      <c r="M17" s="127">
        <v>169.53</v>
      </c>
      <c r="N17" s="127">
        <v>85.3</v>
      </c>
      <c r="O17" s="128">
        <f t="shared" si="1"/>
        <v>1558.26</v>
      </c>
    </row>
    <row r="18" spans="1:15">
      <c r="A18" s="121" t="s">
        <v>3193</v>
      </c>
      <c r="B18" s="122"/>
      <c r="C18" s="127">
        <v>0</v>
      </c>
      <c r="D18" s="127">
        <v>0</v>
      </c>
      <c r="E18" s="127">
        <v>0</v>
      </c>
      <c r="F18" s="127">
        <v>2917.5</v>
      </c>
      <c r="G18" s="127">
        <v>0</v>
      </c>
      <c r="H18" s="127">
        <v>2780</v>
      </c>
      <c r="I18" s="127">
        <v>0</v>
      </c>
      <c r="J18" s="127">
        <v>2672.5</v>
      </c>
      <c r="K18" s="127">
        <v>2780</v>
      </c>
      <c r="L18" s="127">
        <v>2780</v>
      </c>
      <c r="M18" s="127">
        <v>0</v>
      </c>
      <c r="N18" s="127">
        <v>0</v>
      </c>
      <c r="O18" s="128">
        <f t="shared" si="1"/>
        <v>13930</v>
      </c>
    </row>
    <row r="19" spans="1:15">
      <c r="A19" s="121" t="s">
        <v>3194</v>
      </c>
      <c r="B19" s="122"/>
      <c r="C19" s="127">
        <v>0</v>
      </c>
      <c r="D19" s="127">
        <v>0</v>
      </c>
      <c r="E19" s="127">
        <v>0</v>
      </c>
      <c r="F19" s="127">
        <v>12.25</v>
      </c>
      <c r="G19" s="127">
        <v>60.429999999999993</v>
      </c>
      <c r="H19" s="127">
        <v>217.94</v>
      </c>
      <c r="I19" s="127">
        <v>0</v>
      </c>
      <c r="J19" s="127">
        <v>0</v>
      </c>
      <c r="K19" s="127">
        <v>253.26</v>
      </c>
      <c r="L19" s="127">
        <v>3.2</v>
      </c>
      <c r="M19" s="127">
        <v>0</v>
      </c>
      <c r="N19" s="127">
        <v>1000.39</v>
      </c>
      <c r="O19" s="128">
        <f t="shared" si="1"/>
        <v>1547.47</v>
      </c>
    </row>
    <row r="20" spans="1:15">
      <c r="A20" s="121" t="s">
        <v>3195</v>
      </c>
      <c r="B20" s="122"/>
      <c r="C20" s="127">
        <v>0</v>
      </c>
      <c r="D20" s="127">
        <v>0</v>
      </c>
      <c r="E20" s="127">
        <v>0</v>
      </c>
      <c r="F20" s="127">
        <v>0</v>
      </c>
      <c r="G20" s="127">
        <v>0</v>
      </c>
      <c r="H20" s="127">
        <v>33.590000000000003</v>
      </c>
      <c r="I20" s="127">
        <v>0</v>
      </c>
      <c r="J20" s="127">
        <v>47.97</v>
      </c>
      <c r="K20" s="127">
        <v>0</v>
      </c>
      <c r="L20" s="127">
        <v>0</v>
      </c>
      <c r="M20" s="127">
        <v>374.4</v>
      </c>
      <c r="N20" s="127">
        <v>0</v>
      </c>
      <c r="O20" s="128">
        <f t="shared" si="1"/>
        <v>455.96</v>
      </c>
    </row>
    <row r="21" spans="1:15">
      <c r="A21" s="121" t="s">
        <v>3196</v>
      </c>
      <c r="B21" s="122"/>
      <c r="C21" s="127">
        <v>341.94999999999993</v>
      </c>
      <c r="D21" s="127">
        <v>687.85999999999979</v>
      </c>
      <c r="E21" s="127">
        <v>1218.9599999999994</v>
      </c>
      <c r="F21" s="127">
        <v>1356.7700000000007</v>
      </c>
      <c r="G21" s="127">
        <v>1050.5300000000002</v>
      </c>
      <c r="H21" s="127">
        <v>1063.6300000000003</v>
      </c>
      <c r="I21" s="127">
        <v>1221.5099999999998</v>
      </c>
      <c r="J21" s="127">
        <v>965.08000000000015</v>
      </c>
      <c r="K21" s="127">
        <v>1128.3600000000001</v>
      </c>
      <c r="L21" s="127">
        <v>1329.7999999999997</v>
      </c>
      <c r="M21" s="127">
        <v>2191.0900000000006</v>
      </c>
      <c r="N21" s="127">
        <v>827.93000000000006</v>
      </c>
      <c r="O21" s="128">
        <f t="shared" si="1"/>
        <v>13383.47</v>
      </c>
    </row>
    <row r="22" spans="1:15">
      <c r="A22" s="121" t="s">
        <v>3197</v>
      </c>
      <c r="B22" s="122"/>
      <c r="C22" s="127">
        <v>53.96</v>
      </c>
      <c r="D22" s="127">
        <v>130.27999999999997</v>
      </c>
      <c r="E22" s="127">
        <v>220.30999999999997</v>
      </c>
      <c r="F22" s="127">
        <v>771.96</v>
      </c>
      <c r="G22" s="127">
        <v>695.05999999999983</v>
      </c>
      <c r="H22" s="127">
        <v>379.75999999999993</v>
      </c>
      <c r="I22" s="127">
        <v>840.00000000000011</v>
      </c>
      <c r="J22" s="127">
        <v>538.75</v>
      </c>
      <c r="K22" s="127">
        <v>605.67000000000007</v>
      </c>
      <c r="L22" s="127">
        <v>183.86999999999998</v>
      </c>
      <c r="M22" s="127">
        <v>743.43</v>
      </c>
      <c r="N22" s="127">
        <v>701.92000000000007</v>
      </c>
      <c r="O22" s="128">
        <f t="shared" si="1"/>
        <v>5864.97</v>
      </c>
    </row>
    <row r="23" spans="1:15">
      <c r="A23" s="121" t="s">
        <v>3198</v>
      </c>
      <c r="B23" s="122"/>
      <c r="C23" s="127">
        <v>230</v>
      </c>
      <c r="D23" s="127">
        <v>230</v>
      </c>
      <c r="E23" s="127">
        <v>230</v>
      </c>
      <c r="F23" s="127">
        <v>230</v>
      </c>
      <c r="G23" s="127">
        <v>230</v>
      </c>
      <c r="H23" s="127">
        <v>230</v>
      </c>
      <c r="I23" s="127">
        <v>230</v>
      </c>
      <c r="J23" s="127">
        <v>230</v>
      </c>
      <c r="K23" s="127">
        <v>230</v>
      </c>
      <c r="L23" s="127">
        <v>230</v>
      </c>
      <c r="M23" s="127">
        <v>230</v>
      </c>
      <c r="N23" s="127">
        <v>230</v>
      </c>
      <c r="O23" s="128">
        <f t="shared" si="1"/>
        <v>2760</v>
      </c>
    </row>
    <row r="24" spans="1:15">
      <c r="A24" s="121" t="s">
        <v>3199</v>
      </c>
      <c r="B24" s="122"/>
      <c r="C24" s="127">
        <v>473.39</v>
      </c>
      <c r="D24" s="127">
        <v>380.8</v>
      </c>
      <c r="E24" s="127">
        <v>574.92000000000007</v>
      </c>
      <c r="F24" s="127">
        <v>607.08999999999992</v>
      </c>
      <c r="G24" s="127">
        <v>1911.9699999999998</v>
      </c>
      <c r="H24" s="127">
        <v>658.47</v>
      </c>
      <c r="I24" s="127">
        <v>692.06000000000006</v>
      </c>
      <c r="J24" s="127">
        <v>1046.03</v>
      </c>
      <c r="K24" s="127">
        <v>753.58</v>
      </c>
      <c r="L24" s="127">
        <v>1686.6000000000001</v>
      </c>
      <c r="M24" s="127">
        <v>1572.11</v>
      </c>
      <c r="N24" s="127">
        <v>909.96</v>
      </c>
      <c r="O24" s="128">
        <f t="shared" si="1"/>
        <v>11266.98</v>
      </c>
    </row>
    <row r="25" spans="1:15">
      <c r="A25" s="121" t="s">
        <v>29</v>
      </c>
      <c r="B25" s="122"/>
      <c r="C25" s="127">
        <v>0</v>
      </c>
      <c r="D25" s="127">
        <v>30</v>
      </c>
      <c r="E25" s="127">
        <v>0</v>
      </c>
      <c r="F25" s="127">
        <v>0</v>
      </c>
      <c r="G25" s="127">
        <v>0</v>
      </c>
      <c r="H25" s="127">
        <v>0</v>
      </c>
      <c r="I25" s="127">
        <v>5</v>
      </c>
      <c r="J25" s="127">
        <v>45</v>
      </c>
      <c r="K25" s="127">
        <v>4</v>
      </c>
      <c r="L25" s="127">
        <v>0</v>
      </c>
      <c r="M25" s="127">
        <v>0</v>
      </c>
      <c r="N25" s="127">
        <v>0</v>
      </c>
      <c r="O25" s="128">
        <f t="shared" si="1"/>
        <v>84</v>
      </c>
    </row>
    <row r="26" spans="1:15">
      <c r="A26" s="121" t="s">
        <v>28</v>
      </c>
      <c r="B26" s="122"/>
      <c r="C26" s="127">
        <v>0</v>
      </c>
      <c r="D26" s="127">
        <v>348.53999999999996</v>
      </c>
      <c r="E26" s="127">
        <v>101.26</v>
      </c>
      <c r="F26" s="127">
        <v>433.32</v>
      </c>
      <c r="G26" s="127">
        <v>2449.7900000000009</v>
      </c>
      <c r="H26" s="127">
        <v>4407.22</v>
      </c>
      <c r="I26" s="127">
        <v>853.88000000000011</v>
      </c>
      <c r="J26" s="127">
        <v>1605.0800000000002</v>
      </c>
      <c r="K26" s="127">
        <v>1748.9099999999999</v>
      </c>
      <c r="L26" s="127">
        <v>708.95999999999992</v>
      </c>
      <c r="M26" s="127">
        <v>2179.4100000000003</v>
      </c>
      <c r="N26" s="127">
        <v>4055.599999999999</v>
      </c>
      <c r="O26" s="128">
        <f t="shared" si="1"/>
        <v>18891.97</v>
      </c>
    </row>
    <row r="27" spans="1:15">
      <c r="A27" s="121" t="s">
        <v>3200</v>
      </c>
      <c r="B27" s="122"/>
      <c r="C27" s="127">
        <v>138.46</v>
      </c>
      <c r="D27" s="127">
        <v>172.20999999999998</v>
      </c>
      <c r="E27" s="127">
        <v>0</v>
      </c>
      <c r="F27" s="127">
        <v>73.64</v>
      </c>
      <c r="G27" s="127">
        <v>73.64</v>
      </c>
      <c r="H27" s="127">
        <v>116.17</v>
      </c>
      <c r="I27" s="127">
        <v>0</v>
      </c>
      <c r="J27" s="127">
        <v>0</v>
      </c>
      <c r="K27" s="127">
        <v>500</v>
      </c>
      <c r="L27" s="127">
        <v>0</v>
      </c>
      <c r="M27" s="127">
        <v>1040.6199999999999</v>
      </c>
      <c r="N27" s="127">
        <v>0</v>
      </c>
      <c r="O27" s="128">
        <f t="shared" si="1"/>
        <v>2114.7399999999998</v>
      </c>
    </row>
    <row r="28" spans="1:15">
      <c r="A28" s="121" t="s">
        <v>3201</v>
      </c>
      <c r="B28" s="122"/>
      <c r="C28" s="127">
        <v>0</v>
      </c>
      <c r="D28" s="127">
        <v>0</v>
      </c>
      <c r="E28" s="127">
        <v>0</v>
      </c>
      <c r="F28" s="127">
        <v>2000</v>
      </c>
      <c r="G28" s="127">
        <v>0</v>
      </c>
      <c r="H28" s="127">
        <v>0</v>
      </c>
      <c r="I28" s="127">
        <v>1000</v>
      </c>
      <c r="J28" s="127">
        <v>0</v>
      </c>
      <c r="K28" s="127">
        <v>2500</v>
      </c>
      <c r="L28" s="127">
        <v>0</v>
      </c>
      <c r="M28" s="127">
        <v>750</v>
      </c>
      <c r="N28" s="127">
        <v>0</v>
      </c>
      <c r="O28" s="128">
        <f t="shared" si="1"/>
        <v>6250</v>
      </c>
    </row>
    <row r="29" spans="1:15">
      <c r="A29" s="132" t="s">
        <v>797</v>
      </c>
      <c r="B29" s="130"/>
      <c r="C29" s="133">
        <f>SUM(C10:C28)</f>
        <v>3976.17</v>
      </c>
      <c r="D29" s="133">
        <f t="shared" ref="D29:O29" si="2">SUM(D10:D28)</f>
        <v>3748.7299999999996</v>
      </c>
      <c r="E29" s="133">
        <f t="shared" si="2"/>
        <v>3138.8599999999997</v>
      </c>
      <c r="F29" s="133">
        <f t="shared" si="2"/>
        <v>15465.080000000002</v>
      </c>
      <c r="G29" s="133">
        <f t="shared" si="2"/>
        <v>43954.01</v>
      </c>
      <c r="H29" s="133">
        <f t="shared" si="2"/>
        <v>14203.250000000002</v>
      </c>
      <c r="I29" s="133">
        <f t="shared" si="2"/>
        <v>5993.1500000000005</v>
      </c>
      <c r="J29" s="133">
        <f t="shared" si="2"/>
        <v>15694.09</v>
      </c>
      <c r="K29" s="133">
        <f t="shared" si="2"/>
        <v>13662.210000000001</v>
      </c>
      <c r="L29" s="133">
        <f t="shared" si="2"/>
        <v>26440.469999999998</v>
      </c>
      <c r="M29" s="133">
        <f t="shared" si="2"/>
        <v>40573.240000000005</v>
      </c>
      <c r="N29" s="133">
        <f t="shared" si="2"/>
        <v>12562.91</v>
      </c>
      <c r="O29" s="133">
        <f t="shared" si="2"/>
        <v>199412.16999999998</v>
      </c>
    </row>
    <row r="30" spans="1:15">
      <c r="A30" s="121" t="s">
        <v>3177</v>
      </c>
      <c r="B30" s="122"/>
      <c r="C30" s="127">
        <f>C6-C29</f>
        <v>-3976.17</v>
      </c>
      <c r="D30" s="127">
        <f>D6-D29</f>
        <v>4091.2700000000004</v>
      </c>
      <c r="E30" s="127">
        <f t="shared" ref="E30:O30" si="3">E6-E29</f>
        <v>1919.8499999999995</v>
      </c>
      <c r="F30" s="127">
        <f t="shared" si="3"/>
        <v>18642.919999999998</v>
      </c>
      <c r="G30" s="127">
        <f t="shared" si="3"/>
        <v>21680.939999999981</v>
      </c>
      <c r="H30" s="127">
        <f t="shared" si="3"/>
        <v>-582.06999999999971</v>
      </c>
      <c r="I30" s="127">
        <f t="shared" si="3"/>
        <v>-5703.1200000000008</v>
      </c>
      <c r="J30" s="127">
        <f t="shared" si="3"/>
        <v>18305.91</v>
      </c>
      <c r="K30" s="127">
        <f t="shared" si="3"/>
        <v>-9853.2200000000012</v>
      </c>
      <c r="L30" s="127">
        <f t="shared" si="3"/>
        <v>26130.559999999987</v>
      </c>
      <c r="M30" s="127">
        <f t="shared" si="3"/>
        <v>11741.11</v>
      </c>
      <c r="N30" s="127">
        <f t="shared" si="3"/>
        <v>-7215.0199999999995</v>
      </c>
      <c r="O30" s="127">
        <f t="shared" si="3"/>
        <v>75182.960000000021</v>
      </c>
    </row>
    <row r="31" spans="1:15">
      <c r="A31" s="122"/>
      <c r="B31" s="122"/>
      <c r="C31" s="126"/>
      <c r="D31" s="126"/>
      <c r="E31" s="126"/>
      <c r="F31" s="126"/>
      <c r="G31" s="126"/>
      <c r="H31" s="126"/>
      <c r="I31" s="126"/>
      <c r="J31" s="126"/>
      <c r="K31" s="126"/>
      <c r="L31" s="126"/>
      <c r="M31" s="126"/>
      <c r="N31" s="126"/>
      <c r="O31" s="126"/>
    </row>
    <row r="32" spans="1:15">
      <c r="A32" s="122"/>
      <c r="B32" s="122"/>
      <c r="C32" s="126"/>
      <c r="D32" s="126"/>
      <c r="E32" s="126"/>
      <c r="F32" s="126"/>
      <c r="G32" s="126"/>
      <c r="H32" s="126"/>
      <c r="I32" s="126"/>
      <c r="J32" s="126"/>
      <c r="K32" s="126"/>
      <c r="L32" s="126"/>
      <c r="M32" s="126"/>
      <c r="N32" s="126"/>
      <c r="O32" s="126"/>
    </row>
    <row r="33" spans="1:15">
      <c r="A33" s="121" t="s">
        <v>3178</v>
      </c>
      <c r="B33" s="122"/>
      <c r="C33" s="127">
        <v>260.05</v>
      </c>
      <c r="D33" s="127">
        <v>236.05</v>
      </c>
      <c r="E33" s="127">
        <v>277.44</v>
      </c>
      <c r="F33" s="127">
        <v>248.05</v>
      </c>
      <c r="G33" s="127">
        <v>219.1</v>
      </c>
      <c r="H33" s="127">
        <v>385.38</v>
      </c>
      <c r="I33" s="127">
        <v>228.08</v>
      </c>
      <c r="J33" s="127">
        <v>229</v>
      </c>
      <c r="K33" s="127">
        <v>224</v>
      </c>
      <c r="L33" s="127">
        <v>298.02</v>
      </c>
      <c r="M33" s="127">
        <v>219</v>
      </c>
      <c r="N33" s="127">
        <v>242.87</v>
      </c>
      <c r="O33" s="128">
        <v>-3067.0399999999995</v>
      </c>
    </row>
    <row r="34" spans="1:15">
      <c r="A34" s="129" t="s">
        <v>3179</v>
      </c>
      <c r="B34" s="130"/>
      <c r="C34" s="133">
        <f>C30-C33</f>
        <v>-4236.22</v>
      </c>
      <c r="D34" s="133">
        <f t="shared" ref="D34:O34" si="4">D30-D33</f>
        <v>3855.2200000000003</v>
      </c>
      <c r="E34" s="133">
        <f t="shared" si="4"/>
        <v>1642.4099999999994</v>
      </c>
      <c r="F34" s="133">
        <f t="shared" si="4"/>
        <v>18394.87</v>
      </c>
      <c r="G34" s="133">
        <f t="shared" si="4"/>
        <v>21461.839999999982</v>
      </c>
      <c r="H34" s="133">
        <f t="shared" si="4"/>
        <v>-967.4499999999997</v>
      </c>
      <c r="I34" s="133">
        <f t="shared" si="4"/>
        <v>-5931.2000000000007</v>
      </c>
      <c r="J34" s="133">
        <f t="shared" si="4"/>
        <v>18076.91</v>
      </c>
      <c r="K34" s="133">
        <f t="shared" si="4"/>
        <v>-10077.220000000001</v>
      </c>
      <c r="L34" s="133">
        <f t="shared" si="4"/>
        <v>25832.539999999986</v>
      </c>
      <c r="M34" s="133">
        <f t="shared" si="4"/>
        <v>11522.11</v>
      </c>
      <c r="N34" s="133">
        <f t="shared" si="4"/>
        <v>-7457.8899999999994</v>
      </c>
      <c r="O34" s="127">
        <f t="shared" si="4"/>
        <v>78250.000000000015</v>
      </c>
    </row>
    <row r="35" spans="1:15">
      <c r="O35" s="124"/>
    </row>
  </sheetData>
  <mergeCells count="2">
    <mergeCell ref="A1:O2"/>
    <mergeCell ref="A3:O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A5DE5-9CFD-489D-B8CC-8ADE693D2AB4}">
  <sheetPr>
    <tabColor rgb="FF6CEE6C"/>
  </sheetPr>
  <dimension ref="A1:O23"/>
  <sheetViews>
    <sheetView zoomScale="90" zoomScaleNormal="90" workbookViewId="0">
      <selection sqref="A1:O2"/>
    </sheetView>
  </sheetViews>
  <sheetFormatPr defaultRowHeight="13.2"/>
  <cols>
    <col min="1" max="1" width="26.33203125" bestFit="1" customWidth="1"/>
    <col min="2" max="2" width="14.5546875" bestFit="1" customWidth="1"/>
    <col min="3" max="4" width="10.109375" bestFit="1" customWidth="1"/>
    <col min="5" max="5" width="9.109375" bestFit="1" customWidth="1"/>
    <col min="6" max="7" width="9.44140625" bestFit="1" customWidth="1"/>
    <col min="8" max="8" width="10.109375" bestFit="1" customWidth="1"/>
    <col min="9" max="9" width="9.44140625" bestFit="1" customWidth="1"/>
    <col min="10" max="11" width="9.109375" bestFit="1" customWidth="1"/>
    <col min="12" max="12" width="9.44140625" bestFit="1" customWidth="1"/>
    <col min="13" max="13" width="9.109375" bestFit="1" customWidth="1"/>
    <col min="14" max="14" width="10.109375" bestFit="1" customWidth="1"/>
    <col min="15" max="15" width="11.109375" bestFit="1" customWidth="1"/>
  </cols>
  <sheetData>
    <row r="1" spans="1:15">
      <c r="A1" s="149" t="s">
        <v>3274</v>
      </c>
      <c r="B1" s="149"/>
      <c r="C1" s="149"/>
      <c r="D1" s="149"/>
      <c r="E1" s="149"/>
      <c r="F1" s="149"/>
      <c r="G1" s="149"/>
      <c r="H1" s="149"/>
      <c r="I1" s="149"/>
      <c r="J1" s="149"/>
      <c r="K1" s="149"/>
      <c r="L1" s="149"/>
      <c r="M1" s="149"/>
      <c r="N1" s="149"/>
      <c r="O1" s="149"/>
    </row>
    <row r="2" spans="1:15">
      <c r="A2" s="149"/>
      <c r="B2" s="149"/>
      <c r="C2" s="149"/>
      <c r="D2" s="149"/>
      <c r="E2" s="149"/>
      <c r="F2" s="149"/>
      <c r="G2" s="149"/>
      <c r="H2" s="149"/>
      <c r="I2" s="149"/>
      <c r="J2" s="149"/>
      <c r="K2" s="149"/>
      <c r="L2" s="149"/>
      <c r="M2" s="149"/>
      <c r="N2" s="149"/>
      <c r="O2" s="149"/>
    </row>
    <row r="3" spans="1:15">
      <c r="A3" s="15" t="s">
        <v>0</v>
      </c>
      <c r="B3" s="15" t="s">
        <v>3271</v>
      </c>
      <c r="C3" s="15" t="s">
        <v>3272</v>
      </c>
      <c r="D3" s="15" t="s">
        <v>3273</v>
      </c>
      <c r="E3" s="15" t="s">
        <v>3237</v>
      </c>
      <c r="F3" s="15" t="s">
        <v>3238</v>
      </c>
      <c r="G3" s="15" t="s">
        <v>3239</v>
      </c>
      <c r="H3" s="15" t="s">
        <v>3240</v>
      </c>
      <c r="I3" s="15" t="s">
        <v>3241</v>
      </c>
      <c r="J3" s="15" t="s">
        <v>3242</v>
      </c>
      <c r="K3" s="15" t="s">
        <v>3243</v>
      </c>
      <c r="L3" s="15" t="s">
        <v>3246</v>
      </c>
      <c r="M3" s="15" t="s">
        <v>3244</v>
      </c>
      <c r="N3" s="15" t="s">
        <v>3245</v>
      </c>
      <c r="O3" s="15" t="s">
        <v>3275</v>
      </c>
    </row>
    <row r="4" spans="1:15">
      <c r="A4" s="17" t="s">
        <v>15</v>
      </c>
      <c r="B4" s="17"/>
      <c r="C4" s="142">
        <v>39500</v>
      </c>
      <c r="D4" s="142">
        <v>28910</v>
      </c>
      <c r="E4" s="142">
        <v>4783.24</v>
      </c>
      <c r="F4" s="142">
        <v>31253.120000000003</v>
      </c>
      <c r="G4" s="142">
        <v>28815.07</v>
      </c>
      <c r="H4" s="142">
        <v>2427.1999999999998</v>
      </c>
      <c r="I4" s="142">
        <v>34112.5</v>
      </c>
      <c r="J4" s="142">
        <v>4708.6000000000004</v>
      </c>
      <c r="K4" s="142">
        <v>4354.7</v>
      </c>
      <c r="L4" s="142">
        <v>15898.29</v>
      </c>
      <c r="M4" s="142">
        <v>0</v>
      </c>
      <c r="N4" s="142">
        <v>34219.699999999997</v>
      </c>
      <c r="O4" s="142">
        <v>228982.42000000004</v>
      </c>
    </row>
    <row r="5" spans="1:15">
      <c r="A5" s="19" t="s">
        <v>787</v>
      </c>
      <c r="B5" s="17"/>
      <c r="C5" s="143">
        <v>39500</v>
      </c>
      <c r="D5" s="143">
        <v>28910</v>
      </c>
      <c r="E5" s="143">
        <v>4783.24</v>
      </c>
      <c r="F5" s="143">
        <v>31253.120000000003</v>
      </c>
      <c r="G5" s="143">
        <v>28815.07</v>
      </c>
      <c r="H5" s="143">
        <v>2427.1999999999998</v>
      </c>
      <c r="I5" s="143">
        <v>34112.5</v>
      </c>
      <c r="J5" s="143">
        <v>4708.6000000000004</v>
      </c>
      <c r="K5" s="143">
        <v>4354.7</v>
      </c>
      <c r="L5" s="143">
        <v>15898.29</v>
      </c>
      <c r="M5" s="143">
        <v>0</v>
      </c>
      <c r="N5" s="143">
        <v>34219.699999999997</v>
      </c>
      <c r="O5" s="143">
        <v>228982.42000000004</v>
      </c>
    </row>
    <row r="6" spans="1:15">
      <c r="A6" s="17" t="s">
        <v>21</v>
      </c>
      <c r="B6" s="17"/>
      <c r="C6" s="142"/>
      <c r="D6" s="142">
        <v>-1685.69</v>
      </c>
      <c r="E6" s="142">
        <v>-186.5</v>
      </c>
      <c r="F6" s="142"/>
      <c r="G6" s="142"/>
      <c r="H6" s="142">
        <v>-724.87</v>
      </c>
      <c r="I6" s="142">
        <v>-429.78</v>
      </c>
      <c r="J6" s="142">
        <v>-95.12</v>
      </c>
      <c r="K6" s="142">
        <v>-306.57</v>
      </c>
      <c r="L6" s="142">
        <v>-7</v>
      </c>
      <c r="M6" s="142"/>
      <c r="N6" s="142"/>
      <c r="O6" s="142">
        <v>-3435.5299999999997</v>
      </c>
    </row>
    <row r="7" spans="1:15">
      <c r="A7" s="17" t="s">
        <v>3187</v>
      </c>
      <c r="B7" s="17"/>
      <c r="C7" s="142">
        <v>-25.03</v>
      </c>
      <c r="D7" s="142"/>
      <c r="E7" s="142">
        <v>-32.39</v>
      </c>
      <c r="F7" s="142"/>
      <c r="G7" s="142"/>
      <c r="H7" s="142"/>
      <c r="I7" s="142"/>
      <c r="J7" s="142"/>
      <c r="K7" s="142"/>
      <c r="L7" s="142">
        <v>0</v>
      </c>
      <c r="M7" s="142"/>
      <c r="N7" s="142"/>
      <c r="O7" s="142">
        <v>-57.42</v>
      </c>
    </row>
    <row r="8" spans="1:15">
      <c r="A8" s="17" t="s">
        <v>34</v>
      </c>
      <c r="B8" s="17"/>
      <c r="C8" s="142"/>
      <c r="D8" s="142"/>
      <c r="E8" s="142"/>
      <c r="F8" s="142">
        <v>-773.5</v>
      </c>
      <c r="G8" s="142"/>
      <c r="H8" s="142">
        <v>-399.99</v>
      </c>
      <c r="I8" s="142">
        <v>-1000</v>
      </c>
      <c r="J8" s="142"/>
      <c r="K8" s="142"/>
      <c r="L8" s="142"/>
      <c r="M8" s="142"/>
      <c r="N8" s="142"/>
      <c r="O8" s="142">
        <v>-2173.4899999999998</v>
      </c>
    </row>
    <row r="9" spans="1:15">
      <c r="A9" s="17" t="s">
        <v>3234</v>
      </c>
      <c r="B9" s="17"/>
      <c r="C9" s="142">
        <v>-1024.6800000000003</v>
      </c>
      <c r="D9" s="142">
        <v>-1158.9100000000001</v>
      </c>
      <c r="E9" s="142">
        <v>-1017.69</v>
      </c>
      <c r="F9" s="142">
        <v>-5355.5499999999993</v>
      </c>
      <c r="G9" s="142">
        <v>-2401.6299999999997</v>
      </c>
      <c r="H9" s="142">
        <v>-1378.3000000000002</v>
      </c>
      <c r="I9" s="142">
        <v>-720.88</v>
      </c>
      <c r="J9" s="142">
        <v>-598.71999999999991</v>
      </c>
      <c r="K9" s="142">
        <v>-760.11</v>
      </c>
      <c r="L9" s="142">
        <v>-119.59</v>
      </c>
      <c r="M9" s="142">
        <v>-335.3</v>
      </c>
      <c r="N9" s="142">
        <v>-453.97</v>
      </c>
      <c r="O9" s="142">
        <v>-15325.329999999996</v>
      </c>
    </row>
    <row r="10" spans="1:15">
      <c r="A10" s="17" t="s">
        <v>3189</v>
      </c>
      <c r="B10" s="17"/>
      <c r="C10" s="142">
        <v>-152.02000000000001</v>
      </c>
      <c r="D10" s="142">
        <v>-355.76000000000005</v>
      </c>
      <c r="E10" s="142">
        <v>-745.5100000000001</v>
      </c>
      <c r="F10" s="142">
        <v>-349.76</v>
      </c>
      <c r="G10" s="142">
        <v>-455.79999999999995</v>
      </c>
      <c r="H10" s="142">
        <v>-586.3900000000001</v>
      </c>
      <c r="I10" s="142">
        <v>-1062.82</v>
      </c>
      <c r="J10" s="142">
        <v>-1147.55</v>
      </c>
      <c r="K10" s="142">
        <v>-548.39</v>
      </c>
      <c r="L10" s="142">
        <v>-970.92</v>
      </c>
      <c r="M10" s="142">
        <v>-598.30000000000007</v>
      </c>
      <c r="N10" s="142">
        <v>-699.16000000000008</v>
      </c>
      <c r="O10" s="142">
        <v>-7672.380000000001</v>
      </c>
    </row>
    <row r="11" spans="1:15">
      <c r="A11" s="17" t="s">
        <v>3191</v>
      </c>
      <c r="B11" s="17"/>
      <c r="C11" s="142">
        <v>-40.519999999999996</v>
      </c>
      <c r="D11" s="142"/>
      <c r="E11" s="142">
        <v>-99.04</v>
      </c>
      <c r="F11" s="142">
        <v>-149.44</v>
      </c>
      <c r="G11" s="142">
        <v>-146.41999999999999</v>
      </c>
      <c r="H11" s="142">
        <v>-190.60999999999999</v>
      </c>
      <c r="I11" s="142">
        <v>-80.45</v>
      </c>
      <c r="J11" s="142">
        <v>-67.78</v>
      </c>
      <c r="K11" s="142"/>
      <c r="L11" s="142">
        <v>-120.16</v>
      </c>
      <c r="M11" s="142">
        <v>-154.53</v>
      </c>
      <c r="N11" s="142">
        <v>-3628.58</v>
      </c>
      <c r="O11" s="142">
        <v>-4677.53</v>
      </c>
    </row>
    <row r="12" spans="1:15">
      <c r="A12" s="17" t="s">
        <v>3192</v>
      </c>
      <c r="B12" s="17"/>
      <c r="C12" s="142">
        <v>-41.82</v>
      </c>
      <c r="D12" s="142">
        <v>-87.5</v>
      </c>
      <c r="E12" s="142"/>
      <c r="F12" s="142"/>
      <c r="G12" s="142">
        <v>-168.3</v>
      </c>
      <c r="H12" s="142"/>
      <c r="I12" s="142"/>
      <c r="J12" s="142"/>
      <c r="K12" s="142"/>
      <c r="L12" s="142">
        <v>-81.39</v>
      </c>
      <c r="M12" s="142"/>
      <c r="N12" s="142"/>
      <c r="O12" s="142">
        <v>-379.01</v>
      </c>
    </row>
    <row r="13" spans="1:15">
      <c r="A13" s="17" t="s">
        <v>3196</v>
      </c>
      <c r="B13" s="17"/>
      <c r="C13" s="142">
        <v>-2141.0700000000002</v>
      </c>
      <c r="D13" s="142">
        <v>-2031.0000000000011</v>
      </c>
      <c r="E13" s="142">
        <v>-1535.72</v>
      </c>
      <c r="F13" s="142">
        <v>-1913.8700000000003</v>
      </c>
      <c r="G13" s="142">
        <v>-1595.4600000000003</v>
      </c>
      <c r="H13" s="142">
        <v>-2221.0800000000008</v>
      </c>
      <c r="I13" s="142">
        <v>-1986.69</v>
      </c>
      <c r="J13" s="142">
        <v>-1771.7400000000005</v>
      </c>
      <c r="K13" s="142">
        <v>-2009.83</v>
      </c>
      <c r="L13" s="142">
        <v>-2192.79</v>
      </c>
      <c r="M13" s="142">
        <v>-1423.07</v>
      </c>
      <c r="N13" s="142">
        <v>-1450.0099999999993</v>
      </c>
      <c r="O13" s="142">
        <v>-22272.330000000005</v>
      </c>
    </row>
    <row r="14" spans="1:15">
      <c r="A14" s="17" t="s">
        <v>3236</v>
      </c>
      <c r="B14" s="17"/>
      <c r="C14" s="142">
        <v>-4818.63</v>
      </c>
      <c r="D14" s="142">
        <v>-2441.23</v>
      </c>
      <c r="E14" s="142">
        <v>-975.09999999999991</v>
      </c>
      <c r="F14" s="142">
        <v>905.77999999999975</v>
      </c>
      <c r="G14" s="142">
        <v>-1426.99</v>
      </c>
      <c r="H14" s="142">
        <v>-2326.4299999999994</v>
      </c>
      <c r="I14" s="142">
        <v>-1448.05</v>
      </c>
      <c r="J14" s="142">
        <v>-2189.6</v>
      </c>
      <c r="K14" s="142">
        <v>-886.88</v>
      </c>
      <c r="L14" s="142">
        <v>-547.31999999999994</v>
      </c>
      <c r="M14" s="142">
        <v>-644.44000000000005</v>
      </c>
      <c r="N14" s="142">
        <v>-517.96</v>
      </c>
      <c r="O14" s="142">
        <v>-17316.849999999999</v>
      </c>
    </row>
    <row r="15" spans="1:15">
      <c r="A15" s="17" t="s">
        <v>3199</v>
      </c>
      <c r="B15" s="17"/>
      <c r="C15" s="142">
        <v>-1333.89</v>
      </c>
      <c r="D15" s="142">
        <v>-1356.5300000000002</v>
      </c>
      <c r="E15" s="142">
        <v>-1430.4200000000003</v>
      </c>
      <c r="F15" s="142">
        <v>-1756.3300000000004</v>
      </c>
      <c r="G15" s="142">
        <v>-1734.0200000000002</v>
      </c>
      <c r="H15" s="142">
        <v>-2117.3000000000002</v>
      </c>
      <c r="I15" s="142">
        <v>-1866.93</v>
      </c>
      <c r="J15" s="142">
        <v>-2076.25</v>
      </c>
      <c r="K15" s="142">
        <v>-1978.2199999999998</v>
      </c>
      <c r="L15" s="142">
        <v>-2747.3500000000004</v>
      </c>
      <c r="M15" s="142">
        <v>-1833.4499999999998</v>
      </c>
      <c r="N15" s="142">
        <v>-1955.4299999999998</v>
      </c>
      <c r="O15" s="142">
        <v>-22186.12</v>
      </c>
    </row>
    <row r="16" spans="1:15">
      <c r="A16" s="17" t="s">
        <v>29</v>
      </c>
      <c r="B16" s="17"/>
      <c r="C16" s="142"/>
      <c r="D16" s="142"/>
      <c r="E16" s="142"/>
      <c r="F16" s="142"/>
      <c r="G16" s="142"/>
      <c r="H16" s="142">
        <v>-159.19999999999999</v>
      </c>
      <c r="I16" s="142">
        <v>-7.45</v>
      </c>
      <c r="J16" s="142">
        <v>-47.95</v>
      </c>
      <c r="K16" s="142">
        <v>-42.25</v>
      </c>
      <c r="L16" s="142">
        <v>-42.25</v>
      </c>
      <c r="M16" s="142">
        <v>-42.25</v>
      </c>
      <c r="N16" s="142">
        <v>-128.15</v>
      </c>
      <c r="O16" s="142">
        <v>-469.5</v>
      </c>
    </row>
    <row r="17" spans="1:15">
      <c r="A17" s="17" t="s">
        <v>28</v>
      </c>
      <c r="B17" s="17"/>
      <c r="C17" s="142">
        <v>-5721.2800000000007</v>
      </c>
      <c r="D17" s="142">
        <v>-4616.4299999999994</v>
      </c>
      <c r="E17" s="142">
        <v>-2403.33</v>
      </c>
      <c r="F17" s="142"/>
      <c r="G17" s="142"/>
      <c r="H17" s="142">
        <v>-114.75</v>
      </c>
      <c r="I17" s="142">
        <v>-90</v>
      </c>
      <c r="J17" s="142">
        <v>-396.25</v>
      </c>
      <c r="K17" s="142">
        <v>-75</v>
      </c>
      <c r="L17" s="142">
        <v>-1376.8000000000002</v>
      </c>
      <c r="M17" s="142">
        <v>-500.10999999999996</v>
      </c>
      <c r="N17" s="142">
        <v>-1641.0300000000002</v>
      </c>
      <c r="O17" s="142">
        <v>-16934.98</v>
      </c>
    </row>
    <row r="18" spans="1:15">
      <c r="A18" s="17" t="s">
        <v>3201</v>
      </c>
      <c r="B18" s="17"/>
      <c r="C18" s="142"/>
      <c r="D18" s="142">
        <v>-1945.75</v>
      </c>
      <c r="E18" s="142"/>
      <c r="F18" s="142"/>
      <c r="G18" s="142"/>
      <c r="H18" s="142"/>
      <c r="I18" s="142"/>
      <c r="J18" s="142"/>
      <c r="K18" s="142"/>
      <c r="L18" s="142"/>
      <c r="M18" s="142"/>
      <c r="N18" s="142"/>
      <c r="O18" s="142">
        <v>-1945.75</v>
      </c>
    </row>
    <row r="19" spans="1:15">
      <c r="A19" s="19" t="s">
        <v>797</v>
      </c>
      <c r="B19" s="17"/>
      <c r="C19" s="143">
        <v>-15298.94</v>
      </c>
      <c r="D19" s="143">
        <v>-15678.8</v>
      </c>
      <c r="E19" s="143">
        <v>-8425.7000000000007</v>
      </c>
      <c r="F19" s="143">
        <v>-9392.67</v>
      </c>
      <c r="G19" s="143">
        <v>-7928.619999999999</v>
      </c>
      <c r="H19" s="143">
        <v>-10218.92</v>
      </c>
      <c r="I19" s="143">
        <v>-8693.0499999999993</v>
      </c>
      <c r="J19" s="143">
        <v>-8390.9599999999991</v>
      </c>
      <c r="K19" s="143">
        <v>-6607.25</v>
      </c>
      <c r="L19" s="143">
        <v>-8205.57</v>
      </c>
      <c r="M19" s="143">
        <v>-5531.4500000000016</v>
      </c>
      <c r="N19" s="143">
        <v>-10474.289999999999</v>
      </c>
      <c r="O19" s="143">
        <v>-114846.22000000002</v>
      </c>
    </row>
    <row r="20" spans="1:15">
      <c r="A20" s="17" t="s">
        <v>798</v>
      </c>
      <c r="B20" s="17"/>
      <c r="C20" s="142">
        <v>24201.060000000005</v>
      </c>
      <c r="D20" s="142">
        <v>13231.200000000004</v>
      </c>
      <c r="E20" s="142">
        <v>-3642.4600000000009</v>
      </c>
      <c r="F20" s="142">
        <v>21860.450000000008</v>
      </c>
      <c r="G20" s="142">
        <v>20886.45</v>
      </c>
      <c r="H20" s="142">
        <v>-7791.7199999999993</v>
      </c>
      <c r="I20" s="142">
        <v>25419.45</v>
      </c>
      <c r="J20" s="142">
        <v>-3682.3600000000006</v>
      </c>
      <c r="K20" s="142">
        <v>-2252.5499999999997</v>
      </c>
      <c r="L20" s="142">
        <v>7692.72</v>
      </c>
      <c r="M20" s="142">
        <v>-5531.45</v>
      </c>
      <c r="N20" s="142">
        <v>23745.41</v>
      </c>
      <c r="O20" s="142">
        <v>114136.2</v>
      </c>
    </row>
    <row r="21" spans="1:15">
      <c r="A21" s="17" t="s">
        <v>3235</v>
      </c>
      <c r="B21" s="17"/>
      <c r="C21" s="142">
        <v>-533.06999999999994</v>
      </c>
      <c r="D21" s="142">
        <v>-250.78</v>
      </c>
      <c r="E21" s="142">
        <v>-202.67000000000002</v>
      </c>
      <c r="F21" s="142">
        <v>-236.67000000000002</v>
      </c>
      <c r="G21" s="142">
        <v>-205.99</v>
      </c>
      <c r="H21" s="142">
        <v>-314.21000000000004</v>
      </c>
      <c r="I21" s="142">
        <v>-211.91000000000005</v>
      </c>
      <c r="J21" s="142">
        <v>-175.41000000000005</v>
      </c>
      <c r="K21" s="142">
        <v>-275.45000000000005</v>
      </c>
      <c r="L21" s="142">
        <v>-255.17000000000004</v>
      </c>
      <c r="M21" s="142">
        <v>1761.83</v>
      </c>
      <c r="N21" s="142">
        <v>-2477.1199999999994</v>
      </c>
      <c r="O21" s="142">
        <v>-3376.6199999999994</v>
      </c>
    </row>
    <row r="22" spans="1:15">
      <c r="A22" s="19" t="s">
        <v>799</v>
      </c>
      <c r="B22" s="17"/>
      <c r="C22" s="143">
        <v>23667.990000000005</v>
      </c>
      <c r="D22" s="143">
        <v>12980.420000000006</v>
      </c>
      <c r="E22" s="143">
        <v>-3845.130000000001</v>
      </c>
      <c r="F22" s="143">
        <v>21623.78000000001</v>
      </c>
      <c r="G22" s="143">
        <v>20680.46</v>
      </c>
      <c r="H22" s="143">
        <v>-8105.93</v>
      </c>
      <c r="I22" s="143">
        <v>25207.539999999997</v>
      </c>
      <c r="J22" s="143">
        <v>-3857.7699999999995</v>
      </c>
      <c r="K22" s="143">
        <v>-2527.9999999999995</v>
      </c>
      <c r="L22" s="143">
        <v>7437.550000000002</v>
      </c>
      <c r="M22" s="143">
        <v>-3769.6200000000003</v>
      </c>
      <c r="N22" s="143">
        <v>21268.29</v>
      </c>
      <c r="O22" s="143">
        <v>110759.57999999997</v>
      </c>
    </row>
    <row r="23" spans="1:15">
      <c r="A23" s="17"/>
      <c r="B23" s="17"/>
      <c r="C23" s="17"/>
      <c r="D23" s="17"/>
      <c r="E23" s="17"/>
      <c r="F23" s="17"/>
      <c r="G23" s="17"/>
      <c r="H23" s="17"/>
      <c r="I23" s="17"/>
      <c r="J23" s="17"/>
      <c r="K23" s="17"/>
      <c r="L23" s="17"/>
      <c r="M23" s="17"/>
      <c r="N23" s="17"/>
      <c r="O23" s="17"/>
    </row>
  </sheetData>
  <mergeCells count="1">
    <mergeCell ref="A1:O2"/>
  </mergeCells>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CF316-9E5F-400B-85F0-D7EDD3058AB2}">
  <sheetPr>
    <tabColor rgb="FF00B050"/>
  </sheetPr>
  <dimension ref="A1:O26"/>
  <sheetViews>
    <sheetView zoomScale="90" zoomScaleNormal="90" workbookViewId="0">
      <selection activeCell="B5" sqref="B5"/>
    </sheetView>
  </sheetViews>
  <sheetFormatPr defaultRowHeight="13.2"/>
  <cols>
    <col min="1" max="1" width="31.6640625" customWidth="1"/>
    <col min="2" max="2" width="15.44140625" bestFit="1" customWidth="1"/>
    <col min="3" max="14" width="12.6640625" customWidth="1"/>
    <col min="15" max="15" width="15.33203125" bestFit="1" customWidth="1"/>
  </cols>
  <sheetData>
    <row r="1" spans="1:15">
      <c r="A1" s="149" t="s">
        <v>3182</v>
      </c>
      <c r="B1" s="149"/>
      <c r="C1" s="149"/>
      <c r="D1" s="149"/>
      <c r="E1" s="149"/>
      <c r="F1" s="149"/>
      <c r="G1" s="149"/>
      <c r="H1" s="149"/>
      <c r="I1" s="149"/>
      <c r="J1" s="149"/>
      <c r="K1" s="149"/>
      <c r="L1" s="149"/>
      <c r="M1" s="149"/>
      <c r="N1" s="149"/>
      <c r="O1" s="149"/>
    </row>
    <row r="2" spans="1:15">
      <c r="A2" s="149"/>
      <c r="B2" s="149"/>
      <c r="C2" s="149"/>
      <c r="D2" s="149"/>
      <c r="E2" s="149"/>
      <c r="F2" s="149"/>
      <c r="G2" s="149"/>
      <c r="H2" s="149"/>
      <c r="I2" s="149"/>
      <c r="J2" s="149"/>
      <c r="K2" s="149"/>
      <c r="L2" s="149"/>
      <c r="M2" s="149"/>
      <c r="N2" s="149"/>
      <c r="O2" s="149"/>
    </row>
    <row r="3" spans="1:15">
      <c r="A3" s="15" t="s">
        <v>0</v>
      </c>
      <c r="B3" s="15" t="s">
        <v>3180</v>
      </c>
      <c r="C3" s="16" t="s">
        <v>785</v>
      </c>
      <c r="D3" s="16" t="s">
        <v>786</v>
      </c>
      <c r="E3" s="16" t="s">
        <v>3237</v>
      </c>
      <c r="F3" s="16" t="s">
        <v>3238</v>
      </c>
      <c r="G3" s="16" t="s">
        <v>3239</v>
      </c>
      <c r="H3" s="16" t="s">
        <v>3240</v>
      </c>
      <c r="I3" s="16" t="s">
        <v>3241</v>
      </c>
      <c r="J3" s="16" t="s">
        <v>3242</v>
      </c>
      <c r="K3" s="16" t="s">
        <v>3243</v>
      </c>
      <c r="L3" s="16" t="s">
        <v>3246</v>
      </c>
      <c r="M3" s="16" t="s">
        <v>3244</v>
      </c>
      <c r="N3" s="16" t="s">
        <v>3245</v>
      </c>
      <c r="O3" s="16" t="s">
        <v>3247</v>
      </c>
    </row>
    <row r="4" spans="1:15">
      <c r="A4" s="17" t="s">
        <v>15</v>
      </c>
      <c r="B4" s="17"/>
      <c r="C4" s="18">
        <v>54826</v>
      </c>
      <c r="D4" s="18">
        <v>0</v>
      </c>
      <c r="E4" s="18">
        <v>120224</v>
      </c>
      <c r="F4" s="18">
        <v>50000</v>
      </c>
      <c r="G4" s="18">
        <v>6796</v>
      </c>
      <c r="H4" s="18">
        <v>86378</v>
      </c>
      <c r="I4" s="18">
        <v>43000</v>
      </c>
      <c r="J4" s="18">
        <v>0</v>
      </c>
      <c r="K4" s="18">
        <v>99000</v>
      </c>
      <c r="L4" s="18">
        <v>0</v>
      </c>
      <c r="M4" s="18">
        <v>9702</v>
      </c>
      <c r="N4" s="18">
        <v>59510</v>
      </c>
      <c r="O4" s="18">
        <v>529436</v>
      </c>
    </row>
    <row r="5" spans="1:15">
      <c r="A5" s="19" t="s">
        <v>787</v>
      </c>
      <c r="B5" s="19"/>
      <c r="C5" s="20">
        <v>54826</v>
      </c>
      <c r="D5" s="20">
        <v>0</v>
      </c>
      <c r="E5" s="20">
        <v>120224</v>
      </c>
      <c r="F5" s="20">
        <v>50000</v>
      </c>
      <c r="G5" s="20">
        <v>6796</v>
      </c>
      <c r="H5" s="20">
        <v>86378</v>
      </c>
      <c r="I5" s="20">
        <v>43000</v>
      </c>
      <c r="J5" s="20">
        <v>0</v>
      </c>
      <c r="K5" s="20">
        <v>99000</v>
      </c>
      <c r="L5" s="20">
        <v>0</v>
      </c>
      <c r="M5" s="20">
        <v>9702</v>
      </c>
      <c r="N5" s="20">
        <v>59510</v>
      </c>
      <c r="O5" s="20">
        <v>529436</v>
      </c>
    </row>
    <row r="6" spans="1:15">
      <c r="A6" s="17" t="s">
        <v>3186</v>
      </c>
      <c r="B6" s="17"/>
      <c r="C6" s="18"/>
      <c r="D6" s="18"/>
      <c r="E6" s="18"/>
      <c r="F6" s="18"/>
      <c r="G6" s="18"/>
      <c r="H6" s="18"/>
      <c r="I6" s="18">
        <v>-779.19999999999993</v>
      </c>
      <c r="J6" s="18">
        <v>-860.13999999999987</v>
      </c>
      <c r="K6" s="18">
        <v>-80.010000000000019</v>
      </c>
      <c r="L6" s="18">
        <v>-330.61</v>
      </c>
      <c r="M6" s="18">
        <v>-369.78999999999996</v>
      </c>
      <c r="N6" s="18">
        <v>-372.74</v>
      </c>
      <c r="O6" s="18">
        <v>-2792.49</v>
      </c>
    </row>
    <row r="7" spans="1:15">
      <c r="A7" s="17" t="s">
        <v>3290</v>
      </c>
      <c r="B7" s="17"/>
      <c r="C7" s="18">
        <v>-1237.5899999999999</v>
      </c>
      <c r="D7" s="18">
        <v>-2713.74</v>
      </c>
      <c r="E7" s="18">
        <v>-2750.6400000000003</v>
      </c>
      <c r="F7" s="18">
        <v>-4606.37</v>
      </c>
      <c r="G7" s="18">
        <v>-70.819999999999993</v>
      </c>
      <c r="H7" s="18">
        <v>-2273.4300000000003</v>
      </c>
      <c r="I7" s="18">
        <v>-2270.23</v>
      </c>
      <c r="J7" s="18">
        <v>-2347.09</v>
      </c>
      <c r="K7" s="18">
        <v>-2594.84</v>
      </c>
      <c r="L7" s="18">
        <v>-2449.31</v>
      </c>
      <c r="M7" s="18">
        <v>-2597.0700000000002</v>
      </c>
      <c r="N7" s="18">
        <v>-5093.2299999999996</v>
      </c>
      <c r="O7" s="18">
        <v>-31004.359999999997</v>
      </c>
    </row>
    <row r="8" spans="1:15">
      <c r="A8" s="17" t="s">
        <v>21</v>
      </c>
      <c r="B8" s="17"/>
      <c r="C8" s="18">
        <v>-6850.12</v>
      </c>
      <c r="D8" s="18">
        <v>-6101.73</v>
      </c>
      <c r="E8" s="18">
        <v>-9235.2799999999988</v>
      </c>
      <c r="F8" s="18">
        <v>-8723.1500000000015</v>
      </c>
      <c r="G8" s="18">
        <v>-9676.6899999999987</v>
      </c>
      <c r="H8" s="18">
        <v>-12767.69</v>
      </c>
      <c r="I8" s="18">
        <v>-17632.23</v>
      </c>
      <c r="J8" s="18">
        <v>-25695.64</v>
      </c>
      <c r="K8" s="18">
        <v>-12117.5</v>
      </c>
      <c r="L8" s="18">
        <v>-11618.7</v>
      </c>
      <c r="M8" s="18">
        <v>-16694.379999999997</v>
      </c>
      <c r="N8" s="18">
        <v>-13481.289999999999</v>
      </c>
      <c r="O8" s="18">
        <v>-150594.39999999997</v>
      </c>
    </row>
    <row r="9" spans="1:15">
      <c r="A9" s="17" t="s">
        <v>3251</v>
      </c>
      <c r="B9" s="17"/>
      <c r="C9" s="18">
        <v>-1201.58</v>
      </c>
      <c r="D9" s="18">
        <v>-1201.58</v>
      </c>
      <c r="E9" s="18">
        <v>-1678.77</v>
      </c>
      <c r="F9" s="18">
        <v>-1201.58</v>
      </c>
      <c r="G9" s="18">
        <v>-1201.58</v>
      </c>
      <c r="H9" s="18">
        <v>-1201.58</v>
      </c>
      <c r="I9" s="18">
        <v>-1201.58</v>
      </c>
      <c r="J9" s="18">
        <v>-1201.58</v>
      </c>
      <c r="K9" s="18">
        <v>-1201.58</v>
      </c>
      <c r="L9" s="18">
        <v>-1201.58</v>
      </c>
      <c r="M9" s="18">
        <v>-1201.58</v>
      </c>
      <c r="N9" s="18">
        <v>-1201.58</v>
      </c>
      <c r="O9" s="18">
        <v>-14896.15</v>
      </c>
    </row>
    <row r="10" spans="1:15">
      <c r="A10" s="17" t="s">
        <v>811</v>
      </c>
      <c r="B10" s="17"/>
      <c r="C10" s="18">
        <v>-10263.77083333333</v>
      </c>
      <c r="D10" s="18">
        <v>-8581.4408333333304</v>
      </c>
      <c r="E10" s="18">
        <v>-9036.9408333333304</v>
      </c>
      <c r="F10" s="18">
        <v>-10988.380833333329</v>
      </c>
      <c r="G10" s="18">
        <v>-5960.55083333333</v>
      </c>
      <c r="H10" s="18">
        <v>-9408.9108333333315</v>
      </c>
      <c r="I10" s="18">
        <v>-13597.210833333331</v>
      </c>
      <c r="J10" s="18">
        <v>-11946.060833333329</v>
      </c>
      <c r="K10" s="18">
        <v>-16353.180833333332</v>
      </c>
      <c r="L10" s="18">
        <v>-22049.090833333332</v>
      </c>
      <c r="M10" s="18">
        <v>-10222.950833333329</v>
      </c>
      <c r="N10" s="18">
        <v>-9248.9308333333302</v>
      </c>
      <c r="O10" s="18">
        <v>-137657.41999999995</v>
      </c>
    </row>
    <row r="11" spans="1:15">
      <c r="A11" s="17" t="s">
        <v>70</v>
      </c>
      <c r="B11" s="17"/>
      <c r="C11" s="18">
        <v>-13.85</v>
      </c>
      <c r="D11" s="18">
        <v>-13.85</v>
      </c>
      <c r="E11" s="18">
        <v>-13.85</v>
      </c>
      <c r="F11" s="18">
        <v>-13.85</v>
      </c>
      <c r="G11" s="18">
        <v>-13.85</v>
      </c>
      <c r="H11" s="18">
        <v>-13.85</v>
      </c>
      <c r="I11" s="18">
        <v>-13.85</v>
      </c>
      <c r="J11" s="18">
        <v>-13.85</v>
      </c>
      <c r="K11" s="18"/>
      <c r="L11" s="18"/>
      <c r="M11" s="18"/>
      <c r="N11" s="18"/>
      <c r="O11" s="18">
        <v>-110.79999999999998</v>
      </c>
    </row>
    <row r="12" spans="1:15">
      <c r="A12" s="17" t="s">
        <v>3191</v>
      </c>
      <c r="B12" s="17"/>
      <c r="C12" s="18">
        <v>-173.26000000000002</v>
      </c>
      <c r="D12" s="18">
        <v>-49.010000000000005</v>
      </c>
      <c r="E12" s="18">
        <v>-478.71</v>
      </c>
      <c r="F12" s="18">
        <v>-246.47</v>
      </c>
      <c r="G12" s="18">
        <v>-1</v>
      </c>
      <c r="H12" s="18">
        <v>-552.87000000000012</v>
      </c>
      <c r="I12" s="18">
        <v>-351.05</v>
      </c>
      <c r="J12" s="18">
        <v>-1629.93</v>
      </c>
      <c r="K12" s="18">
        <v>-7.11</v>
      </c>
      <c r="L12" s="18">
        <v>-461.04</v>
      </c>
      <c r="M12" s="18">
        <v>-282.19</v>
      </c>
      <c r="N12" s="18">
        <v>-161.32</v>
      </c>
      <c r="O12" s="18">
        <v>-4393.96</v>
      </c>
    </row>
    <row r="13" spans="1:15">
      <c r="A13" s="17" t="s">
        <v>813</v>
      </c>
      <c r="B13" s="17"/>
      <c r="C13" s="18"/>
      <c r="D13" s="18"/>
      <c r="E13" s="18">
        <v>-2212.5</v>
      </c>
      <c r="F13" s="18"/>
      <c r="G13" s="18">
        <v>-2121</v>
      </c>
      <c r="H13" s="18"/>
      <c r="I13" s="18"/>
      <c r="J13" s="18"/>
      <c r="K13" s="18"/>
      <c r="L13" s="18"/>
      <c r="M13" s="18"/>
      <c r="N13" s="18"/>
      <c r="O13" s="18">
        <v>-4333.5</v>
      </c>
    </row>
    <row r="14" spans="1:15">
      <c r="A14" s="17" t="s">
        <v>3233</v>
      </c>
      <c r="B14" s="17"/>
      <c r="C14" s="18">
        <v>-1511.08</v>
      </c>
      <c r="D14" s="18">
        <v>-1511.08</v>
      </c>
      <c r="E14" s="18">
        <v>-1511.08</v>
      </c>
      <c r="F14" s="18">
        <v>-1511.08</v>
      </c>
      <c r="G14" s="18">
        <v>-1511.08</v>
      </c>
      <c r="H14" s="18">
        <v>-1511.08</v>
      </c>
      <c r="I14" s="18">
        <v>-1709.6499999999999</v>
      </c>
      <c r="J14" s="18">
        <v>-2799.8999999999996</v>
      </c>
      <c r="K14" s="18">
        <v>-2995.78</v>
      </c>
      <c r="L14" s="18">
        <v>-2614.59</v>
      </c>
      <c r="M14" s="18">
        <v>-2848.9100000000008</v>
      </c>
      <c r="N14" s="18">
        <v>-2953.9699999999993</v>
      </c>
      <c r="O14" s="18">
        <v>-24989.279999999999</v>
      </c>
    </row>
    <row r="15" spans="1:15">
      <c r="A15" s="17" t="s">
        <v>3196</v>
      </c>
      <c r="B15" s="17"/>
      <c r="C15" s="18"/>
      <c r="D15" s="18"/>
      <c r="E15" s="18"/>
      <c r="F15" s="18"/>
      <c r="G15" s="18"/>
      <c r="H15" s="18"/>
      <c r="I15" s="18">
        <v>-566.06000000000006</v>
      </c>
      <c r="J15" s="18">
        <v>-2692.11</v>
      </c>
      <c r="K15" s="18">
        <v>-2674.3799999999992</v>
      </c>
      <c r="L15" s="18">
        <v>-2277.3999999999992</v>
      </c>
      <c r="M15" s="18">
        <v>-2819.639999999999</v>
      </c>
      <c r="N15" s="18">
        <v>-2805.7999999999997</v>
      </c>
      <c r="O15" s="18">
        <v>-13835.389999999998</v>
      </c>
    </row>
    <row r="16" spans="1:15">
      <c r="A16" s="17" t="s">
        <v>815</v>
      </c>
      <c r="B16" s="17"/>
      <c r="C16" s="18">
        <v>-44.99</v>
      </c>
      <c r="D16" s="18">
        <v>-44.99</v>
      </c>
      <c r="E16" s="18">
        <v>-44.99</v>
      </c>
      <c r="F16" s="18">
        <v>-44.99</v>
      </c>
      <c r="G16" s="18">
        <v>-44.99</v>
      </c>
      <c r="H16" s="18">
        <v>-44.99</v>
      </c>
      <c r="I16" s="18">
        <v>-131.96</v>
      </c>
      <c r="J16" s="18">
        <v>-44.99</v>
      </c>
      <c r="K16" s="18">
        <v>-35</v>
      </c>
      <c r="L16" s="18">
        <v>-35</v>
      </c>
      <c r="M16" s="18">
        <v>-29</v>
      </c>
      <c r="N16" s="18"/>
      <c r="O16" s="18">
        <v>-545.89</v>
      </c>
    </row>
    <row r="17" spans="1:15">
      <c r="A17" s="17" t="s">
        <v>3150</v>
      </c>
      <c r="B17" s="17"/>
      <c r="C17" s="18">
        <v>-199</v>
      </c>
      <c r="D17" s="18">
        <v>-101.4</v>
      </c>
      <c r="E17" s="18">
        <v>-103.8</v>
      </c>
      <c r="F17" s="18">
        <v>-599</v>
      </c>
      <c r="G17" s="18"/>
      <c r="H17" s="18"/>
      <c r="I17" s="18"/>
      <c r="J17" s="18">
        <v>-155.66</v>
      </c>
      <c r="K17" s="18">
        <v>-369.09</v>
      </c>
      <c r="L17" s="18">
        <v>-270.68</v>
      </c>
      <c r="M17" s="18">
        <v>-46.519999999999996</v>
      </c>
      <c r="N17" s="18">
        <v>-46.54</v>
      </c>
      <c r="O17" s="18">
        <v>-1891.69</v>
      </c>
    </row>
    <row r="18" spans="1:15">
      <c r="A18" s="17" t="s">
        <v>28</v>
      </c>
      <c r="B18" s="17"/>
      <c r="C18" s="18">
        <v>-4692</v>
      </c>
      <c r="D18" s="18">
        <v>-427.26</v>
      </c>
      <c r="E18" s="18">
        <v>0</v>
      </c>
      <c r="F18" s="18">
        <v>-688.83</v>
      </c>
      <c r="G18" s="18">
        <v>0</v>
      </c>
      <c r="H18" s="18">
        <v>-927.18</v>
      </c>
      <c r="I18" s="18">
        <v>-917.05</v>
      </c>
      <c r="J18" s="18">
        <v>-1363.88</v>
      </c>
      <c r="K18" s="18">
        <v>-2118.13</v>
      </c>
      <c r="L18" s="18">
        <v>-1441.53</v>
      </c>
      <c r="M18" s="18">
        <v>-777.65000000000009</v>
      </c>
      <c r="N18" s="18">
        <v>-1129.45</v>
      </c>
      <c r="O18" s="18">
        <v>-14482.96</v>
      </c>
    </row>
    <row r="19" spans="1:15">
      <c r="A19" s="17" t="s">
        <v>3200</v>
      </c>
      <c r="B19" s="17"/>
      <c r="C19" s="18">
        <v>-132.55000000000001</v>
      </c>
      <c r="D19" s="18">
        <v>-132.55000000000001</v>
      </c>
      <c r="E19" s="18">
        <v>-132.55000000000001</v>
      </c>
      <c r="F19" s="18">
        <v>-132.55000000000001</v>
      </c>
      <c r="G19" s="18">
        <v>-132.55000000000001</v>
      </c>
      <c r="H19" s="18">
        <v>-132.55000000000001</v>
      </c>
      <c r="I19" s="18">
        <v>-132.55000000000001</v>
      </c>
      <c r="J19" s="18">
        <v>-132.55000000000001</v>
      </c>
      <c r="K19" s="18"/>
      <c r="L19" s="18"/>
      <c r="M19" s="18"/>
      <c r="N19" s="18"/>
      <c r="O19" s="18">
        <v>-1060.3999999999999</v>
      </c>
    </row>
    <row r="20" spans="1:15">
      <c r="A20" s="17" t="s">
        <v>3201</v>
      </c>
      <c r="B20" s="17"/>
      <c r="C20" s="18"/>
      <c r="D20" s="18"/>
      <c r="E20" s="18"/>
      <c r="F20" s="18"/>
      <c r="G20" s="18"/>
      <c r="H20" s="18">
        <v>-16875.63</v>
      </c>
      <c r="I20" s="18"/>
      <c r="J20" s="18"/>
      <c r="K20" s="18"/>
      <c r="L20" s="18"/>
      <c r="M20" s="18"/>
      <c r="N20" s="18"/>
      <c r="O20" s="18">
        <v>-16875.63</v>
      </c>
    </row>
    <row r="21" spans="1:15">
      <c r="A21" s="17" t="s">
        <v>3279</v>
      </c>
      <c r="B21" s="17"/>
      <c r="C21" s="18">
        <v>-245.75</v>
      </c>
      <c r="D21" s="18">
        <v>-245.75</v>
      </c>
      <c r="E21" s="18">
        <v>-245.75</v>
      </c>
      <c r="F21" s="18">
        <v>-1055.1100000000001</v>
      </c>
      <c r="G21" s="18">
        <v>-3384.8199999999997</v>
      </c>
      <c r="H21" s="18">
        <v>-3358.68</v>
      </c>
      <c r="I21" s="18">
        <v>-301.81</v>
      </c>
      <c r="J21" s="18">
        <v>-245.75</v>
      </c>
      <c r="K21" s="18">
        <v>-245.75</v>
      </c>
      <c r="L21" s="18">
        <v>-245.75</v>
      </c>
      <c r="M21" s="18">
        <v>-245.75</v>
      </c>
      <c r="N21" s="18">
        <v>-301.81</v>
      </c>
      <c r="O21" s="18">
        <v>-10122.48</v>
      </c>
    </row>
    <row r="22" spans="1:15">
      <c r="A22" s="17" t="s">
        <v>3280</v>
      </c>
      <c r="B22" s="17"/>
      <c r="C22" s="18"/>
      <c r="D22" s="18"/>
      <c r="E22" s="18"/>
      <c r="F22" s="18">
        <v>-314.83</v>
      </c>
      <c r="G22" s="18">
        <v>-1479.1599999999999</v>
      </c>
      <c r="H22" s="18">
        <v>-1451.17</v>
      </c>
      <c r="I22" s="18"/>
      <c r="J22" s="18"/>
      <c r="K22" s="18"/>
      <c r="L22" s="18"/>
      <c r="M22" s="18"/>
      <c r="N22" s="18"/>
      <c r="O22" s="18">
        <v>-3245.16</v>
      </c>
    </row>
    <row r="23" spans="1:15">
      <c r="A23" s="19" t="s">
        <v>797</v>
      </c>
      <c r="B23" s="19"/>
      <c r="C23" s="20">
        <v>-26565.540833333329</v>
      </c>
      <c r="D23" s="20">
        <v>-21124.380833333322</v>
      </c>
      <c r="E23" s="20">
        <v>-27444.860833333329</v>
      </c>
      <c r="F23" s="20">
        <v>-30126.19083333333</v>
      </c>
      <c r="G23" s="20">
        <v>-25598.090833333328</v>
      </c>
      <c r="H23" s="20">
        <v>-50519.610833333332</v>
      </c>
      <c r="I23" s="20">
        <v>-39604.430833333325</v>
      </c>
      <c r="J23" s="20">
        <v>-51129.130833333329</v>
      </c>
      <c r="K23" s="20">
        <v>-40792.35083333333</v>
      </c>
      <c r="L23" s="20">
        <v>-44995.280833333331</v>
      </c>
      <c r="M23" s="20">
        <v>-38135.430833333332</v>
      </c>
      <c r="N23" s="20">
        <v>-36796.660833333328</v>
      </c>
      <c r="O23" s="20">
        <v>-432831.95999999996</v>
      </c>
    </row>
    <row r="24" spans="1:15">
      <c r="A24" s="17" t="s">
        <v>3285</v>
      </c>
      <c r="B24" s="17"/>
      <c r="C24" s="18">
        <v>28260.459166666653</v>
      </c>
      <c r="D24" s="18">
        <v>-21124.380833333329</v>
      </c>
      <c r="E24" s="18">
        <v>92779.13916666666</v>
      </c>
      <c r="F24" s="18">
        <v>19873.809166666666</v>
      </c>
      <c r="G24" s="18">
        <v>-18802.090833333325</v>
      </c>
      <c r="H24" s="18">
        <v>35858.389166666682</v>
      </c>
      <c r="I24" s="18">
        <v>3395.5691666666726</v>
      </c>
      <c r="J24" s="18">
        <v>-51129.130833333329</v>
      </c>
      <c r="K24" s="18">
        <v>58207.649166666684</v>
      </c>
      <c r="L24" s="18">
        <v>-44995.280833333331</v>
      </c>
      <c r="M24" s="18">
        <v>-28433.430833333332</v>
      </c>
      <c r="N24" s="18">
        <v>22713.339166666665</v>
      </c>
      <c r="O24" s="18">
        <v>96604.039999999979</v>
      </c>
    </row>
    <row r="25" spans="1:15">
      <c r="A25" s="17" t="s">
        <v>3178</v>
      </c>
      <c r="B25" s="17"/>
      <c r="C25" s="18"/>
      <c r="D25" s="18"/>
      <c r="E25" s="18"/>
      <c r="F25" s="18"/>
      <c r="G25" s="18"/>
      <c r="H25" s="18"/>
      <c r="I25" s="18"/>
      <c r="J25" s="18">
        <v>-479.72</v>
      </c>
      <c r="K25" s="18">
        <v>-355.77</v>
      </c>
      <c r="L25" s="18">
        <v>-353.07</v>
      </c>
      <c r="M25" s="18">
        <v>-459.3</v>
      </c>
      <c r="N25" s="18">
        <v>-7189.21</v>
      </c>
      <c r="O25" s="18">
        <v>-8837.07</v>
      </c>
    </row>
    <row r="26" spans="1:15">
      <c r="A26" s="19" t="s">
        <v>3286</v>
      </c>
      <c r="B26" s="19"/>
      <c r="C26" s="20">
        <v>28260.459166666653</v>
      </c>
      <c r="D26" s="20">
        <v>-21124.380833333329</v>
      </c>
      <c r="E26" s="20">
        <v>92779.13916666666</v>
      </c>
      <c r="F26" s="20">
        <v>19873.809166666666</v>
      </c>
      <c r="G26" s="20">
        <v>-18802.090833333325</v>
      </c>
      <c r="H26" s="20">
        <v>35858.389166666682</v>
      </c>
      <c r="I26" s="20">
        <v>3395.5691666666726</v>
      </c>
      <c r="J26" s="20">
        <v>-51608.85083333333</v>
      </c>
      <c r="K26" s="20">
        <v>57851.87916666668</v>
      </c>
      <c r="L26" s="20">
        <v>-45348.35083333333</v>
      </c>
      <c r="M26" s="20">
        <v>-28892.730833333335</v>
      </c>
      <c r="N26" s="20">
        <v>15524.129166666673</v>
      </c>
      <c r="O26" s="20">
        <v>87766.969999999972</v>
      </c>
    </row>
  </sheetData>
  <mergeCells count="1">
    <mergeCell ref="A1:O2"/>
  </mergeCells>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3381F-B102-4A4D-9018-E78D89AEC224}">
  <sheetPr>
    <tabColor rgb="FF006015"/>
  </sheetPr>
  <dimension ref="A1:O24"/>
  <sheetViews>
    <sheetView workbookViewId="0">
      <selection activeCell="O30" sqref="O30"/>
    </sheetView>
  </sheetViews>
  <sheetFormatPr defaultRowHeight="13.2"/>
  <cols>
    <col min="1" max="1" width="35.6640625" customWidth="1"/>
    <col min="2" max="2" width="14.33203125" bestFit="1" customWidth="1"/>
    <col min="3" max="14" width="10.109375" bestFit="1" customWidth="1"/>
    <col min="15" max="15" width="11.109375" bestFit="1" customWidth="1"/>
  </cols>
  <sheetData>
    <row r="1" spans="1:15">
      <c r="A1" s="149" t="s">
        <v>3277</v>
      </c>
      <c r="B1" s="149"/>
      <c r="C1" s="149"/>
      <c r="D1" s="149"/>
      <c r="E1" s="149"/>
      <c r="F1" s="149"/>
      <c r="G1" s="149"/>
      <c r="H1" s="149"/>
      <c r="I1" s="149"/>
      <c r="J1" s="149"/>
      <c r="K1" s="149"/>
      <c r="L1" s="149"/>
      <c r="M1" s="149"/>
      <c r="N1" s="149"/>
      <c r="O1" s="149"/>
    </row>
    <row r="2" spans="1:15">
      <c r="A2" s="149"/>
      <c r="B2" s="149"/>
      <c r="C2" s="149"/>
      <c r="D2" s="149"/>
      <c r="E2" s="149"/>
      <c r="F2" s="149"/>
      <c r="G2" s="149"/>
      <c r="H2" s="149"/>
      <c r="I2" s="149"/>
      <c r="J2" s="149"/>
      <c r="K2" s="149"/>
      <c r="L2" s="149"/>
      <c r="M2" s="149"/>
      <c r="N2" s="149"/>
      <c r="O2" s="149"/>
    </row>
    <row r="3" spans="1:15">
      <c r="A3" s="15" t="s">
        <v>0</v>
      </c>
      <c r="B3" s="15" t="s">
        <v>1</v>
      </c>
      <c r="C3" s="16" t="s">
        <v>3272</v>
      </c>
      <c r="D3" s="16" t="s">
        <v>3273</v>
      </c>
      <c r="E3" s="16" t="s">
        <v>3237</v>
      </c>
      <c r="F3" s="16" t="s">
        <v>3238</v>
      </c>
      <c r="G3" s="16" t="s">
        <v>3239</v>
      </c>
      <c r="H3" s="16" t="s">
        <v>3240</v>
      </c>
      <c r="I3" s="16" t="s">
        <v>3241</v>
      </c>
      <c r="J3" s="16" t="s">
        <v>3242</v>
      </c>
      <c r="K3" s="16" t="s">
        <v>3243</v>
      </c>
      <c r="L3" s="16" t="s">
        <v>3246</v>
      </c>
      <c r="M3" s="16" t="s">
        <v>3244</v>
      </c>
      <c r="N3" s="16" t="s">
        <v>3245</v>
      </c>
      <c r="O3" s="16" t="s">
        <v>3247</v>
      </c>
    </row>
    <row r="4" spans="1:15">
      <c r="A4" s="17" t="s">
        <v>15</v>
      </c>
      <c r="B4" s="17"/>
      <c r="C4" s="18">
        <v>56.06</v>
      </c>
      <c r="D4" s="18">
        <v>0</v>
      </c>
      <c r="E4" s="18">
        <v>0</v>
      </c>
      <c r="F4" s="18">
        <v>5000</v>
      </c>
      <c r="G4" s="18">
        <v>22200</v>
      </c>
      <c r="H4" s="18">
        <v>11990</v>
      </c>
      <c r="I4" s="18">
        <v>0</v>
      </c>
      <c r="J4" s="18">
        <v>172.51999999999998</v>
      </c>
      <c r="K4" s="18">
        <v>72.52</v>
      </c>
      <c r="L4" s="18">
        <v>145.04</v>
      </c>
      <c r="M4" s="18">
        <v>40558.78</v>
      </c>
      <c r="N4" s="18">
        <v>35000</v>
      </c>
      <c r="O4" s="18">
        <v>115194.91999999998</v>
      </c>
    </row>
    <row r="5" spans="1:15">
      <c r="A5" s="19" t="s">
        <v>3276</v>
      </c>
      <c r="B5" s="17"/>
      <c r="C5" s="20">
        <v>56.06</v>
      </c>
      <c r="D5" s="20">
        <v>0</v>
      </c>
      <c r="E5" s="20">
        <v>0</v>
      </c>
      <c r="F5" s="20">
        <v>5000</v>
      </c>
      <c r="G5" s="20">
        <v>22200</v>
      </c>
      <c r="H5" s="20">
        <v>11990</v>
      </c>
      <c r="I5" s="20">
        <v>0</v>
      </c>
      <c r="J5" s="20">
        <v>172.51999999999998</v>
      </c>
      <c r="K5" s="20">
        <v>72.52</v>
      </c>
      <c r="L5" s="20">
        <v>145.04</v>
      </c>
      <c r="M5" s="20">
        <v>40558.78</v>
      </c>
      <c r="N5" s="20">
        <v>35000</v>
      </c>
      <c r="O5" s="20">
        <v>115194.91999999998</v>
      </c>
    </row>
    <row r="6" spans="1:15">
      <c r="A6" s="17" t="s">
        <v>3186</v>
      </c>
      <c r="B6" s="17"/>
      <c r="C6" s="18">
        <v>-1079.6300000000001</v>
      </c>
      <c r="D6" s="18">
        <v>0</v>
      </c>
      <c r="E6" s="18">
        <v>-5810.83</v>
      </c>
      <c r="F6" s="18">
        <v>-1454.43</v>
      </c>
      <c r="G6" s="18">
        <v>-591.88</v>
      </c>
      <c r="H6" s="18">
        <v>-896.14</v>
      </c>
      <c r="I6" s="18">
        <v>-419.41</v>
      </c>
      <c r="J6" s="18">
        <v>-421.83</v>
      </c>
      <c r="K6" s="18">
        <v>-1586.52</v>
      </c>
      <c r="L6" s="18">
        <v>-882.46</v>
      </c>
      <c r="M6" s="18">
        <v>0</v>
      </c>
      <c r="N6" s="18">
        <v>-1458.83</v>
      </c>
      <c r="O6" s="18">
        <v>-14601.959999999997</v>
      </c>
    </row>
    <row r="7" spans="1:15">
      <c r="A7" s="17" t="s">
        <v>3290</v>
      </c>
      <c r="B7" s="17"/>
      <c r="C7" s="18"/>
      <c r="D7" s="18">
        <v>-2419.6</v>
      </c>
      <c r="E7" s="18">
        <v>-2608.41</v>
      </c>
      <c r="F7" s="18">
        <v>-2899.86</v>
      </c>
      <c r="G7" s="18">
        <v>-2908.62</v>
      </c>
      <c r="H7" s="18">
        <v>-2913.22</v>
      </c>
      <c r="I7" s="18">
        <v>-2899.89</v>
      </c>
      <c r="J7" s="18">
        <v>-2448.94</v>
      </c>
      <c r="K7" s="18">
        <v>-2923.01</v>
      </c>
      <c r="L7" s="18">
        <v>-3226.9</v>
      </c>
      <c r="M7" s="18">
        <v>-2937.34</v>
      </c>
      <c r="N7" s="18">
        <v>-2910.65</v>
      </c>
      <c r="O7" s="18">
        <v>-31096.440000000006</v>
      </c>
    </row>
    <row r="8" spans="1:15">
      <c r="A8" s="17" t="s">
        <v>21</v>
      </c>
      <c r="B8" s="17"/>
      <c r="C8" s="18">
        <v>-2617.61</v>
      </c>
      <c r="D8" s="18">
        <v>-1935.67</v>
      </c>
      <c r="E8" s="18">
        <v>-3413.98</v>
      </c>
      <c r="F8" s="18">
        <v>-4615.17</v>
      </c>
      <c r="G8" s="18">
        <v>-6103.21</v>
      </c>
      <c r="H8" s="18">
        <v>-6088.79</v>
      </c>
      <c r="I8" s="18">
        <v>-3800.0099999999993</v>
      </c>
      <c r="J8" s="18">
        <v>-1924.04</v>
      </c>
      <c r="K8" s="18">
        <v>-1301.26</v>
      </c>
      <c r="L8" s="18">
        <v>-1443.07</v>
      </c>
      <c r="M8" s="18">
        <v>-1509.65</v>
      </c>
      <c r="N8" s="18">
        <v>-1368.66</v>
      </c>
      <c r="O8" s="18">
        <v>-36121.120000000003</v>
      </c>
    </row>
    <row r="9" spans="1:15">
      <c r="A9" s="17" t="s">
        <v>34</v>
      </c>
      <c r="B9" s="17"/>
      <c r="C9" s="18">
        <v>-11178.64</v>
      </c>
      <c r="D9" s="18">
        <v>-13335.02</v>
      </c>
      <c r="E9" s="18">
        <v>-21717.289999999997</v>
      </c>
      <c r="F9" s="18">
        <v>-12926.699999999999</v>
      </c>
      <c r="G9" s="18">
        <v>-10051.84</v>
      </c>
      <c r="H9" s="18">
        <v>-5327.47</v>
      </c>
      <c r="I9" s="18">
        <v>-4414.74</v>
      </c>
      <c r="J9" s="18">
        <v>-6791.24</v>
      </c>
      <c r="K9" s="18">
        <v>-5670.15</v>
      </c>
      <c r="L9" s="18">
        <v>-9021.130000000001</v>
      </c>
      <c r="M9" s="18">
        <v>-5729.42</v>
      </c>
      <c r="N9" s="18">
        <v>-3339.79</v>
      </c>
      <c r="O9" s="18">
        <v>-109503.43</v>
      </c>
    </row>
    <row r="10" spans="1:15">
      <c r="A10" s="17" t="s">
        <v>70</v>
      </c>
      <c r="B10" s="17"/>
      <c r="C10" s="18">
        <v>-131.25</v>
      </c>
      <c r="D10" s="18">
        <v>-861.45</v>
      </c>
      <c r="E10" s="18">
        <v>-299.57</v>
      </c>
      <c r="F10" s="18">
        <v>-283.51</v>
      </c>
      <c r="G10" s="18">
        <v>-308.58</v>
      </c>
      <c r="H10" s="18">
        <v>-316.34000000000003</v>
      </c>
      <c r="I10" s="18">
        <v>-241.2</v>
      </c>
      <c r="J10" s="18">
        <v>-163.49</v>
      </c>
      <c r="K10" s="18">
        <v>-70.010000000000005</v>
      </c>
      <c r="L10" s="18">
        <v>-70.010000000000005</v>
      </c>
      <c r="M10" s="18">
        <v>-126.3</v>
      </c>
      <c r="N10" s="18">
        <v>-168.95000000000002</v>
      </c>
      <c r="O10" s="18">
        <v>-3040.6599999999994</v>
      </c>
    </row>
    <row r="11" spans="1:15">
      <c r="A11" s="17" t="s">
        <v>3196</v>
      </c>
      <c r="B11" s="17"/>
      <c r="C11" s="18">
        <v>-2619.67</v>
      </c>
      <c r="D11" s="18">
        <v>-1852.52</v>
      </c>
      <c r="E11" s="18">
        <v>-1540.3</v>
      </c>
      <c r="F11" s="18">
        <v>-1887.43</v>
      </c>
      <c r="G11" s="18">
        <v>-1533.44</v>
      </c>
      <c r="H11" s="18">
        <v>-2462.6299999999997</v>
      </c>
      <c r="I11" s="18">
        <v>-1318.54</v>
      </c>
      <c r="J11" s="18">
        <v>-1752.29</v>
      </c>
      <c r="K11" s="18">
        <v>-888.93</v>
      </c>
      <c r="L11" s="18">
        <v>-1769.38</v>
      </c>
      <c r="M11" s="18">
        <v>-861.23</v>
      </c>
      <c r="N11" s="18">
        <v>-1112.24</v>
      </c>
      <c r="O11" s="18">
        <v>-19598.600000000002</v>
      </c>
    </row>
    <row r="12" spans="1:15">
      <c r="A12" s="17" t="s">
        <v>28</v>
      </c>
      <c r="B12" s="17"/>
      <c r="C12" s="18">
        <v>-324.24</v>
      </c>
      <c r="D12" s="18">
        <v>-409.53</v>
      </c>
      <c r="E12" s="18">
        <v>-430.79</v>
      </c>
      <c r="F12" s="18">
        <v>-428.56</v>
      </c>
      <c r="G12" s="18">
        <v>-527.29</v>
      </c>
      <c r="H12" s="18">
        <v>-489.51</v>
      </c>
      <c r="I12" s="18">
        <v>-284.47000000000003</v>
      </c>
      <c r="J12" s="18">
        <v>-780.63</v>
      </c>
      <c r="K12" s="18">
        <v>-304.20999999999998</v>
      </c>
      <c r="L12" s="18">
        <v>-429.54</v>
      </c>
      <c r="M12" s="18">
        <v>-266.96000000000004</v>
      </c>
      <c r="N12" s="18">
        <v>-503.20000000000005</v>
      </c>
      <c r="O12" s="18">
        <v>-5178.9299999999994</v>
      </c>
    </row>
    <row r="13" spans="1:15">
      <c r="A13" s="17" t="s">
        <v>3249</v>
      </c>
      <c r="B13" s="17"/>
      <c r="C13" s="18"/>
      <c r="D13" s="18"/>
      <c r="E13" s="18"/>
      <c r="F13" s="18"/>
      <c r="G13" s="18"/>
      <c r="H13" s="18">
        <v>-2062.7600000000002</v>
      </c>
      <c r="I13" s="18"/>
      <c r="J13" s="18"/>
      <c r="K13" s="18"/>
      <c r="L13" s="18"/>
      <c r="M13" s="18"/>
      <c r="N13" s="18"/>
      <c r="O13" s="18">
        <v>-2062.7600000000002</v>
      </c>
    </row>
    <row r="14" spans="1:15">
      <c r="A14" s="17" t="s">
        <v>3287</v>
      </c>
      <c r="B14" s="17"/>
      <c r="C14" s="18">
        <v>-431.96</v>
      </c>
      <c r="D14" s="18">
        <v>-443.96</v>
      </c>
      <c r="E14" s="18">
        <v>-427.26</v>
      </c>
      <c r="F14" s="18">
        <v>-427.26</v>
      </c>
      <c r="G14" s="18">
        <v>-534.73</v>
      </c>
      <c r="H14" s="18">
        <v>-494.27</v>
      </c>
      <c r="I14" s="18"/>
      <c r="J14" s="18"/>
      <c r="K14" s="18"/>
      <c r="L14" s="18">
        <v>-20.350000000000001</v>
      </c>
      <c r="M14" s="18">
        <v>-1.35</v>
      </c>
      <c r="N14" s="18"/>
      <c r="O14" s="18">
        <v>-2781.1400000000003</v>
      </c>
    </row>
    <row r="15" spans="1:15">
      <c r="A15" s="17" t="s">
        <v>3288</v>
      </c>
      <c r="B15" s="17"/>
      <c r="C15" s="18">
        <v>-191.99</v>
      </c>
      <c r="D15" s="18">
        <v>-71.990000000000009</v>
      </c>
      <c r="E15" s="18">
        <v>-181.99</v>
      </c>
      <c r="F15" s="18">
        <v>-191.99</v>
      </c>
      <c r="G15" s="18">
        <v>-127.09</v>
      </c>
      <c r="H15" s="18">
        <v>-267.21999999999997</v>
      </c>
      <c r="I15" s="18">
        <v>-544.99</v>
      </c>
      <c r="J15" s="18">
        <v>-302.98</v>
      </c>
      <c r="K15" s="18">
        <v>-209.17000000000002</v>
      </c>
      <c r="L15" s="18">
        <v>-225.99</v>
      </c>
      <c r="M15" s="18">
        <v>-122.31</v>
      </c>
      <c r="N15" s="18">
        <v>-147.38999999999999</v>
      </c>
      <c r="O15" s="18">
        <v>-2585.0999999999995</v>
      </c>
    </row>
    <row r="16" spans="1:15">
      <c r="A16" s="17" t="s">
        <v>3279</v>
      </c>
      <c r="B16" s="17"/>
      <c r="C16" s="18">
        <v>-109.85</v>
      </c>
      <c r="D16" s="18">
        <v>-36</v>
      </c>
      <c r="E16" s="18">
        <v>-36</v>
      </c>
      <c r="F16" s="18">
        <v>-148.12</v>
      </c>
      <c r="G16" s="18">
        <v>-36</v>
      </c>
      <c r="H16" s="18">
        <v>-36</v>
      </c>
      <c r="I16" s="18">
        <v>-36</v>
      </c>
      <c r="J16" s="18">
        <v>-36</v>
      </c>
      <c r="K16" s="18">
        <v>-40</v>
      </c>
      <c r="L16" s="18">
        <v>-40</v>
      </c>
      <c r="M16" s="18">
        <v>-40</v>
      </c>
      <c r="N16" s="18">
        <v>-40</v>
      </c>
      <c r="O16" s="18">
        <v>-633.97</v>
      </c>
    </row>
    <row r="17" spans="1:15">
      <c r="A17" s="17" t="s">
        <v>3289</v>
      </c>
      <c r="B17" s="17"/>
      <c r="C17" s="18">
        <v>-2937.1</v>
      </c>
      <c r="D17" s="18">
        <v>-1996.78</v>
      </c>
      <c r="E17" s="18">
        <v>-3030.84</v>
      </c>
      <c r="F17" s="18">
        <v>-2945.6</v>
      </c>
      <c r="G17" s="18">
        <v>-2886.48</v>
      </c>
      <c r="H17" s="18">
        <v>-2571.6999999999998</v>
      </c>
      <c r="I17" s="18">
        <v>-2188.23</v>
      </c>
      <c r="J17" s="18">
        <v>-3102.95</v>
      </c>
      <c r="K17" s="18">
        <v>-2108.27</v>
      </c>
      <c r="L17" s="18">
        <v>-2307.2199999999998</v>
      </c>
      <c r="M17" s="18">
        <v>-2532.69</v>
      </c>
      <c r="N17" s="18">
        <v>-2894.55</v>
      </c>
      <c r="O17" s="18">
        <v>-31502.41</v>
      </c>
    </row>
    <row r="18" spans="1:15">
      <c r="A18" s="17" t="s">
        <v>29</v>
      </c>
      <c r="B18" s="17"/>
      <c r="C18" s="18"/>
      <c r="D18" s="18"/>
      <c r="E18" s="18"/>
      <c r="F18" s="18"/>
      <c r="G18" s="18"/>
      <c r="H18" s="18"/>
      <c r="I18" s="18">
        <v>-44.150000000000006</v>
      </c>
      <c r="J18" s="18">
        <v>-6</v>
      </c>
      <c r="K18" s="18"/>
      <c r="L18" s="18"/>
      <c r="M18" s="18"/>
      <c r="N18" s="18">
        <v>-6</v>
      </c>
      <c r="O18" s="18">
        <v>-56.150000000000006</v>
      </c>
    </row>
    <row r="19" spans="1:15">
      <c r="A19" s="17" t="s">
        <v>3291</v>
      </c>
      <c r="B19" s="17"/>
      <c r="C19" s="18"/>
      <c r="D19" s="18"/>
      <c r="E19" s="18"/>
      <c r="F19" s="18"/>
      <c r="G19" s="18"/>
      <c r="H19" s="18"/>
      <c r="I19" s="18">
        <v>-200</v>
      </c>
      <c r="J19" s="18"/>
      <c r="K19" s="18">
        <v>-200</v>
      </c>
      <c r="L19" s="18"/>
      <c r="M19" s="18"/>
      <c r="N19" s="18">
        <v>-250</v>
      </c>
      <c r="O19" s="18">
        <v>-650</v>
      </c>
    </row>
    <row r="20" spans="1:15">
      <c r="A20" s="17" t="s">
        <v>3150</v>
      </c>
      <c r="B20" s="17"/>
      <c r="C20" s="18">
        <v>-988.31</v>
      </c>
      <c r="D20" s="18">
        <v>-979.87</v>
      </c>
      <c r="E20" s="18">
        <v>-1262.4100000000001</v>
      </c>
      <c r="F20" s="18">
        <v>-1994.93</v>
      </c>
      <c r="G20" s="18">
        <v>-790.84</v>
      </c>
      <c r="H20" s="18">
        <v>-1432.5</v>
      </c>
      <c r="I20" s="18">
        <v>-1180.6099999999999</v>
      </c>
      <c r="J20" s="18">
        <v>-1027.92</v>
      </c>
      <c r="K20" s="18">
        <v>-7621.22</v>
      </c>
      <c r="L20" s="18">
        <v>-468.92</v>
      </c>
      <c r="M20" s="18">
        <v>-628.86</v>
      </c>
      <c r="N20" s="18">
        <v>-841.29</v>
      </c>
      <c r="O20" s="18">
        <v>-19217.68</v>
      </c>
    </row>
    <row r="21" spans="1:15">
      <c r="A21" s="19" t="s">
        <v>797</v>
      </c>
      <c r="B21" s="17"/>
      <c r="C21" s="20">
        <v>-22610.25</v>
      </c>
      <c r="D21" s="20">
        <v>-24342.390000000003</v>
      </c>
      <c r="E21" s="20">
        <v>-40759.669999999991</v>
      </c>
      <c r="F21" s="20">
        <v>-30203.56</v>
      </c>
      <c r="G21" s="20">
        <v>-26400</v>
      </c>
      <c r="H21" s="20">
        <v>-25358.550000000003</v>
      </c>
      <c r="I21" s="20">
        <v>-17572.240000000005</v>
      </c>
      <c r="J21" s="20">
        <v>-18758.310000000001</v>
      </c>
      <c r="K21" s="20">
        <v>-22922.750000000004</v>
      </c>
      <c r="L21" s="20">
        <v>-19904.97</v>
      </c>
      <c r="M21" s="20">
        <v>-14756.110000000004</v>
      </c>
      <c r="N21" s="20">
        <v>-15041.550000000001</v>
      </c>
      <c r="O21" s="20">
        <v>-278630.35000000003</v>
      </c>
    </row>
    <row r="22" spans="1:15">
      <c r="A22" s="17" t="s">
        <v>3285</v>
      </c>
      <c r="B22" s="17"/>
      <c r="C22" s="18">
        <v>-22554.190000000006</v>
      </c>
      <c r="D22" s="18">
        <v>-24342.39</v>
      </c>
      <c r="E22" s="18">
        <v>-40759.670000000006</v>
      </c>
      <c r="F22" s="18">
        <v>-25203.56</v>
      </c>
      <c r="G22" s="18">
        <v>-4200.0000000000009</v>
      </c>
      <c r="H22" s="18">
        <v>-13368.549999999997</v>
      </c>
      <c r="I22" s="18">
        <v>-17572.240000000002</v>
      </c>
      <c r="J22" s="18">
        <v>-18585.79</v>
      </c>
      <c r="K22" s="18">
        <v>-22850.23</v>
      </c>
      <c r="L22" s="18">
        <v>-19759.93</v>
      </c>
      <c r="M22" s="18">
        <v>25802.670000000009</v>
      </c>
      <c r="N22" s="18">
        <v>19958.449999999997</v>
      </c>
      <c r="O22" s="18">
        <v>-163435.43</v>
      </c>
    </row>
    <row r="23" spans="1:15">
      <c r="A23" s="17" t="s">
        <v>3232</v>
      </c>
      <c r="B23" s="17"/>
      <c r="C23" s="18">
        <v>-504.05</v>
      </c>
      <c r="D23" s="18">
        <v>-622.46999999999991</v>
      </c>
      <c r="E23" s="18">
        <v>-448.44</v>
      </c>
      <c r="F23" s="18">
        <v>-411.79999999999995</v>
      </c>
      <c r="G23" s="18">
        <v>-357.24</v>
      </c>
      <c r="H23" s="18">
        <v>-219.41</v>
      </c>
      <c r="I23" s="18">
        <v>-641.55999999999995</v>
      </c>
      <c r="J23" s="18">
        <v>-745.13</v>
      </c>
      <c r="K23" s="18">
        <v>-678.92</v>
      </c>
      <c r="L23" s="18">
        <v>-755.3599999999999</v>
      </c>
      <c r="M23" s="18">
        <v>-501.34000000000003</v>
      </c>
      <c r="N23" s="18">
        <v>-485.33</v>
      </c>
      <c r="O23" s="18">
        <v>-6371.05</v>
      </c>
    </row>
    <row r="24" spans="1:15">
      <c r="A24" s="19" t="s">
        <v>3286</v>
      </c>
      <c r="B24" s="17"/>
      <c r="C24" s="20">
        <v>-23058.240000000005</v>
      </c>
      <c r="D24" s="20">
        <v>-24964.86</v>
      </c>
      <c r="E24" s="20">
        <v>-41208.11</v>
      </c>
      <c r="F24" s="20">
        <v>-25615.360000000001</v>
      </c>
      <c r="G24" s="20">
        <v>-4557.2400000000025</v>
      </c>
      <c r="H24" s="20">
        <v>-13587.959999999997</v>
      </c>
      <c r="I24" s="20">
        <v>-18213.8</v>
      </c>
      <c r="J24" s="20">
        <v>-19330.919999999998</v>
      </c>
      <c r="K24" s="20">
        <v>-23529.15</v>
      </c>
      <c r="L24" s="20">
        <v>-20515.289999999997</v>
      </c>
      <c r="M24" s="20">
        <v>25301.330000000009</v>
      </c>
      <c r="N24" s="20">
        <v>19473.119999999995</v>
      </c>
      <c r="O24" s="20">
        <v>-169806.47999999998</v>
      </c>
    </row>
  </sheetData>
  <mergeCells count="1">
    <mergeCell ref="A1:O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6015"/>
  </sheetPr>
  <dimension ref="A1:I3"/>
  <sheetViews>
    <sheetView workbookViewId="0">
      <selection activeCell="G24" sqref="G24"/>
    </sheetView>
  </sheetViews>
  <sheetFormatPr defaultColWidth="8.77734375" defaultRowHeight="13.8"/>
  <cols>
    <col min="1" max="1" width="8.77734375" style="105"/>
    <col min="2" max="9" width="10.77734375" style="105" customWidth="1"/>
    <col min="10" max="16384" width="8.77734375" style="105"/>
  </cols>
  <sheetData>
    <row r="1" spans="1:9">
      <c r="A1" s="150" t="s">
        <v>3183</v>
      </c>
      <c r="B1" s="150"/>
      <c r="C1" s="150"/>
      <c r="D1" s="150"/>
      <c r="E1" s="150"/>
      <c r="F1" s="150"/>
      <c r="G1" s="150"/>
      <c r="H1" s="150"/>
      <c r="I1" s="150"/>
    </row>
    <row r="2" spans="1:9">
      <c r="A2" s="106"/>
      <c r="B2" s="107" t="s">
        <v>2</v>
      </c>
      <c r="C2" s="107" t="s">
        <v>3</v>
      </c>
      <c r="D2" s="107" t="s">
        <v>4</v>
      </c>
      <c r="E2" s="107" t="s">
        <v>5</v>
      </c>
      <c r="F2" s="107" t="s">
        <v>6</v>
      </c>
      <c r="G2" s="107" t="s">
        <v>7</v>
      </c>
      <c r="H2" s="107" t="s">
        <v>8</v>
      </c>
      <c r="I2" s="107" t="s">
        <v>3184</v>
      </c>
    </row>
    <row r="3" spans="1:9">
      <c r="A3" s="108" t="s">
        <v>3185</v>
      </c>
      <c r="B3" s="109">
        <v>8300</v>
      </c>
      <c r="C3" s="109">
        <v>18000</v>
      </c>
      <c r="D3" s="109">
        <v>55205.599999999999</v>
      </c>
      <c r="E3" s="109">
        <v>30361.7</v>
      </c>
      <c r="F3" s="109">
        <v>31092.29</v>
      </c>
      <c r="G3" s="109">
        <v>24828.53</v>
      </c>
      <c r="H3" s="110">
        <v>497.98</v>
      </c>
      <c r="I3" s="109">
        <v>168286.1</v>
      </c>
    </row>
  </sheetData>
  <mergeCells count="1">
    <mergeCell ref="A1:I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Q58"/>
  <sheetViews>
    <sheetView workbookViewId="0">
      <pane ySplit="1" topLeftCell="A17" activePane="bottomLeft" state="frozen"/>
      <selection activeCell="B23" sqref="B23"/>
      <selection pane="bottomLeft" activeCell="B28" sqref="B28"/>
    </sheetView>
  </sheetViews>
  <sheetFormatPr defaultColWidth="12.6640625" defaultRowHeight="15.75" customHeight="1"/>
  <cols>
    <col min="1" max="1" width="22.77734375" bestFit="1" customWidth="1"/>
    <col min="2" max="2" width="43.33203125" bestFit="1" customWidth="1"/>
  </cols>
  <sheetData>
    <row r="1" spans="1:15" ht="13.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3.2">
      <c r="A2" s="1" t="s">
        <v>15</v>
      </c>
      <c r="B2" s="1" t="s">
        <v>16</v>
      </c>
      <c r="C2" s="1">
        <f>'22- Revenue'!C3</f>
        <v>56.06</v>
      </c>
      <c r="D2" s="1">
        <v>0</v>
      </c>
      <c r="E2" s="1">
        <v>0</v>
      </c>
      <c r="F2" s="1">
        <f>'22- Revenue'!C4</f>
        <v>5000</v>
      </c>
      <c r="G2" s="1">
        <f>SUM('22- Revenue'!C5:C8)</f>
        <v>22200</v>
      </c>
      <c r="H2" s="1">
        <f>SUM('22- Revenue'!C9:C11)</f>
        <v>11990</v>
      </c>
      <c r="I2" s="1">
        <v>0</v>
      </c>
      <c r="J2" s="1">
        <f>SUM('22- Revenue'!C12:C13)</f>
        <v>172.51999999999998</v>
      </c>
      <c r="K2" s="1">
        <f>'22- Revenue'!C14</f>
        <v>72.52</v>
      </c>
      <c r="L2" s="1">
        <f>SUM('22- Revenue'!C15:C16)</f>
        <v>145.04</v>
      </c>
      <c r="M2" s="1">
        <f>SUM('22- Revenue'!C17:C21)</f>
        <v>40558.78</v>
      </c>
      <c r="N2" s="1">
        <f>SUM('22- Revenue'!C22:C23)</f>
        <v>35000</v>
      </c>
      <c r="O2" s="1">
        <f t="shared" ref="O2:O35" si="0">SUM(C2:N2)</f>
        <v>115194.91999999998</v>
      </c>
    </row>
    <row r="3" spans="1:15" ht="13.2">
      <c r="A3" s="1" t="s">
        <v>70</v>
      </c>
      <c r="B3" s="1" t="s">
        <v>18</v>
      </c>
      <c r="D3" s="1">
        <f>-('22-BoA CC'!F3+'22-BoA CC'!F4)</f>
        <v>-92.33</v>
      </c>
      <c r="E3" s="1">
        <f>-'22-BoA CC'!F5</f>
        <v>-94.5</v>
      </c>
      <c r="G3" s="1">
        <f>-('22-BoA CC'!F6+'22-BoA CC'!F7+'22-BoA CC'!F8+'22-BoA CC'!F9+'22-BoA CC'!F10+'22-BoA CC'!F11)</f>
        <v>-110.34</v>
      </c>
      <c r="H3" s="1">
        <f>-('22-BoA CC'!F12+'22-BoA CC'!F13)</f>
        <v>-52.489999999999995</v>
      </c>
      <c r="I3" s="1">
        <f>-'22-BoA CC'!F14</f>
        <v>-29.95</v>
      </c>
      <c r="M3" s="1">
        <f>-'22-BoA CC'!F15</f>
        <v>-40.29</v>
      </c>
      <c r="O3" s="1">
        <f t="shared" si="0"/>
        <v>-419.9</v>
      </c>
    </row>
    <row r="4" spans="1:15" ht="13.2">
      <c r="A4" s="1" t="s">
        <v>3287</v>
      </c>
      <c r="B4" s="1" t="s">
        <v>20</v>
      </c>
      <c r="G4" s="1">
        <f>-'22-BoA CC'!F17</f>
        <v>-107.47</v>
      </c>
      <c r="H4" s="1">
        <f>-'22-BoA CC'!F16</f>
        <v>-67.010000000000005</v>
      </c>
      <c r="O4" s="1">
        <f t="shared" si="0"/>
        <v>-174.48000000000002</v>
      </c>
    </row>
    <row r="5" spans="1:15" ht="13.2">
      <c r="A5" s="1" t="s">
        <v>21</v>
      </c>
      <c r="B5" s="1" t="s">
        <v>21</v>
      </c>
      <c r="G5" s="1">
        <f>-('22-BoA CC'!F18+'22-BoA CC'!F19)</f>
        <v>-140.82</v>
      </c>
      <c r="L5" s="1">
        <f>-('22-BoA CC'!F20)</f>
        <v>-99</v>
      </c>
      <c r="M5" s="1">
        <f>-'22-BoA CC'!F21</f>
        <v>-99</v>
      </c>
      <c r="N5" s="1">
        <f>-'22-BoA CC'!F22</f>
        <v>-99</v>
      </c>
      <c r="O5" s="1">
        <f t="shared" si="0"/>
        <v>-437.82</v>
      </c>
    </row>
    <row r="6" spans="1:15" ht="13.2">
      <c r="A6" s="1" t="s">
        <v>3232</v>
      </c>
      <c r="B6" s="1" t="s">
        <v>22</v>
      </c>
      <c r="C6" s="1">
        <f>-('22-BoA CC'!F191+'22-BoA CC'!F192+'22-BoA CC'!F193)</f>
        <v>-6.04</v>
      </c>
      <c r="D6" s="1">
        <f>-('22-BoA CC'!F194+'22-BoA CC'!F195+'22-BoA CC'!F196+'22-BoA CC'!F197)</f>
        <v>-81.540000000000006</v>
      </c>
      <c r="E6" s="1">
        <f>-('22-BoA CC'!F198+'22-BoA CC'!F199+'22-BoA CC'!F200)</f>
        <v>-42.82</v>
      </c>
      <c r="F6" s="1">
        <f>-('22-BoA CC'!F201+'22-BoA CC'!F202+'22-BoA CC'!F203)</f>
        <v>-55.28</v>
      </c>
      <c r="G6" s="1">
        <f>-('22-BoA CC'!F204+'22-BoA CC'!F205+'22-BoA CC'!F206+'22-BoA CC'!F207+'22-BoA CC'!F208+'22-BoA CC'!F209+'22-BoA CC'!F210+'22-BoA CC'!F211+'22-BoA CC'!F212+'22-BoA CC'!F213+'22-BoA CC'!F214)</f>
        <v>-74.36</v>
      </c>
      <c r="H6" s="1">
        <f>-('22-BoA CC'!F215+'22-BoA CC'!F216)</f>
        <v>-95.78</v>
      </c>
      <c r="I6" s="1">
        <f>-('22-BoA CC'!F217+'22-BoA CC'!F218+'22-BoA CC'!F219)</f>
        <v>-121.36</v>
      </c>
      <c r="J6" s="1">
        <f>-('22-BoA CC'!F220+'22-BoA CC'!F225+'22-BoA CC'!F226+'22-BoA CC'!F227)</f>
        <v>-153.34</v>
      </c>
      <c r="K6" s="1">
        <f>-('22-BoA CC'!F228+'22-BoA CC'!F229+'22-BoA CC'!F230)</f>
        <v>-164.9</v>
      </c>
      <c r="L6" s="1">
        <f>-('22-BoA CC'!F231+'22-BoA CC'!F232+'22-BoA CC'!F233)</f>
        <v>-174.07</v>
      </c>
      <c r="M6" s="1">
        <f>-('22-BoA CC'!F234)</f>
        <v>-187.42</v>
      </c>
      <c r="N6" s="1">
        <f>-('22-BoA CC'!F235+'22-BoA CC'!F236)</f>
        <v>-197.19</v>
      </c>
      <c r="O6" s="1">
        <f t="shared" si="0"/>
        <v>-1354.1000000000001</v>
      </c>
    </row>
    <row r="7" spans="1:15" ht="13.2">
      <c r="A7" s="1" t="s">
        <v>21</v>
      </c>
      <c r="B7" s="1" t="s">
        <v>24</v>
      </c>
      <c r="C7" s="1">
        <f>-SUM('22-BoA CC'!F23:F24)</f>
        <v>-86.59</v>
      </c>
      <c r="D7" s="1">
        <f>-SUM('22-BoA CC'!F25:F26)</f>
        <v>-86.59</v>
      </c>
      <c r="E7" s="1">
        <f>-SUM('22-BoA CC'!F27:F28)</f>
        <v>-86.59</v>
      </c>
      <c r="F7" s="1">
        <f>-SUM('22-BoA CC'!F29:F30)</f>
        <v>-86.59</v>
      </c>
      <c r="G7" s="1">
        <f>-SUM('22-BoA CC'!F31:F34)</f>
        <v>-445.70000000000005</v>
      </c>
      <c r="H7" s="1">
        <f>-SUM('22-BoA CC'!F35:F36)</f>
        <v>-86.59</v>
      </c>
      <c r="I7" s="1">
        <f>-SUM('22-BoA CC'!F37:F38)</f>
        <v>-86.59</v>
      </c>
      <c r="J7" s="1">
        <f>-SUM('22-BoA CC'!F39:F40)</f>
        <v>-86.59</v>
      </c>
      <c r="K7" s="1">
        <f>-SUM('22-BoA CC'!F41:F42)</f>
        <v>-86.59</v>
      </c>
      <c r="L7" s="1">
        <f>-SUM('22-BoA CC'!F43:F44)</f>
        <v>-86.59</v>
      </c>
      <c r="M7" s="1">
        <f>-SUM('22-BoA CC'!F45:F46)</f>
        <v>-86.59</v>
      </c>
      <c r="N7" s="1">
        <f>-SUM('22-BoA CC'!F47:F48)</f>
        <v>-86.59</v>
      </c>
      <c r="O7" s="1">
        <f t="shared" si="0"/>
        <v>-1398.1899999999998</v>
      </c>
    </row>
    <row r="8" spans="1:15" ht="13.2">
      <c r="A8" s="1" t="s">
        <v>21</v>
      </c>
      <c r="B8" s="1" t="s">
        <v>25</v>
      </c>
      <c r="C8" s="1">
        <f>-SUM('22-BoA CC'!F49:F50)</f>
        <v>-40</v>
      </c>
      <c r="D8" s="1">
        <f>-SUM('22-BoA CC'!F51:F52)</f>
        <v>-40</v>
      </c>
      <c r="E8" s="1">
        <f>-SUM('22-BoA CC'!F53:F54)</f>
        <v>-40</v>
      </c>
      <c r="F8" s="1">
        <f>-SUM('22-BoA CC'!F55:F56)</f>
        <v>-40</v>
      </c>
      <c r="G8" s="1">
        <f>-SUM('22-BoA CC'!F57:F58)</f>
        <v>-60</v>
      </c>
      <c r="H8" s="1">
        <f>-SUM('22-BoA CC'!F59:F61)</f>
        <v>-159</v>
      </c>
      <c r="I8" s="1">
        <f>-SUM('22-BoA CC'!F62:F63)</f>
        <v>-60</v>
      </c>
      <c r="J8" s="1">
        <f>-SUM('22-BoA CC'!F64:F65)</f>
        <v>-60</v>
      </c>
      <c r="K8" s="1">
        <f t="shared" ref="K8:M8" si="1">J8</f>
        <v>-60</v>
      </c>
      <c r="L8" s="1">
        <f t="shared" si="1"/>
        <v>-60</v>
      </c>
      <c r="M8" s="1">
        <f t="shared" si="1"/>
        <v>-60</v>
      </c>
      <c r="N8" s="1">
        <f>-SUM('22-BoA CC'!F72:F73)</f>
        <v>-70</v>
      </c>
      <c r="O8" s="1">
        <f t="shared" si="0"/>
        <v>-749</v>
      </c>
    </row>
    <row r="9" spans="1:15" ht="13.2">
      <c r="A9" s="1" t="s">
        <v>3288</v>
      </c>
      <c r="B9" s="1" t="s">
        <v>26</v>
      </c>
      <c r="C9" s="1">
        <f>-SUM('22-BoA CC'!F74:F77)</f>
        <v>-191.99</v>
      </c>
      <c r="D9" s="1">
        <f>-SUM('22-BoA CC'!F78:F80)</f>
        <v>-71.990000000000009</v>
      </c>
      <c r="E9" s="1">
        <f>-SUM('22-BoA CC'!F81:F83)</f>
        <v>-181.99</v>
      </c>
      <c r="F9" s="1">
        <f>-SUM('22-BoA CC'!F84:F87)</f>
        <v>-191.99</v>
      </c>
      <c r="G9" s="1">
        <f>-SUM('22-BoA CC'!F88:F91)</f>
        <v>-127.09</v>
      </c>
      <c r="H9" s="1">
        <f>-SUM('22-BoA CC'!F92:F98)</f>
        <v>-267.21999999999997</v>
      </c>
      <c r="I9" s="1">
        <f>-SUM('22-BoA CC'!F99:F104)</f>
        <v>-544.99</v>
      </c>
      <c r="J9" s="1">
        <f>-SUM('22-BoA CC'!F105:F110)</f>
        <v>-302.98</v>
      </c>
      <c r="K9" s="1">
        <f>-SUM('22-BoA CC'!F111:F115)</f>
        <v>-209.17000000000002</v>
      </c>
      <c r="L9" s="1">
        <f>-SUM('22-BoA CC'!F116:F119)</f>
        <v>-225.99</v>
      </c>
      <c r="M9" s="1">
        <f>-SUM('22-BoA CC'!F120:F123)</f>
        <v>-122.31</v>
      </c>
      <c r="N9" s="1">
        <f>-SUM('22-BoA CC'!F124:F127)</f>
        <v>-147.38999999999999</v>
      </c>
      <c r="O9" s="1">
        <f t="shared" si="0"/>
        <v>-2585.0999999999995</v>
      </c>
    </row>
    <row r="10" spans="1:15" ht="13.2">
      <c r="A10" s="1" t="s">
        <v>21</v>
      </c>
      <c r="B10" s="1" t="s">
        <v>27</v>
      </c>
      <c r="C10" s="1">
        <f>-'22-BoA CC'!F128</f>
        <v>-51.25</v>
      </c>
      <c r="D10" s="1">
        <f t="shared" ref="D10:H10" si="2">C10</f>
        <v>-51.25</v>
      </c>
      <c r="E10" s="1">
        <f t="shared" si="2"/>
        <v>-51.25</v>
      </c>
      <c r="F10" s="1">
        <f t="shared" si="2"/>
        <v>-51.25</v>
      </c>
      <c r="G10" s="1">
        <f t="shared" si="2"/>
        <v>-51.25</v>
      </c>
      <c r="H10" s="1">
        <f t="shared" si="2"/>
        <v>-51.25</v>
      </c>
      <c r="J10" s="1">
        <f>H10</f>
        <v>-51.25</v>
      </c>
      <c r="K10" s="1">
        <f>-'22-BoA CC'!F135</f>
        <v>-50</v>
      </c>
      <c r="L10" s="1">
        <f>J10</f>
        <v>-51.25</v>
      </c>
      <c r="M10" s="1">
        <f t="shared" ref="M10:N10" si="3">L10</f>
        <v>-51.25</v>
      </c>
      <c r="N10" s="1">
        <f t="shared" si="3"/>
        <v>-51.25</v>
      </c>
      <c r="O10" s="1">
        <f t="shared" si="0"/>
        <v>-562.5</v>
      </c>
    </row>
    <row r="11" spans="1:15" ht="13.2">
      <c r="A11" s="1" t="s">
        <v>29</v>
      </c>
      <c r="B11" s="1" t="s">
        <v>29</v>
      </c>
      <c r="I11" s="1">
        <f>-SUM('22-BoA CC'!F139:F143)</f>
        <v>-44.150000000000006</v>
      </c>
      <c r="J11" s="2">
        <f>-'22-BoA CC'!F144</f>
        <v>-6</v>
      </c>
      <c r="N11" s="1">
        <f>-'22-BoA CC'!F145</f>
        <v>-6</v>
      </c>
      <c r="O11" s="1">
        <f t="shared" si="0"/>
        <v>-56.150000000000006</v>
      </c>
    </row>
    <row r="12" spans="1:15" ht="13.2">
      <c r="A12" s="1" t="s">
        <v>21</v>
      </c>
      <c r="B12" s="1" t="s">
        <v>30</v>
      </c>
      <c r="C12" s="1">
        <f>-SUM('22-BoA CC'!F146:F149)</f>
        <v>-896</v>
      </c>
      <c r="D12" s="1">
        <f>-SUM('22-BoA CC'!F150:F156)</f>
        <v>301</v>
      </c>
      <c r="E12" s="1">
        <f>-SUM('22-BoA CC'!F157:F159)</f>
        <v>-397</v>
      </c>
      <c r="F12" s="1">
        <f>-SUM('22-BoA CC'!F160:F162)</f>
        <v>-421</v>
      </c>
      <c r="G12" s="1">
        <f>-SUM('22-BoA CC'!F163:F165)</f>
        <v>-421</v>
      </c>
      <c r="H12" s="1">
        <f>-SUM('22-BoA CC'!F166:F168)</f>
        <v>-405.4</v>
      </c>
      <c r="I12" s="1">
        <f>-SUM('22-BoA CC'!F169:F171)</f>
        <v>-397</v>
      </c>
      <c r="J12" s="1">
        <f>-SUM('22-BoA CC'!F172:F173)</f>
        <v>-198</v>
      </c>
      <c r="K12" s="1">
        <f>-SUM('22-BoA CC'!F174:F175)</f>
        <v>-198</v>
      </c>
      <c r="L12" s="1">
        <f>-SUM('22-BoA CC'!F176:F177)</f>
        <v>-198</v>
      </c>
      <c r="M12" s="1">
        <f>-SUM('22-BoA CC'!F178:F179)</f>
        <v>-198</v>
      </c>
      <c r="N12" s="1">
        <f>-SUM('22-BoA CC'!F180:F181)</f>
        <v>-179</v>
      </c>
      <c r="O12" s="1">
        <f t="shared" si="0"/>
        <v>-3607.4</v>
      </c>
    </row>
    <row r="13" spans="1:15" ht="13.2">
      <c r="A13" s="1" t="s">
        <v>3290</v>
      </c>
      <c r="B13" s="1" t="s">
        <v>32</v>
      </c>
      <c r="D13" s="1">
        <f>'22 BoA Chkng'!C3</f>
        <v>-2419.6</v>
      </c>
      <c r="E13" s="1">
        <f>'22 BoA Chkng'!C4</f>
        <v>-2608.41</v>
      </c>
      <c r="F13" s="1">
        <f>'22 BoA Chkng'!C5+'22 BoA Chkng'!C6+'22 BoA Chkng'!C7+'22 BoA Chkng'!C8</f>
        <v>-2899.86</v>
      </c>
      <c r="G13" s="1">
        <f>'22 BoA Chkng'!C9</f>
        <v>-2908.62</v>
      </c>
      <c r="H13" s="1">
        <f>'22 BoA Chkng'!C10</f>
        <v>-2913.22</v>
      </c>
      <c r="I13" s="1">
        <f>'22 BoA Chkng'!C11</f>
        <v>-2899.89</v>
      </c>
      <c r="J13" s="1">
        <f>'22 BoA Chkng'!C12</f>
        <v>-2446.94</v>
      </c>
      <c r="K13" s="1">
        <f>'22 BoA Chkng'!C13</f>
        <v>-2923.01</v>
      </c>
      <c r="L13" s="1">
        <f>'22 BoA Chkng'!C441+'22 BoA Chkng'!C282+'22 BoA Chkng'!C283</f>
        <v>-2951.38</v>
      </c>
      <c r="M13" s="1">
        <f>'22 BoA Chkng'!C442</f>
        <v>-2937.34</v>
      </c>
      <c r="N13" s="1">
        <f>'22 BoA Chkng'!C443</f>
        <v>-2910.65</v>
      </c>
      <c r="O13" s="1">
        <f t="shared" si="0"/>
        <v>-30818.920000000006</v>
      </c>
    </row>
    <row r="14" spans="1:15" ht="13.2">
      <c r="A14" s="1" t="s">
        <v>3279</v>
      </c>
      <c r="B14" s="1" t="s">
        <v>33</v>
      </c>
      <c r="C14" s="1">
        <f>'22 BoA Chkng'!C15+'22 BoA Chkng'!C16</f>
        <v>-109.85</v>
      </c>
      <c r="D14" s="1">
        <f>'22 BoA Chkng'!C17</f>
        <v>-36</v>
      </c>
      <c r="E14" s="1">
        <f>'22 BoA Chkng'!C62</f>
        <v>-36</v>
      </c>
      <c r="F14" s="1">
        <f>'22 BoA Chkng'!C63+'22 BoA Chkng'!C64+'22 BoA Chkng'!C65</f>
        <v>-148.12</v>
      </c>
      <c r="G14" s="1">
        <f>'22 BoA Chkng'!C66</f>
        <v>-36</v>
      </c>
      <c r="H14" s="1">
        <f>'22 BoA Chkng'!C67</f>
        <v>-36</v>
      </c>
      <c r="I14" s="1">
        <f>'22 BoA Chkng'!C68</f>
        <v>-36</v>
      </c>
      <c r="J14" s="1">
        <f>'22 BoA Chkng'!C69</f>
        <v>-36</v>
      </c>
      <c r="K14" s="1">
        <f>'22 BoA Chkng'!C70</f>
        <v>-40</v>
      </c>
      <c r="L14" s="1">
        <f>'22 BoA Chkng'!C71</f>
        <v>-40</v>
      </c>
      <c r="M14" s="1">
        <f>'22 BoA Chkng'!C72</f>
        <v>-40</v>
      </c>
      <c r="N14" s="1">
        <f>'22 BoA Chkng'!C73</f>
        <v>-40</v>
      </c>
      <c r="O14" s="1">
        <f t="shared" si="0"/>
        <v>-633.97</v>
      </c>
    </row>
    <row r="15" spans="1:15" ht="13.2">
      <c r="A15" s="1" t="s">
        <v>34</v>
      </c>
      <c r="B15" s="1" t="s">
        <v>35</v>
      </c>
      <c r="E15" s="1">
        <f>'22 BoA Chkng'!C29+'22 BoA Chkng'!C30</f>
        <v>-6136</v>
      </c>
      <c r="O15" s="1">
        <f t="shared" si="0"/>
        <v>-6136</v>
      </c>
    </row>
    <row r="16" spans="1:15" ht="13.2">
      <c r="A16" s="1" t="s">
        <v>21</v>
      </c>
      <c r="B16" s="1" t="s">
        <v>36</v>
      </c>
      <c r="H16" s="1">
        <f>'22 BoA Chkng'!C34+'22 BoA Chkng'!C35</f>
        <v>-74.53</v>
      </c>
      <c r="O16" s="1">
        <f t="shared" si="0"/>
        <v>-74.53</v>
      </c>
    </row>
    <row r="17" spans="1:15" ht="13.2">
      <c r="A17" s="1" t="s">
        <v>21</v>
      </c>
      <c r="B17" s="1" t="s">
        <v>37</v>
      </c>
      <c r="L17" s="1">
        <f>'22 BoA Chkng'!C47</f>
        <v>-29.95</v>
      </c>
      <c r="M17" s="1">
        <f>'22 BoA Chkng'!C48</f>
        <v>-29.95</v>
      </c>
      <c r="N17" s="1">
        <f>'22 BoA Chkng'!C49</f>
        <v>-29.95</v>
      </c>
      <c r="O17" s="1">
        <f t="shared" si="0"/>
        <v>-89.85</v>
      </c>
    </row>
    <row r="18" spans="1:15" ht="13.2">
      <c r="A18" s="1" t="s">
        <v>28</v>
      </c>
      <c r="B18" s="1" t="s">
        <v>38</v>
      </c>
      <c r="C18" s="1">
        <f>SUM('22 BoA Chkng'!C144:C149)+'22 BoA Chkng'!C196</f>
        <v>-123.68</v>
      </c>
      <c r="D18" s="1">
        <f>SUM('22 BoA Chkng'!C150:C152)</f>
        <v>-46.16</v>
      </c>
      <c r="E18" s="1">
        <f>SUM('22 BoA Chkng'!C153:C158)</f>
        <v>-157.24</v>
      </c>
      <c r="F18" s="1">
        <f>SUM('22 BoA Chkng'!C159:C162)</f>
        <v>-76.489999999999995</v>
      </c>
      <c r="G18" s="1">
        <f>'22 BoA Chkng'!C163</f>
        <v>-163.43</v>
      </c>
      <c r="H18" s="1">
        <f>SUM('22 BoA Chkng'!C164:C167)</f>
        <v>-74.69</v>
      </c>
      <c r="I18" s="1">
        <f>SUM('22 BoA Chkng'!C168:C169)+'22 BoA Chkng'!C214+'22 BoA Chkng'!C215</f>
        <v>-89.22</v>
      </c>
      <c r="J18" s="1">
        <f>SUM('22 BoA Chkng'!C170:C179)</f>
        <v>-110.85</v>
      </c>
      <c r="K18" s="1">
        <f>SUM('22 BoA Chkng'!C180:C181)</f>
        <v>-39.700000000000003</v>
      </c>
      <c r="L18" s="1">
        <f>SUM('22 BoA Chkng'!C182:C183)</f>
        <v>-32.049999999999997</v>
      </c>
      <c r="M18" s="1">
        <f>SUM('22 BoA Chkng'!C184:C186)</f>
        <v>-47.599999999999994</v>
      </c>
      <c r="N18" s="1">
        <f>SUM('22 BoA Chkng'!C187:C195)</f>
        <v>-211.66</v>
      </c>
      <c r="O18" s="1">
        <f t="shared" si="0"/>
        <v>-1172.7700000000002</v>
      </c>
    </row>
    <row r="19" spans="1:15" ht="13.2">
      <c r="A19" s="1" t="s">
        <v>3196</v>
      </c>
      <c r="B19" s="1" t="s">
        <v>39</v>
      </c>
      <c r="C19" s="1">
        <f>SUM('22 BoA Chkng'!C197:C202)</f>
        <v>-204.12</v>
      </c>
      <c r="E19" s="1">
        <f>SUM('22 BoA Chkng'!C203:C205)</f>
        <v>-84.24</v>
      </c>
      <c r="G19" s="1">
        <f>SUM('22 BoA Chkng'!C206:C207)</f>
        <v>-27.939999999999998</v>
      </c>
      <c r="H19" s="1">
        <f>SUM('22 BoA Chkng'!C208:C209)</f>
        <v>-46.330000000000005</v>
      </c>
      <c r="I19" s="1">
        <f>'22 BoA Chkng'!C210+'22 BoA Chkng'!C211</f>
        <v>-76.180000000000007</v>
      </c>
      <c r="M19" s="1">
        <f>'22 BoA Chkng'!C212+'22 BoA Chkng'!C213</f>
        <v>-14.08</v>
      </c>
      <c r="O19" s="1">
        <f t="shared" si="0"/>
        <v>-452.89</v>
      </c>
    </row>
    <row r="20" spans="1:15" ht="13.2">
      <c r="A20" s="1" t="s">
        <v>21</v>
      </c>
      <c r="B20" s="1" t="s">
        <v>40</v>
      </c>
      <c r="C20" s="1">
        <f>'22 BoA Chkng'!C216</f>
        <v>-30.49</v>
      </c>
      <c r="D20" s="1">
        <f>'22 BoA Chkng'!C217</f>
        <v>-30.49</v>
      </c>
      <c r="E20" s="1">
        <f>'22 BoA Chkng'!C218</f>
        <v>-30.49</v>
      </c>
      <c r="F20" s="1">
        <f>'22 BoA Chkng'!C219</f>
        <v>-30.49</v>
      </c>
      <c r="G20" s="1">
        <f>'22 BoA Chkng'!C220</f>
        <v>-30.49</v>
      </c>
      <c r="H20" s="1">
        <f>'22 BoA Chkng'!C221</f>
        <v>-30.49</v>
      </c>
      <c r="I20" s="1">
        <f>'22 BoA Chkng'!C222</f>
        <v>-30.49</v>
      </c>
      <c r="J20" s="1">
        <f>'22 BoA Chkng'!C223</f>
        <v>-30.49</v>
      </c>
      <c r="K20" s="1">
        <f>'22 BoA Chkng'!C224</f>
        <v>-30.49</v>
      </c>
      <c r="L20" s="1">
        <f>'22 BoA Chkng'!C225</f>
        <v>-30.49</v>
      </c>
      <c r="M20" s="1">
        <f>'22 BoA Chkng'!C226+'22 BoA Chkng'!C227</f>
        <v>-42.489999999999995</v>
      </c>
      <c r="N20" s="1">
        <f>'22 BoA Chkng'!C228</f>
        <v>-30.49</v>
      </c>
      <c r="O20" s="1">
        <f t="shared" si="0"/>
        <v>-377.88000000000005</v>
      </c>
    </row>
    <row r="21" spans="1:15" ht="13.2">
      <c r="A21" s="1" t="s">
        <v>21</v>
      </c>
      <c r="B21" s="1" t="s">
        <v>41</v>
      </c>
      <c r="C21" s="1">
        <f>'22 BoA Chkng'!C229</f>
        <v>-15.35</v>
      </c>
      <c r="D21" s="1">
        <f>'22 BoA Chkng'!C230</f>
        <v>-15.35</v>
      </c>
      <c r="E21" s="1">
        <f>'22 BoA Chkng'!C231</f>
        <v>-15.35</v>
      </c>
      <c r="F21" s="1">
        <f>'22 BoA Chkng'!C232</f>
        <v>-15.35</v>
      </c>
      <c r="G21" s="1">
        <f>'22 BoA Chkng'!C233</f>
        <v>-15.35</v>
      </c>
      <c r="H21" s="1">
        <f>'22 BoA Chkng'!C234+'22 BoA Chkng'!C235+'22 BoA Chkng'!C236</f>
        <v>-142.30000000000001</v>
      </c>
      <c r="I21" s="1">
        <f>'22 BoA Chkng'!C237</f>
        <v>-15.35</v>
      </c>
      <c r="J21" s="1">
        <f>'22 BoA Chkng'!C238</f>
        <v>-15.35</v>
      </c>
      <c r="K21" s="1">
        <f>'22 BoA Chkng'!C239</f>
        <v>-15.35</v>
      </c>
      <c r="L21" s="1">
        <f>'22 BoA Chkng'!C240+'22 BoA Chkng'!C241</f>
        <v>-61.4</v>
      </c>
      <c r="M21" s="1">
        <f>'22 BoA Chkng'!C242</f>
        <v>-15.35</v>
      </c>
      <c r="N21" s="1">
        <f>'22 BoA Chkng'!C243</f>
        <v>-15.35</v>
      </c>
      <c r="O21" s="1">
        <f t="shared" si="0"/>
        <v>-357.20000000000005</v>
      </c>
    </row>
    <row r="22" spans="1:15" ht="13.2">
      <c r="A22" s="1" t="s">
        <v>21</v>
      </c>
      <c r="B22" s="1" t="s">
        <v>42</v>
      </c>
      <c r="C22" s="1">
        <f>'22 BoA Chkng'!C249+'22 BoA Chkng'!C250</f>
        <v>-37.44</v>
      </c>
      <c r="D22" s="1">
        <f>'22 BoA Chkng'!C251+'22 BoA Chkng'!C252</f>
        <v>-37.44</v>
      </c>
      <c r="E22" s="1">
        <f>'22 BoA Chkng'!C253+'22 BoA Chkng'!C254</f>
        <v>-37.44</v>
      </c>
      <c r="F22" s="1">
        <f>'22 BoA Chkng'!C255+'22 BoA Chkng'!C256</f>
        <v>-37.44</v>
      </c>
      <c r="G22" s="1">
        <f>'22 BoA Chkng'!C257+'22 BoA Chkng'!C258</f>
        <v>-37.44</v>
      </c>
      <c r="H22" s="1">
        <f>'22 BoA Chkng'!C259+'22 BoA Chkng'!C260</f>
        <v>-37.44</v>
      </c>
      <c r="I22" s="1">
        <f>'22 BoA Chkng'!C261</f>
        <v>-10.79</v>
      </c>
      <c r="J22" s="1">
        <f>'22 BoA Chkng'!C262</f>
        <v>-10.79</v>
      </c>
      <c r="K22" s="1">
        <f t="shared" ref="K22:N22" si="4">J22</f>
        <v>-10.79</v>
      </c>
      <c r="L22" s="1">
        <f t="shared" si="4"/>
        <v>-10.79</v>
      </c>
      <c r="M22" s="1">
        <f t="shared" si="4"/>
        <v>-10.79</v>
      </c>
      <c r="N22" s="1">
        <f t="shared" si="4"/>
        <v>-10.79</v>
      </c>
      <c r="O22" s="1">
        <f t="shared" si="0"/>
        <v>-289.38000000000005</v>
      </c>
    </row>
    <row r="23" spans="1:15" ht="13.2">
      <c r="A23" s="1" t="s">
        <v>21</v>
      </c>
      <c r="B23" s="1" t="s">
        <v>43</v>
      </c>
      <c r="C23" s="1">
        <f>'22 BoA Chkng'!C267</f>
        <v>-0.99</v>
      </c>
      <c r="D23" s="1">
        <f t="shared" ref="D23:K23" si="5">C23</f>
        <v>-0.99</v>
      </c>
      <c r="E23" s="1">
        <f t="shared" si="5"/>
        <v>-0.99</v>
      </c>
      <c r="F23" s="1">
        <f t="shared" si="5"/>
        <v>-0.99</v>
      </c>
      <c r="G23" s="1">
        <f t="shared" si="5"/>
        <v>-0.99</v>
      </c>
      <c r="H23" s="1">
        <f t="shared" si="5"/>
        <v>-0.99</v>
      </c>
      <c r="I23" s="1">
        <f t="shared" si="5"/>
        <v>-0.99</v>
      </c>
      <c r="J23" s="1">
        <f t="shared" si="5"/>
        <v>-0.99</v>
      </c>
      <c r="K23" s="1">
        <f t="shared" si="5"/>
        <v>-0.99</v>
      </c>
      <c r="L23" s="1">
        <f>'22 BoA Chkng'!C276</f>
        <v>-2.89</v>
      </c>
      <c r="M23" s="1">
        <f>'22 BoA Chkng'!C277</f>
        <v>-2.99</v>
      </c>
      <c r="N23" s="1">
        <f>'22 BoA Chkng'!C278+'22 BoA Chkng'!C279+'22 BoA Chkng'!C280</f>
        <v>-88.27</v>
      </c>
      <c r="O23" s="1">
        <f t="shared" si="0"/>
        <v>-103.06</v>
      </c>
    </row>
    <row r="24" spans="1:15" ht="13.2">
      <c r="A24" s="1" t="s">
        <v>21</v>
      </c>
      <c r="B24" s="1" t="s">
        <v>44</v>
      </c>
      <c r="I24" s="1">
        <f>'22 BoA Chkng'!C281</f>
        <v>-19.989999999999998</v>
      </c>
      <c r="O24" s="1">
        <f t="shared" si="0"/>
        <v>-19.989999999999998</v>
      </c>
    </row>
    <row r="25" spans="1:15" ht="13.2">
      <c r="A25" s="1" t="s">
        <v>34</v>
      </c>
      <c r="B25" s="1" t="s">
        <v>45</v>
      </c>
      <c r="C25" s="1">
        <f>SUM('22 BoA Chkng'!C288:C291)</f>
        <v>-4005.5</v>
      </c>
      <c r="D25" s="1">
        <f>SUM('22 BoA Chkng'!C292:C296)</f>
        <v>-6493.13</v>
      </c>
      <c r="E25" s="1">
        <f>SUM('22 BoA Chkng'!C297:C306)</f>
        <v>-10284.23</v>
      </c>
      <c r="F25" s="1">
        <f>SUM('22 BoA Chkng'!C307:C315)</f>
        <v>-6855.7199999999993</v>
      </c>
      <c r="G25" s="1">
        <f>SUM('22 BoA Chkng'!C316:C327)</f>
        <v>-4365.7000000000007</v>
      </c>
      <c r="H25" s="1">
        <f>SUM('22 BoA Chkng'!C328:C331)</f>
        <v>-2863.69</v>
      </c>
      <c r="I25" s="1">
        <f>SUM('22 BoA Chkng'!C332:C336)</f>
        <v>-2276.75</v>
      </c>
      <c r="J25" s="1">
        <f>SUM('22 BoA Chkng'!C337:C343)</f>
        <v>-3101.0400000000004</v>
      </c>
      <c r="K25" s="1">
        <f>SUM('22 BoA Chkng'!C344:C348)</f>
        <v>-2292.17</v>
      </c>
      <c r="L25" s="1">
        <f>SUM('22 BoA Chkng'!C349:C353)</f>
        <v>-3453.16</v>
      </c>
      <c r="M25" s="1">
        <f>SUM('22 BoA Chkng'!C354:C358)</f>
        <v>-1937.4499999999998</v>
      </c>
      <c r="N25" s="1">
        <f>SUM('22 BoA Chkng'!C359:C362)</f>
        <v>-2109.8000000000002</v>
      </c>
      <c r="O25" s="1">
        <f t="shared" si="0"/>
        <v>-50038.34</v>
      </c>
    </row>
    <row r="26" spans="1:15" ht="13.2">
      <c r="A26" s="1" t="s">
        <v>34</v>
      </c>
      <c r="B26" s="1" t="s">
        <v>46</v>
      </c>
      <c r="C26" s="1">
        <f>SUM('22 BoA Chkng'!C363:C367)</f>
        <v>-4101.16</v>
      </c>
      <c r="D26" s="1">
        <f>SUM('22 BoA Chkng'!C368:C372)</f>
        <v>-4075.91</v>
      </c>
      <c r="E26" s="1">
        <f>SUM('22 BoA Chkng'!C373:C375)</f>
        <v>-2429.08</v>
      </c>
      <c r="F26" s="1">
        <f>SUM('22 BoA Chkng'!C376:C385)</f>
        <v>-2081</v>
      </c>
      <c r="G26" s="1">
        <f>SUM('22 BoA Chkng'!C386:C392)</f>
        <v>-1282.17</v>
      </c>
      <c r="H26" s="1">
        <f>SUM('22 BoA Chkng'!C393:C396)</f>
        <v>-1029.79</v>
      </c>
      <c r="I26" s="1">
        <f>SUM('22 BoA Chkng'!C397:C401)</f>
        <v>-806</v>
      </c>
      <c r="J26" s="1">
        <f>SUM('22 BoA Chkng'!C402:C404)</f>
        <v>-414.22</v>
      </c>
      <c r="L26" s="1">
        <f>SUM('22 BoA Chkng'!C405:C408)</f>
        <v>-246</v>
      </c>
      <c r="O26" s="1">
        <f t="shared" si="0"/>
        <v>-16465.330000000002</v>
      </c>
    </row>
    <row r="27" spans="1:15" ht="13.2">
      <c r="A27" s="1" t="s">
        <v>3287</v>
      </c>
      <c r="B27" s="1" t="s">
        <v>47</v>
      </c>
      <c r="C27" s="1">
        <f>'22 BoA Chkng'!C411</f>
        <v>-427.26</v>
      </c>
      <c r="D27" s="1">
        <f t="shared" ref="D27:H27" si="6">C27</f>
        <v>-427.26</v>
      </c>
      <c r="E27" s="1">
        <f t="shared" si="6"/>
        <v>-427.26</v>
      </c>
      <c r="F27" s="1">
        <f t="shared" si="6"/>
        <v>-427.26</v>
      </c>
      <c r="G27" s="1">
        <f t="shared" si="6"/>
        <v>-427.26</v>
      </c>
      <c r="H27" s="1">
        <f t="shared" si="6"/>
        <v>-427.26</v>
      </c>
      <c r="O27" s="1">
        <f t="shared" si="0"/>
        <v>-2563.5600000000004</v>
      </c>
    </row>
    <row r="28" spans="1:15" ht="13.2">
      <c r="A28" s="1" t="s">
        <v>34</v>
      </c>
      <c r="B28" s="1" t="s">
        <v>48</v>
      </c>
      <c r="C28" s="1">
        <f>SUM('22 BoA Chkng'!C417:C418)</f>
        <v>-3071.98</v>
      </c>
      <c r="D28" s="1">
        <f>SUM('22 BoA Chkng'!C419:C420)</f>
        <v>-2765.98</v>
      </c>
      <c r="E28" s="1">
        <f>SUM('22 BoA Chkng'!C421:C422)</f>
        <v>-2867.98</v>
      </c>
      <c r="F28" s="1">
        <f>SUM('22 BoA Chkng'!C423:C424)</f>
        <v>-3989.9799999999996</v>
      </c>
      <c r="G28" s="1">
        <f>SUM('22 BoA Chkng'!C425:C427)</f>
        <v>-4403.97</v>
      </c>
      <c r="H28" s="1">
        <f>'22 BoA Chkng'!C428</f>
        <v>-1433.99</v>
      </c>
      <c r="I28" s="1">
        <f>'22 BoA Chkng'!C429</f>
        <v>-1331.99</v>
      </c>
      <c r="J28" s="1">
        <f>SUM('22 BoA Chkng'!C430:C431)</f>
        <v>-3275.98</v>
      </c>
      <c r="K28" s="1">
        <f>SUM('22 BoA Chkng'!C432:C433)</f>
        <v>-3377.98</v>
      </c>
      <c r="L28" s="1">
        <f>SUM('22 BoA Chkng'!C434:C436)</f>
        <v>-5321.97</v>
      </c>
      <c r="M28" s="1">
        <f>SUM('22 BoA Chkng'!C437:C439)</f>
        <v>-3791.9700000000003</v>
      </c>
      <c r="N28" s="1">
        <f>'22 BoA Chkng'!C440</f>
        <v>-1229.99</v>
      </c>
      <c r="O28" s="1">
        <f t="shared" si="0"/>
        <v>-36863.760000000002</v>
      </c>
    </row>
    <row r="29" spans="1:15" ht="13.2">
      <c r="A29" s="1" t="s">
        <v>3232</v>
      </c>
      <c r="B29" s="1" t="s">
        <v>50</v>
      </c>
      <c r="G29" s="1">
        <f>'22 BoA Chkng'!C36</f>
        <v>-0.72</v>
      </c>
      <c r="H29" s="1">
        <f>G29</f>
        <v>-0.72</v>
      </c>
      <c r="I29" s="1">
        <f>'22 BoA Chkng'!C38</f>
        <v>-0.74</v>
      </c>
      <c r="J29" s="1">
        <f t="shared" ref="J29:N29" si="7">I29</f>
        <v>-0.74</v>
      </c>
      <c r="K29" s="1">
        <f t="shared" si="7"/>
        <v>-0.74</v>
      </c>
      <c r="L29" s="1">
        <f t="shared" si="7"/>
        <v>-0.74</v>
      </c>
      <c r="M29" s="1">
        <f t="shared" si="7"/>
        <v>-0.74</v>
      </c>
      <c r="N29" s="1">
        <f t="shared" si="7"/>
        <v>-0.74</v>
      </c>
      <c r="O29" s="1">
        <f t="shared" si="0"/>
        <v>-5.8800000000000008</v>
      </c>
    </row>
    <row r="30" spans="1:15" ht="13.2">
      <c r="A30" s="1" t="s">
        <v>3232</v>
      </c>
      <c r="B30" s="1" t="s">
        <v>51</v>
      </c>
      <c r="C30" s="1">
        <f>'22 BoA Chkng'!C51</f>
        <v>-20</v>
      </c>
      <c r="D30" s="1">
        <f t="shared" ref="D30:M31" si="8">C30</f>
        <v>-20</v>
      </c>
      <c r="E30" s="1">
        <f t="shared" si="8"/>
        <v>-20</v>
      </c>
      <c r="F30" s="1">
        <f t="shared" si="8"/>
        <v>-20</v>
      </c>
      <c r="G30" s="1">
        <f t="shared" si="8"/>
        <v>-20</v>
      </c>
      <c r="H30" s="1">
        <f t="shared" si="8"/>
        <v>-20</v>
      </c>
      <c r="I30" s="1">
        <f t="shared" si="8"/>
        <v>-20</v>
      </c>
      <c r="J30" s="1">
        <f t="shared" si="8"/>
        <v>-20</v>
      </c>
      <c r="K30" s="1">
        <f t="shared" si="8"/>
        <v>-20</v>
      </c>
      <c r="L30" s="1">
        <f t="shared" si="8"/>
        <v>-20</v>
      </c>
      <c r="M30" s="1">
        <f t="shared" si="8"/>
        <v>-20</v>
      </c>
      <c r="O30" s="1">
        <f t="shared" si="0"/>
        <v>-220</v>
      </c>
    </row>
    <row r="31" spans="1:15" ht="13.2">
      <c r="A31" s="1" t="s">
        <v>21</v>
      </c>
      <c r="B31" s="1" t="s">
        <v>52</v>
      </c>
      <c r="C31" s="1">
        <f>'22 BoA Chkng'!C86</f>
        <v>-24.37</v>
      </c>
      <c r="D31" s="1">
        <f t="shared" si="8"/>
        <v>-24.37</v>
      </c>
      <c r="E31" s="1">
        <f t="shared" si="8"/>
        <v>-24.37</v>
      </c>
      <c r="F31" s="1">
        <f t="shared" si="8"/>
        <v>-24.37</v>
      </c>
      <c r="G31" s="1">
        <f t="shared" si="8"/>
        <v>-24.37</v>
      </c>
      <c r="H31" s="1">
        <f t="shared" si="8"/>
        <v>-24.37</v>
      </c>
      <c r="O31" s="1">
        <f t="shared" si="0"/>
        <v>-146.22</v>
      </c>
    </row>
    <row r="32" spans="1:15" ht="13.2">
      <c r="A32" s="1" t="s">
        <v>21</v>
      </c>
      <c r="B32" s="1" t="s">
        <v>53</v>
      </c>
      <c r="D32" s="1">
        <f>'22 BoA Chkng'!C92</f>
        <v>-21.17</v>
      </c>
      <c r="E32" s="1">
        <f>'22 BoA Chkng'!C93+'22 BoA Chkng'!C94</f>
        <v>-116.64</v>
      </c>
      <c r="G32" s="1">
        <f>'22 BoA Chkng'!C95</f>
        <v>-47.98</v>
      </c>
      <c r="J32" s="1">
        <f>'22 BoA Chkng'!C96</f>
        <v>-60.32</v>
      </c>
      <c r="K32" s="1">
        <f>'22 BoA Chkng'!C97+'22 BoA Chkng'!C98</f>
        <v>-42.34</v>
      </c>
      <c r="O32" s="1">
        <f t="shared" si="0"/>
        <v>-288.45</v>
      </c>
    </row>
    <row r="33" spans="1:17" ht="13.2">
      <c r="A33" s="1" t="s">
        <v>21</v>
      </c>
      <c r="B33" s="1" t="s">
        <v>54</v>
      </c>
      <c r="C33" s="1">
        <f>'22 BoA Chkng'!C99</f>
        <v>-20.2</v>
      </c>
      <c r="E33" s="1">
        <f>'22 BoA Chkng'!C100</f>
        <v>-20.2</v>
      </c>
      <c r="G33" s="1">
        <f>'22 BoA Chkng'!C101</f>
        <v>-19.13</v>
      </c>
      <c r="H33" s="1">
        <f>SUM('22 BoA Chkng'!C102:C105)</f>
        <v>-101</v>
      </c>
      <c r="I33" s="1">
        <f>'22 BoA Chkng'!C106</f>
        <v>-20.2</v>
      </c>
      <c r="L33" s="1">
        <f>'22 BoA Chkng'!C107+'22 BoA Chkng'!C108</f>
        <v>-42.52</v>
      </c>
      <c r="N33" s="1">
        <f>'22 BoA Chkng'!C109</f>
        <v>-21.26</v>
      </c>
      <c r="O33" s="1">
        <f t="shared" si="0"/>
        <v>-244.51</v>
      </c>
    </row>
    <row r="34" spans="1:17" ht="13.2">
      <c r="A34" s="1" t="s">
        <v>70</v>
      </c>
      <c r="B34" s="1" t="s">
        <v>55</v>
      </c>
      <c r="C34" s="1">
        <f>'22 BoA Chkng'!C110</f>
        <v>-14.92</v>
      </c>
      <c r="D34" s="1">
        <f t="shared" ref="D34:E34" si="9">C34</f>
        <v>-14.92</v>
      </c>
      <c r="E34" s="1">
        <f t="shared" si="9"/>
        <v>-14.92</v>
      </c>
      <c r="F34" s="1">
        <f>'22 BoA Chkng'!C113</f>
        <v>-16.52</v>
      </c>
      <c r="G34" s="1">
        <f t="shared" ref="G34:N34" si="10">F34</f>
        <v>-16.52</v>
      </c>
      <c r="H34" s="1">
        <f t="shared" si="10"/>
        <v>-16.52</v>
      </c>
      <c r="I34" s="1">
        <f t="shared" si="10"/>
        <v>-16.52</v>
      </c>
      <c r="J34" s="1">
        <f t="shared" si="10"/>
        <v>-16.52</v>
      </c>
      <c r="K34" s="1">
        <f t="shared" si="10"/>
        <v>-16.52</v>
      </c>
      <c r="L34" s="1">
        <f t="shared" si="10"/>
        <v>-16.52</v>
      </c>
      <c r="M34" s="1">
        <f t="shared" si="10"/>
        <v>-16.52</v>
      </c>
      <c r="N34" s="1">
        <f t="shared" si="10"/>
        <v>-16.52</v>
      </c>
      <c r="O34" s="1">
        <f t="shared" si="0"/>
        <v>-193.44000000000003</v>
      </c>
    </row>
    <row r="35" spans="1:17" ht="13.2">
      <c r="A35" s="1" t="s">
        <v>21</v>
      </c>
      <c r="B35" s="1" t="s">
        <v>56</v>
      </c>
      <c r="I35" s="1">
        <f>'22 BoA Chkng'!C82</f>
        <v>-29.99</v>
      </c>
      <c r="L35" s="1">
        <f>'22 BoA Chkng'!C83</f>
        <v>-25.32</v>
      </c>
      <c r="M35" s="1">
        <f>'22 BoA Chkng'!C84</f>
        <v>-25.32</v>
      </c>
      <c r="N35" s="1">
        <f>'22 BoA Chkng'!C85</f>
        <v>-25.32</v>
      </c>
      <c r="O35" s="1">
        <f t="shared" si="0"/>
        <v>-105.94999999999999</v>
      </c>
    </row>
    <row r="36" spans="1:17" ht="13.2">
      <c r="A36" s="1" t="s">
        <v>21</v>
      </c>
      <c r="B36" s="1" t="s">
        <v>57</v>
      </c>
      <c r="C36" s="1">
        <f>'22 BoA Chkng'!C122+'22 BoA Chkng'!C123</f>
        <v>-21</v>
      </c>
      <c r="D36" s="1">
        <f>'22 BoA Chkng'!C124</f>
        <v>-17</v>
      </c>
      <c r="E36" s="1">
        <f t="shared" ref="E36:N36" si="11">D36</f>
        <v>-17</v>
      </c>
      <c r="F36" s="1">
        <f t="shared" si="11"/>
        <v>-17</v>
      </c>
      <c r="G36" s="1">
        <f t="shared" si="11"/>
        <v>-17</v>
      </c>
      <c r="H36" s="1">
        <f t="shared" si="11"/>
        <v>-17</v>
      </c>
      <c r="I36" s="1">
        <f t="shared" si="11"/>
        <v>-17</v>
      </c>
      <c r="J36" s="1">
        <f t="shared" si="11"/>
        <v>-17</v>
      </c>
      <c r="K36" s="1">
        <f t="shared" si="11"/>
        <v>-17</v>
      </c>
      <c r="L36" s="1">
        <f t="shared" si="11"/>
        <v>-17</v>
      </c>
      <c r="M36" s="1">
        <f t="shared" si="11"/>
        <v>-17</v>
      </c>
      <c r="N36" s="1">
        <f t="shared" si="11"/>
        <v>-17</v>
      </c>
      <c r="O36" s="1">
        <f t="shared" ref="O36:O55" si="12">SUM(C36:N36)</f>
        <v>-208</v>
      </c>
    </row>
    <row r="37" spans="1:17" ht="13.2">
      <c r="A37" s="1" t="s">
        <v>3287</v>
      </c>
      <c r="B37" s="1" t="s">
        <v>58</v>
      </c>
      <c r="C37" s="1">
        <f>'22 BoA Chkng'!C135+'22 BoA Chkng'!C136</f>
        <v>-4.6999999999999993</v>
      </c>
      <c r="D37" s="1">
        <f>'22 BoA Chkng'!C137+'22 BoA Chkng'!C138</f>
        <v>-16.7</v>
      </c>
      <c r="L37" s="1">
        <f>'22 BoA Chkng'!C139</f>
        <v>-20.350000000000001</v>
      </c>
      <c r="M37" s="1">
        <f>'22 BoA Chkng'!C140</f>
        <v>-1.35</v>
      </c>
      <c r="O37" s="1">
        <f t="shared" si="12"/>
        <v>-43.1</v>
      </c>
    </row>
    <row r="38" spans="1:17" ht="13.2">
      <c r="A38" s="1" t="s">
        <v>3196</v>
      </c>
      <c r="B38" s="1" t="s">
        <v>59</v>
      </c>
      <c r="H38" s="1">
        <f>'22 BoA Chkng'!C24+'22 BoA Chkng'!C25+'22 BoA Chkng'!C284+'22 BoA Chkng'!C444</f>
        <v>-333.64</v>
      </c>
      <c r="J38" s="1">
        <f>'22 BoA Chkng'!C44+'22 BoA Chkng'!C45+'22 BoA Chkng'!C285+'22 BoA Chkng'!C286</f>
        <v>-584.04</v>
      </c>
      <c r="L38" s="1">
        <f>'22 BoA Chkng'!C23+'22 BoA Chkng'!C287+'22 BoA Chkng'!C409+'22 BoA Chkng'!C410</f>
        <v>-580.74</v>
      </c>
      <c r="O38" s="1">
        <f t="shared" si="12"/>
        <v>-1498.42</v>
      </c>
    </row>
    <row r="39" spans="1:17" ht="13.2">
      <c r="A39" s="1" t="s">
        <v>3290</v>
      </c>
      <c r="B39" s="1" t="s">
        <v>60</v>
      </c>
      <c r="J39" s="1">
        <f>'22 BoA Chkng'!C46</f>
        <v>-2</v>
      </c>
      <c r="L39" s="1">
        <f>'22 BoA Chkng'!C18+'22 BoA Chkng'!C50</f>
        <v>-229.52</v>
      </c>
      <c r="O39" s="1">
        <f t="shared" si="12"/>
        <v>-231.52</v>
      </c>
    </row>
    <row r="40" spans="1:17" ht="13.2">
      <c r="A40" s="1" t="s">
        <v>3290</v>
      </c>
      <c r="B40" s="1" t="s">
        <v>61</v>
      </c>
      <c r="L40" s="1">
        <f>'22 BoA Chkng'!C14</f>
        <v>-46</v>
      </c>
      <c r="O40" s="1">
        <f t="shared" si="12"/>
        <v>-46</v>
      </c>
    </row>
    <row r="41" spans="1:17" ht="13.2">
      <c r="A41" s="1" t="s">
        <v>21</v>
      </c>
      <c r="B41" s="1" t="s">
        <v>62</v>
      </c>
      <c r="G41" s="1">
        <f>'22 BoA Chkng'!C74</f>
        <v>-24.07</v>
      </c>
      <c r="H41" s="1">
        <f>G41</f>
        <v>-24.07</v>
      </c>
      <c r="I41" s="1">
        <f>'22 BoA Chkng'!C76</f>
        <v>-24.52</v>
      </c>
      <c r="J41" s="1">
        <f t="shared" ref="J41:N41" si="13">I41</f>
        <v>-24.52</v>
      </c>
      <c r="K41" s="1">
        <f t="shared" si="13"/>
        <v>-24.52</v>
      </c>
      <c r="L41" s="1">
        <f t="shared" si="13"/>
        <v>-24.52</v>
      </c>
      <c r="M41" s="1">
        <f t="shared" si="13"/>
        <v>-24.52</v>
      </c>
      <c r="N41" s="1">
        <f t="shared" si="13"/>
        <v>-24.52</v>
      </c>
      <c r="O41" s="1">
        <f t="shared" si="12"/>
        <v>-195.26000000000002</v>
      </c>
    </row>
    <row r="42" spans="1:17" ht="13.2">
      <c r="A42" s="1" t="s">
        <v>21</v>
      </c>
      <c r="B42" s="1" t="s">
        <v>63</v>
      </c>
      <c r="D42" s="1">
        <f>'22 BoA Chkng'!C141+'22 BoA Chkng'!C142</f>
        <v>-53.08</v>
      </c>
      <c r="E42" s="1">
        <f>'22 BoA Chkng'!C19+'22 BoA Chkng'!C20</f>
        <v>-334.35</v>
      </c>
      <c r="G42" s="1">
        <f>'22 BoA Chkng'!C244+'22 BoA Chkng'!C245</f>
        <v>-3821</v>
      </c>
      <c r="H42" s="1">
        <f>'22 BoA Chkng'!C246+'22 BoA Chkng'!C247</f>
        <v>-3739.99</v>
      </c>
      <c r="I42" s="1">
        <f>'22 BoA Chkng'!C248</f>
        <v>-2249.9899999999998</v>
      </c>
      <c r="J42" s="1">
        <f>'22 BoA Chkng'!C21</f>
        <v>-222.46</v>
      </c>
      <c r="M42" s="1">
        <f>'22 BoA Chkng'!C22</f>
        <v>-300</v>
      </c>
      <c r="O42" s="1">
        <f t="shared" si="12"/>
        <v>-10720.869999999999</v>
      </c>
    </row>
    <row r="43" spans="1:17" ht="13.2">
      <c r="A43" s="1" t="s">
        <v>3291</v>
      </c>
      <c r="B43" s="1" t="s">
        <v>64</v>
      </c>
      <c r="I43" s="1">
        <f>'22 BoA Chkng'!C26</f>
        <v>-200</v>
      </c>
      <c r="K43" s="1">
        <f>'22 BoA Chkng'!C27</f>
        <v>-200</v>
      </c>
      <c r="N43" s="1">
        <f>'22 BoA Chkng'!C28</f>
        <v>-250</v>
      </c>
      <c r="O43" s="1">
        <f t="shared" si="12"/>
        <v>-650</v>
      </c>
    </row>
    <row r="44" spans="1:17" ht="13.2">
      <c r="A44" s="1" t="s">
        <v>21</v>
      </c>
      <c r="B44" s="1" t="s">
        <v>65</v>
      </c>
      <c r="K44" s="1">
        <f>'22 BoA Chkng'!C31</f>
        <v>-41</v>
      </c>
      <c r="L44" s="1">
        <f>'22 BoA Chkng'!C32</f>
        <v>-41</v>
      </c>
      <c r="M44" s="1">
        <f>'22 BoA Chkng'!C33</f>
        <v>-17</v>
      </c>
      <c r="O44" s="1">
        <f t="shared" si="12"/>
        <v>-99</v>
      </c>
    </row>
    <row r="45" spans="1:17" ht="13.2">
      <c r="A45" s="1" t="s">
        <v>28</v>
      </c>
      <c r="B45" s="1" t="s">
        <v>67</v>
      </c>
      <c r="M45" s="1">
        <f>'22 BoA Chkng'!C143</f>
        <v>-17.5</v>
      </c>
      <c r="O45" s="1">
        <f t="shared" si="12"/>
        <v>-17.5</v>
      </c>
    </row>
    <row r="46" spans="1:17" ht="13.2">
      <c r="A46" s="118" t="s">
        <v>21</v>
      </c>
      <c r="B46" s="118" t="s">
        <v>788</v>
      </c>
      <c r="C46" s="3">
        <v>-1249.95</v>
      </c>
      <c r="D46" s="3">
        <v>-1545.99</v>
      </c>
      <c r="E46" s="3">
        <v>-2019.06</v>
      </c>
      <c r="F46" s="3">
        <v>-3658.75</v>
      </c>
      <c r="G46" s="3">
        <v>-832.64</v>
      </c>
      <c r="H46" s="3">
        <v>-866.62</v>
      </c>
      <c r="I46" s="3">
        <v>-632.17999999999995</v>
      </c>
      <c r="J46" s="3">
        <v>-923.03</v>
      </c>
      <c r="K46" s="3">
        <v>-527.91</v>
      </c>
      <c r="L46" s="3">
        <v>-471.15</v>
      </c>
      <c r="M46" s="3">
        <v>-434.42</v>
      </c>
      <c r="N46" s="3">
        <v>-419.07</v>
      </c>
      <c r="O46" s="1">
        <f t="shared" si="12"/>
        <v>-13580.77</v>
      </c>
      <c r="Q46" s="3">
        <v>-1</v>
      </c>
    </row>
    <row r="47" spans="1:17" ht="13.2">
      <c r="A47" s="1" t="s">
        <v>21</v>
      </c>
      <c r="B47" s="1" t="s">
        <v>789</v>
      </c>
      <c r="C47" s="3">
        <v>-143.97999999999999</v>
      </c>
      <c r="D47" s="3">
        <v>-312.95</v>
      </c>
      <c r="E47" s="3">
        <v>-223.25</v>
      </c>
      <c r="F47" s="3">
        <v>-231.94</v>
      </c>
      <c r="G47" s="3">
        <v>-113.98</v>
      </c>
      <c r="H47" s="3">
        <v>-327.75</v>
      </c>
      <c r="I47" s="3">
        <v>-204.93</v>
      </c>
      <c r="J47" s="3">
        <v>-223.25</v>
      </c>
      <c r="K47" s="3">
        <v>-196.28</v>
      </c>
      <c r="L47" s="3">
        <v>-191.2</v>
      </c>
      <c r="M47" s="3">
        <v>-94.98</v>
      </c>
      <c r="N47" s="3">
        <v>-200.8</v>
      </c>
      <c r="O47" s="1">
        <f t="shared" si="12"/>
        <v>-2465.29</v>
      </c>
    </row>
    <row r="48" spans="1:17" ht="13.2">
      <c r="A48" s="1" t="s">
        <v>70</v>
      </c>
      <c r="B48" s="1" t="s">
        <v>790</v>
      </c>
      <c r="C48" s="3">
        <v>-116.33</v>
      </c>
      <c r="D48" s="3">
        <v>-754.2</v>
      </c>
      <c r="E48" s="3">
        <v>-190.15</v>
      </c>
      <c r="F48" s="3">
        <v>-266.99</v>
      </c>
      <c r="G48" s="3">
        <v>-181.72</v>
      </c>
      <c r="H48" s="3">
        <v>-247.33</v>
      </c>
      <c r="I48" s="3">
        <v>-194.73</v>
      </c>
      <c r="J48" s="3">
        <v>-146.97</v>
      </c>
      <c r="K48" s="3">
        <v>-53.49</v>
      </c>
      <c r="L48" s="3">
        <v>-53.49</v>
      </c>
      <c r="M48" s="3">
        <v>-69.489999999999995</v>
      </c>
      <c r="N48" s="3">
        <v>-152.43</v>
      </c>
      <c r="O48" s="1">
        <f t="shared" si="12"/>
        <v>-2427.3199999999993</v>
      </c>
    </row>
    <row r="49" spans="1:15" ht="13.2">
      <c r="A49" s="1" t="s">
        <v>3232</v>
      </c>
      <c r="B49" s="1" t="s">
        <v>791</v>
      </c>
      <c r="C49" s="3">
        <v>-478.01</v>
      </c>
      <c r="D49" s="3">
        <v>-520.92999999999995</v>
      </c>
      <c r="E49" s="3">
        <v>-385.62</v>
      </c>
      <c r="F49" s="3">
        <v>-336.52</v>
      </c>
      <c r="G49" s="3">
        <v>-262.16000000000003</v>
      </c>
      <c r="H49" s="3">
        <v>-102.91</v>
      </c>
      <c r="I49" s="3">
        <v>-499.46</v>
      </c>
      <c r="J49" s="3">
        <v>-571.04999999999995</v>
      </c>
      <c r="K49" s="3">
        <v>-493.28</v>
      </c>
      <c r="L49" s="3">
        <v>-560.54999999999995</v>
      </c>
      <c r="M49" s="3">
        <v>-293.18</v>
      </c>
      <c r="N49" s="3">
        <v>-287.39999999999998</v>
      </c>
      <c r="O49" s="1">
        <f t="shared" si="12"/>
        <v>-4791.07</v>
      </c>
    </row>
    <row r="50" spans="1:15" ht="13.2">
      <c r="A50" s="1" t="s">
        <v>3289</v>
      </c>
      <c r="B50" s="1" t="s">
        <v>792</v>
      </c>
      <c r="C50" s="3">
        <v>-2937.1</v>
      </c>
      <c r="D50" s="3">
        <v>-1996.78</v>
      </c>
      <c r="E50" s="3">
        <v>-3030.84</v>
      </c>
      <c r="F50" s="3">
        <v>-2945.6</v>
      </c>
      <c r="G50" s="3">
        <v>-2886.48</v>
      </c>
      <c r="H50" s="3">
        <v>-2571.6999999999998</v>
      </c>
      <c r="I50" s="3">
        <v>-2188.23</v>
      </c>
      <c r="J50" s="3">
        <v>-3102.95</v>
      </c>
      <c r="K50" s="3">
        <v>-2108.27</v>
      </c>
      <c r="L50" s="3">
        <v>-2307.2199999999998</v>
      </c>
      <c r="M50" s="3">
        <v>-2532.69</v>
      </c>
      <c r="N50" s="3">
        <v>-2894.55</v>
      </c>
      <c r="O50" s="1">
        <f t="shared" si="12"/>
        <v>-31502.41</v>
      </c>
    </row>
    <row r="51" spans="1:15" ht="13.2">
      <c r="A51" s="1" t="s">
        <v>3150</v>
      </c>
      <c r="B51" s="1" t="s">
        <v>793</v>
      </c>
      <c r="C51" s="3">
        <v>-988.31</v>
      </c>
      <c r="D51" s="3">
        <v>-979.87</v>
      </c>
      <c r="E51" s="3">
        <v>-1262.4100000000001</v>
      </c>
      <c r="F51" s="3">
        <v>-1994.93</v>
      </c>
      <c r="G51" s="3">
        <v>-790.84</v>
      </c>
      <c r="H51" s="3">
        <v>-1432.5</v>
      </c>
      <c r="I51" s="3">
        <v>-1180.6099999999999</v>
      </c>
      <c r="J51" s="3">
        <v>-1027.92</v>
      </c>
      <c r="K51" s="3">
        <v>-7621.22</v>
      </c>
      <c r="L51" s="3">
        <v>-468.92</v>
      </c>
      <c r="M51" s="3">
        <v>-628.86</v>
      </c>
      <c r="N51" s="3">
        <v>-841.29</v>
      </c>
      <c r="O51" s="1">
        <f t="shared" si="12"/>
        <v>-19217.68</v>
      </c>
    </row>
    <row r="52" spans="1:15" ht="13.2">
      <c r="A52" s="1" t="s">
        <v>3196</v>
      </c>
      <c r="B52" s="1" t="s">
        <v>794</v>
      </c>
      <c r="C52" s="3">
        <v>-2415.5500000000002</v>
      </c>
      <c r="D52" s="3">
        <v>-1852.52</v>
      </c>
      <c r="E52" s="3">
        <v>-1456.06</v>
      </c>
      <c r="F52" s="3">
        <v>-1887.43</v>
      </c>
      <c r="G52" s="3">
        <v>-1505.5</v>
      </c>
      <c r="H52" s="3">
        <f>-4145.42-H53</f>
        <v>-2082.66</v>
      </c>
      <c r="I52" s="3">
        <v>-1242.3599999999999</v>
      </c>
      <c r="J52" s="3">
        <v>-1168.25</v>
      </c>
      <c r="K52" s="3">
        <v>-888.93</v>
      </c>
      <c r="L52" s="3">
        <v>-1188.6400000000001</v>
      </c>
      <c r="M52" s="3">
        <v>-847.15</v>
      </c>
      <c r="N52" s="3">
        <v>-1112.24</v>
      </c>
      <c r="O52" s="1">
        <f t="shared" si="12"/>
        <v>-17647.29</v>
      </c>
    </row>
    <row r="53" spans="1:15" ht="13.2">
      <c r="A53" s="134" t="s">
        <v>3249</v>
      </c>
      <c r="B53" s="134" t="s">
        <v>3250</v>
      </c>
      <c r="C53" s="135"/>
      <c r="D53" s="135"/>
      <c r="E53" s="135"/>
      <c r="F53" s="135"/>
      <c r="G53" s="135"/>
      <c r="H53" s="135">
        <v>-2062.7600000000002</v>
      </c>
      <c r="I53" s="135"/>
      <c r="J53" s="135"/>
      <c r="K53" s="135"/>
      <c r="L53" s="135"/>
      <c r="M53" s="135"/>
      <c r="N53" s="135"/>
      <c r="O53" s="134">
        <f>SUM(C53:N53)</f>
        <v>-2062.7600000000002</v>
      </c>
    </row>
    <row r="54" spans="1:15" ht="13.2">
      <c r="A54" s="1" t="s">
        <v>28</v>
      </c>
      <c r="B54" s="1" t="s">
        <v>795</v>
      </c>
      <c r="C54" s="3">
        <v>-200.56</v>
      </c>
      <c r="D54" s="3">
        <v>-363.37</v>
      </c>
      <c r="E54" s="3">
        <v>-273.55</v>
      </c>
      <c r="F54" s="3">
        <v>-352.07</v>
      </c>
      <c r="G54" s="3">
        <v>-363.86</v>
      </c>
      <c r="H54" s="3">
        <v>-414.82</v>
      </c>
      <c r="I54" s="3">
        <v>-195.25</v>
      </c>
      <c r="J54" s="3">
        <v>-669.78</v>
      </c>
      <c r="K54" s="3">
        <v>-264.51</v>
      </c>
      <c r="L54" s="3">
        <v>-397.49</v>
      </c>
      <c r="M54" s="3">
        <v>-201.86</v>
      </c>
      <c r="N54" s="3">
        <v>-291.54000000000002</v>
      </c>
      <c r="O54" s="1">
        <f t="shared" si="12"/>
        <v>-3988.6599999999994</v>
      </c>
    </row>
    <row r="55" spans="1:15" ht="13.2">
      <c r="A55" s="1" t="s">
        <v>3186</v>
      </c>
      <c r="B55" s="1" t="s">
        <v>796</v>
      </c>
      <c r="C55" s="3">
        <v>-1079.6300000000001</v>
      </c>
      <c r="D55" s="3">
        <v>0</v>
      </c>
      <c r="E55" s="3">
        <v>-5810.83</v>
      </c>
      <c r="F55" s="3">
        <v>-1454.43</v>
      </c>
      <c r="G55" s="3">
        <v>-591.88</v>
      </c>
      <c r="H55" s="3">
        <v>-896.14</v>
      </c>
      <c r="I55" s="3">
        <v>-419.41</v>
      </c>
      <c r="J55" s="3">
        <v>-421.83</v>
      </c>
      <c r="K55" s="3">
        <v>-1586.52</v>
      </c>
      <c r="L55" s="3">
        <v>-882.46</v>
      </c>
      <c r="M55" s="3">
        <v>0</v>
      </c>
      <c r="N55" s="3">
        <v>-1458.83</v>
      </c>
      <c r="O55" s="1">
        <f t="shared" si="12"/>
        <v>-14601.959999999997</v>
      </c>
    </row>
    <row r="57" spans="1:15" ht="15.75" customHeight="1">
      <c r="C57">
        <f>C2+SUM(C3:C55)</f>
        <v>-23058.240000000005</v>
      </c>
      <c r="D57">
        <f t="shared" ref="D57:O57" si="14">D2+SUM(D3:D55)</f>
        <v>-24964.86</v>
      </c>
      <c r="E57">
        <f t="shared" si="14"/>
        <v>-41208.11</v>
      </c>
      <c r="F57">
        <f t="shared" si="14"/>
        <v>-25615.359999999997</v>
      </c>
      <c r="G57">
        <f t="shared" si="14"/>
        <v>-4557.2400000000016</v>
      </c>
      <c r="H57">
        <f t="shared" si="14"/>
        <v>-13587.96</v>
      </c>
      <c r="I57">
        <f t="shared" si="14"/>
        <v>-18213.8</v>
      </c>
      <c r="J57">
        <f t="shared" si="14"/>
        <v>-19330.920000000002</v>
      </c>
      <c r="K57">
        <f t="shared" si="14"/>
        <v>-23529.15</v>
      </c>
      <c r="L57">
        <f t="shared" si="14"/>
        <v>-20515.289999999997</v>
      </c>
      <c r="M57">
        <f t="shared" si="14"/>
        <v>25301.329999999998</v>
      </c>
      <c r="N57">
        <f t="shared" si="14"/>
        <v>19473.12</v>
      </c>
      <c r="O57">
        <f t="shared" si="14"/>
        <v>-169806.48000000004</v>
      </c>
    </row>
    <row r="58" spans="1:15" ht="15.75" customHeight="1">
      <c r="C58">
        <f>SUM(C3:C55)</f>
        <v>-23114.300000000007</v>
      </c>
      <c r="D58">
        <f t="shared" ref="D58:O58" si="15">SUM(D3:D55)</f>
        <v>-24964.86</v>
      </c>
      <c r="E58">
        <f t="shared" si="15"/>
        <v>-41208.11</v>
      </c>
      <c r="F58">
        <f t="shared" si="15"/>
        <v>-30615.359999999997</v>
      </c>
      <c r="G58">
        <f t="shared" si="15"/>
        <v>-26757.24</v>
      </c>
      <c r="H58">
        <f t="shared" si="15"/>
        <v>-25577.96</v>
      </c>
      <c r="I58">
        <f t="shared" si="15"/>
        <v>-18213.8</v>
      </c>
      <c r="J58">
        <f t="shared" si="15"/>
        <v>-19503.440000000002</v>
      </c>
      <c r="K58">
        <f t="shared" si="15"/>
        <v>-23601.670000000002</v>
      </c>
      <c r="L58">
        <f t="shared" si="15"/>
        <v>-20660.329999999998</v>
      </c>
      <c r="M58">
        <f t="shared" si="15"/>
        <v>-15257.45</v>
      </c>
      <c r="N58">
        <f t="shared" si="15"/>
        <v>-15526.880000000001</v>
      </c>
      <c r="O58">
        <f t="shared" si="15"/>
        <v>-285001.40000000002</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36"/>
  <sheetViews>
    <sheetView topLeftCell="C1" workbookViewId="0">
      <selection activeCell="B23" sqref="B23"/>
    </sheetView>
  </sheetViews>
  <sheetFormatPr defaultColWidth="12.6640625" defaultRowHeight="15.75" customHeight="1"/>
  <cols>
    <col min="1" max="2" width="12.6640625" hidden="1"/>
    <col min="4" max="4" width="12.6640625" hidden="1"/>
    <col min="5" max="5" width="24.33203125" customWidth="1"/>
    <col min="7" max="7" width="12.6640625" hidden="1"/>
    <col min="9" max="9" width="12.6640625" hidden="1"/>
    <col min="10" max="10" width="28.6640625" customWidth="1"/>
  </cols>
  <sheetData>
    <row r="1" spans="1:11" ht="15.75" customHeight="1">
      <c r="A1" s="4"/>
      <c r="B1" s="4"/>
      <c r="C1" s="4"/>
      <c r="D1" s="4"/>
      <c r="E1" s="4"/>
      <c r="F1" s="4">
        <f>SUBTOTAL(9,F3:F236)</f>
        <v>8917.9800000000068</v>
      </c>
      <c r="G1" s="4"/>
      <c r="H1" s="4"/>
      <c r="I1" s="4"/>
      <c r="J1" s="4"/>
      <c r="K1" s="4"/>
    </row>
    <row r="2" spans="1:11" ht="15.75" customHeight="1">
      <c r="A2" s="4" t="s">
        <v>477</v>
      </c>
      <c r="B2" s="4" t="s">
        <v>478</v>
      </c>
      <c r="C2" s="4" t="s">
        <v>479</v>
      </c>
      <c r="D2" s="4" t="s">
        <v>480</v>
      </c>
      <c r="E2" s="4" t="s">
        <v>77</v>
      </c>
      <c r="F2" s="4" t="s">
        <v>78</v>
      </c>
      <c r="G2" s="4" t="s">
        <v>481</v>
      </c>
      <c r="H2" s="4" t="s">
        <v>482</v>
      </c>
      <c r="I2" s="4" t="s">
        <v>483</v>
      </c>
      <c r="J2" s="4" t="s">
        <v>484</v>
      </c>
      <c r="K2" s="4" t="s">
        <v>79</v>
      </c>
    </row>
    <row r="3" spans="1:11" ht="15.75" customHeight="1">
      <c r="A3" s="7">
        <v>8763</v>
      </c>
      <c r="B3" s="5">
        <v>44616</v>
      </c>
      <c r="C3" s="5">
        <v>44615</v>
      </c>
      <c r="D3" s="4" t="s">
        <v>485</v>
      </c>
      <c r="E3" s="4" t="s">
        <v>486</v>
      </c>
      <c r="F3" s="6">
        <v>74.55</v>
      </c>
      <c r="G3" s="7">
        <v>5813</v>
      </c>
      <c r="H3" s="4" t="s">
        <v>487</v>
      </c>
      <c r="I3" s="4" t="s">
        <v>488</v>
      </c>
      <c r="J3" s="4" t="s">
        <v>18</v>
      </c>
      <c r="K3" s="7">
        <v>2</v>
      </c>
    </row>
    <row r="4" spans="1:11" ht="15.75" customHeight="1">
      <c r="A4" s="7">
        <v>8763</v>
      </c>
      <c r="B4" s="5">
        <v>44616</v>
      </c>
      <c r="C4" s="5">
        <v>44615</v>
      </c>
      <c r="D4" s="4" t="s">
        <v>489</v>
      </c>
      <c r="E4" s="4" t="s">
        <v>486</v>
      </c>
      <c r="F4" s="6">
        <v>17.78</v>
      </c>
      <c r="G4" s="7">
        <v>5813</v>
      </c>
      <c r="H4" s="4" t="s">
        <v>487</v>
      </c>
      <c r="I4" s="4" t="s">
        <v>488</v>
      </c>
      <c r="J4" s="4" t="s">
        <v>18</v>
      </c>
      <c r="K4" s="7">
        <v>2</v>
      </c>
    </row>
    <row r="5" spans="1:11" ht="15.75" customHeight="1">
      <c r="A5" s="7">
        <v>8763</v>
      </c>
      <c r="B5" s="5">
        <v>44636</v>
      </c>
      <c r="C5" s="5">
        <v>44636</v>
      </c>
      <c r="D5" s="4" t="s">
        <v>490</v>
      </c>
      <c r="E5" s="4" t="s">
        <v>491</v>
      </c>
      <c r="F5" s="6">
        <v>94.5</v>
      </c>
      <c r="G5" s="7">
        <v>5812</v>
      </c>
      <c r="H5" s="4" t="s">
        <v>492</v>
      </c>
      <c r="I5" s="4" t="s">
        <v>488</v>
      </c>
      <c r="J5" s="4" t="s">
        <v>18</v>
      </c>
      <c r="K5" s="7">
        <v>3</v>
      </c>
    </row>
    <row r="6" spans="1:11" ht="15.75" customHeight="1">
      <c r="A6" s="7">
        <v>8763</v>
      </c>
      <c r="B6" s="5">
        <v>44699</v>
      </c>
      <c r="C6" s="5">
        <v>44696</v>
      </c>
      <c r="D6" s="4" t="s">
        <v>493</v>
      </c>
      <c r="E6" s="4" t="s">
        <v>494</v>
      </c>
      <c r="F6" s="6">
        <v>19.100000000000001</v>
      </c>
      <c r="G6" s="7">
        <v>5813</v>
      </c>
      <c r="H6" s="4" t="s">
        <v>487</v>
      </c>
      <c r="I6" s="4" t="s">
        <v>488</v>
      </c>
      <c r="J6" s="4" t="s">
        <v>18</v>
      </c>
      <c r="K6" s="7">
        <v>5</v>
      </c>
    </row>
    <row r="7" spans="1:11" ht="15.75" customHeight="1">
      <c r="A7" s="7">
        <v>8763</v>
      </c>
      <c r="B7" s="5">
        <v>44697</v>
      </c>
      <c r="C7" s="5">
        <v>44695</v>
      </c>
      <c r="D7" s="4" t="s">
        <v>495</v>
      </c>
      <c r="E7" s="4" t="s">
        <v>496</v>
      </c>
      <c r="F7" s="6">
        <v>26.69</v>
      </c>
      <c r="G7" s="7">
        <v>5812</v>
      </c>
      <c r="H7" s="4" t="s">
        <v>492</v>
      </c>
      <c r="I7" s="4" t="s">
        <v>488</v>
      </c>
      <c r="J7" s="4" t="s">
        <v>18</v>
      </c>
      <c r="K7" s="7">
        <v>5</v>
      </c>
    </row>
    <row r="8" spans="1:11" ht="15.75" customHeight="1">
      <c r="A8" s="7">
        <v>8763</v>
      </c>
      <c r="B8" s="5">
        <v>44697</v>
      </c>
      <c r="C8" s="5">
        <v>44694</v>
      </c>
      <c r="D8" s="4" t="s">
        <v>497</v>
      </c>
      <c r="E8" s="4" t="s">
        <v>498</v>
      </c>
      <c r="F8" s="6">
        <v>10.55</v>
      </c>
      <c r="G8" s="7">
        <v>5813</v>
      </c>
      <c r="H8" s="4" t="s">
        <v>487</v>
      </c>
      <c r="I8" s="4" t="s">
        <v>488</v>
      </c>
      <c r="J8" s="4" t="s">
        <v>18</v>
      </c>
      <c r="K8" s="7">
        <v>5</v>
      </c>
    </row>
    <row r="9" spans="1:11" ht="15.75" customHeight="1">
      <c r="A9" s="7">
        <v>8763</v>
      </c>
      <c r="B9" s="5">
        <v>44697</v>
      </c>
      <c r="C9" s="5">
        <v>44694</v>
      </c>
      <c r="D9" s="4" t="s">
        <v>499</v>
      </c>
      <c r="E9" s="4" t="s">
        <v>500</v>
      </c>
      <c r="F9" s="6">
        <v>3.52</v>
      </c>
      <c r="G9" s="7">
        <v>5812</v>
      </c>
      <c r="H9" s="4" t="s">
        <v>492</v>
      </c>
      <c r="I9" s="4" t="s">
        <v>488</v>
      </c>
      <c r="J9" s="4" t="s">
        <v>18</v>
      </c>
      <c r="K9" s="7">
        <v>5</v>
      </c>
    </row>
    <row r="10" spans="1:11" ht="15.75" customHeight="1">
      <c r="A10" s="7">
        <v>8763</v>
      </c>
      <c r="B10" s="5">
        <v>44697</v>
      </c>
      <c r="C10" s="5">
        <v>44694</v>
      </c>
      <c r="D10" s="4" t="s">
        <v>501</v>
      </c>
      <c r="E10" s="4" t="s">
        <v>500</v>
      </c>
      <c r="F10" s="6">
        <v>11.56</v>
      </c>
      <c r="G10" s="7">
        <v>5812</v>
      </c>
      <c r="H10" s="4" t="s">
        <v>492</v>
      </c>
      <c r="I10" s="4" t="s">
        <v>488</v>
      </c>
      <c r="J10" s="4" t="s">
        <v>18</v>
      </c>
      <c r="K10" s="7">
        <v>5</v>
      </c>
    </row>
    <row r="11" spans="1:11" ht="15.75" customHeight="1">
      <c r="A11" s="7">
        <v>8763</v>
      </c>
      <c r="B11" s="5">
        <v>44697</v>
      </c>
      <c r="C11" s="5">
        <v>44695</v>
      </c>
      <c r="D11" s="4" t="s">
        <v>502</v>
      </c>
      <c r="E11" s="4" t="s">
        <v>503</v>
      </c>
      <c r="F11" s="6">
        <v>38.92</v>
      </c>
      <c r="G11" s="7">
        <v>5813</v>
      </c>
      <c r="H11" s="4" t="s">
        <v>487</v>
      </c>
      <c r="I11" s="4" t="s">
        <v>488</v>
      </c>
      <c r="J11" s="4" t="s">
        <v>18</v>
      </c>
      <c r="K11" s="7">
        <v>5</v>
      </c>
    </row>
    <row r="12" spans="1:11" ht="15.75" customHeight="1">
      <c r="A12" s="7">
        <v>8763</v>
      </c>
      <c r="B12" s="5">
        <v>44727</v>
      </c>
      <c r="C12" s="5">
        <v>44725</v>
      </c>
      <c r="D12" s="4" t="s">
        <v>504</v>
      </c>
      <c r="E12" s="4" t="s">
        <v>505</v>
      </c>
      <c r="F12" s="6">
        <v>29.95</v>
      </c>
      <c r="G12" s="7">
        <v>5818</v>
      </c>
      <c r="H12" s="4" t="s">
        <v>506</v>
      </c>
      <c r="I12" s="4" t="s">
        <v>488</v>
      </c>
      <c r="J12" s="4" t="s">
        <v>18</v>
      </c>
      <c r="K12" s="7">
        <v>6</v>
      </c>
    </row>
    <row r="13" spans="1:11" ht="15.75" customHeight="1">
      <c r="A13" s="7">
        <v>8763</v>
      </c>
      <c r="B13" s="5">
        <v>44739</v>
      </c>
      <c r="C13" s="5">
        <v>44738</v>
      </c>
      <c r="D13" s="4" t="s">
        <v>507</v>
      </c>
      <c r="E13" s="4" t="s">
        <v>508</v>
      </c>
      <c r="F13" s="6">
        <v>22.54</v>
      </c>
      <c r="G13" s="7">
        <v>5813</v>
      </c>
      <c r="H13" s="4" t="s">
        <v>487</v>
      </c>
      <c r="I13" s="4" t="s">
        <v>488</v>
      </c>
      <c r="J13" s="4" t="s">
        <v>18</v>
      </c>
      <c r="K13" s="7">
        <v>6</v>
      </c>
    </row>
    <row r="14" spans="1:11" ht="15.75" customHeight="1">
      <c r="A14" s="7">
        <v>8763</v>
      </c>
      <c r="B14" s="5">
        <v>44764</v>
      </c>
      <c r="C14" s="5">
        <v>44763</v>
      </c>
      <c r="D14" s="4" t="s">
        <v>509</v>
      </c>
      <c r="E14" s="4" t="s">
        <v>505</v>
      </c>
      <c r="F14" s="6">
        <v>29.95</v>
      </c>
      <c r="G14" s="7">
        <v>5818</v>
      </c>
      <c r="H14" s="4" t="s">
        <v>506</v>
      </c>
      <c r="I14" s="4" t="s">
        <v>488</v>
      </c>
      <c r="J14" s="4" t="s">
        <v>18</v>
      </c>
      <c r="K14" s="7">
        <v>7</v>
      </c>
    </row>
    <row r="15" spans="1:11" ht="15.75" customHeight="1">
      <c r="A15" s="7">
        <v>8763</v>
      </c>
      <c r="B15" s="10" t="s">
        <v>510</v>
      </c>
      <c r="C15" s="5">
        <v>44882</v>
      </c>
      <c r="D15" s="4" t="s">
        <v>511</v>
      </c>
      <c r="E15" s="4" t="s">
        <v>512</v>
      </c>
      <c r="F15" s="6">
        <v>40.29</v>
      </c>
      <c r="G15" s="7">
        <v>5818</v>
      </c>
      <c r="H15" s="4" t="s">
        <v>506</v>
      </c>
      <c r="I15" s="4" t="s">
        <v>488</v>
      </c>
      <c r="J15" s="4" t="s">
        <v>18</v>
      </c>
      <c r="K15" s="7">
        <v>11</v>
      </c>
    </row>
    <row r="16" spans="1:11" ht="15.75" customHeight="1">
      <c r="A16" s="7">
        <v>8763</v>
      </c>
      <c r="B16" s="5">
        <v>44739</v>
      </c>
      <c r="C16" s="5">
        <v>44737</v>
      </c>
      <c r="D16" s="4" t="s">
        <v>513</v>
      </c>
      <c r="E16" s="4" t="s">
        <v>514</v>
      </c>
      <c r="F16" s="6">
        <v>67.010000000000005</v>
      </c>
      <c r="G16" s="7">
        <v>5542</v>
      </c>
      <c r="H16" s="4" t="s">
        <v>515</v>
      </c>
      <c r="I16" s="4" t="s">
        <v>488</v>
      </c>
      <c r="J16" s="4" t="s">
        <v>20</v>
      </c>
      <c r="K16" s="7">
        <v>6</v>
      </c>
    </row>
    <row r="17" spans="1:11" ht="15.75" customHeight="1">
      <c r="A17" s="7">
        <v>8763</v>
      </c>
      <c r="B17" s="5">
        <v>44697</v>
      </c>
      <c r="C17" s="5">
        <v>44695</v>
      </c>
      <c r="D17" s="4" t="s">
        <v>516</v>
      </c>
      <c r="E17" s="4" t="s">
        <v>517</v>
      </c>
      <c r="F17" s="6">
        <v>107.47</v>
      </c>
      <c r="G17" s="7">
        <v>5541</v>
      </c>
      <c r="H17" s="4" t="s">
        <v>518</v>
      </c>
      <c r="I17" s="4" t="s">
        <v>488</v>
      </c>
      <c r="J17" s="4" t="s">
        <v>20</v>
      </c>
      <c r="K17" s="7">
        <v>5</v>
      </c>
    </row>
    <row r="18" spans="1:11" ht="15.75" customHeight="1">
      <c r="A18" s="7">
        <v>8763</v>
      </c>
      <c r="B18" s="5">
        <v>44694</v>
      </c>
      <c r="C18" s="5">
        <v>44693</v>
      </c>
      <c r="D18" s="4" t="s">
        <v>519</v>
      </c>
      <c r="E18" s="4" t="s">
        <v>520</v>
      </c>
      <c r="F18" s="6">
        <v>71.89</v>
      </c>
      <c r="G18" s="7">
        <v>7311</v>
      </c>
      <c r="H18" s="4" t="s">
        <v>521</v>
      </c>
      <c r="I18" s="4" t="s">
        <v>488</v>
      </c>
      <c r="J18" s="4" t="s">
        <v>21</v>
      </c>
      <c r="K18" s="7">
        <v>5</v>
      </c>
    </row>
    <row r="19" spans="1:11" ht="15.75" customHeight="1">
      <c r="A19" s="7">
        <v>8763</v>
      </c>
      <c r="B19" s="5">
        <v>44705</v>
      </c>
      <c r="C19" s="5">
        <v>44704</v>
      </c>
      <c r="D19" s="4" t="s">
        <v>522</v>
      </c>
      <c r="E19" s="4" t="s">
        <v>523</v>
      </c>
      <c r="F19" s="6">
        <v>68.930000000000007</v>
      </c>
      <c r="G19" s="7">
        <v>7311</v>
      </c>
      <c r="H19" s="4" t="s">
        <v>521</v>
      </c>
      <c r="I19" s="4" t="s">
        <v>488</v>
      </c>
      <c r="J19" s="4" t="s">
        <v>21</v>
      </c>
      <c r="K19" s="7">
        <v>5</v>
      </c>
    </row>
    <row r="20" spans="1:11" ht="15.75" customHeight="1">
      <c r="A20" s="7">
        <v>8763</v>
      </c>
      <c r="B20" s="10" t="s">
        <v>510</v>
      </c>
      <c r="C20" s="5">
        <v>44860</v>
      </c>
      <c r="D20" s="4" t="s">
        <v>524</v>
      </c>
      <c r="E20" s="11" t="s">
        <v>525</v>
      </c>
      <c r="F20" s="6">
        <v>99</v>
      </c>
      <c r="G20" s="7">
        <v>7399</v>
      </c>
      <c r="H20" s="4" t="s">
        <v>526</v>
      </c>
      <c r="I20" s="4" t="s">
        <v>488</v>
      </c>
      <c r="J20" s="4" t="s">
        <v>21</v>
      </c>
      <c r="K20" s="7">
        <v>10</v>
      </c>
    </row>
    <row r="21" spans="1:11" ht="15.75" customHeight="1">
      <c r="A21" s="7">
        <v>8763</v>
      </c>
      <c r="B21" s="10" t="s">
        <v>510</v>
      </c>
      <c r="C21" s="5">
        <v>44891</v>
      </c>
      <c r="D21" s="4" t="s">
        <v>527</v>
      </c>
      <c r="E21" s="11" t="s">
        <v>525</v>
      </c>
      <c r="F21" s="6">
        <v>99</v>
      </c>
      <c r="G21" s="7">
        <v>7399</v>
      </c>
      <c r="H21" s="4" t="s">
        <v>526</v>
      </c>
      <c r="I21" s="4" t="s">
        <v>488</v>
      </c>
      <c r="J21" s="4" t="s">
        <v>21</v>
      </c>
      <c r="K21" s="7">
        <v>11</v>
      </c>
    </row>
    <row r="22" spans="1:11" ht="15.75" customHeight="1">
      <c r="A22" s="7">
        <v>8763</v>
      </c>
      <c r="B22" s="10" t="s">
        <v>510</v>
      </c>
      <c r="C22" s="5">
        <v>44921</v>
      </c>
      <c r="D22" s="4" t="s">
        <v>528</v>
      </c>
      <c r="E22" s="11" t="s">
        <v>525</v>
      </c>
      <c r="F22" s="6">
        <v>99</v>
      </c>
      <c r="G22" s="7">
        <v>7399</v>
      </c>
      <c r="H22" s="4" t="s">
        <v>526</v>
      </c>
      <c r="I22" s="4" t="s">
        <v>488</v>
      </c>
      <c r="J22" s="4" t="s">
        <v>21</v>
      </c>
      <c r="K22" s="7">
        <v>12</v>
      </c>
    </row>
    <row r="23" spans="1:11" ht="15.75" customHeight="1">
      <c r="A23" s="7">
        <v>8763</v>
      </c>
      <c r="B23" s="5">
        <v>44581</v>
      </c>
      <c r="C23" s="5">
        <v>44580</v>
      </c>
      <c r="D23" s="4" t="s">
        <v>529</v>
      </c>
      <c r="E23" s="4" t="s">
        <v>530</v>
      </c>
      <c r="F23" s="6">
        <v>26.6</v>
      </c>
      <c r="G23" s="7">
        <v>5968</v>
      </c>
      <c r="H23" s="4" t="s">
        <v>531</v>
      </c>
      <c r="I23" s="4" t="s">
        <v>488</v>
      </c>
      <c r="J23" s="4" t="s">
        <v>24</v>
      </c>
      <c r="K23" s="7">
        <v>1</v>
      </c>
    </row>
    <row r="24" spans="1:11" ht="15.75" customHeight="1">
      <c r="A24" s="7">
        <v>8763</v>
      </c>
      <c r="B24" s="5">
        <v>44585</v>
      </c>
      <c r="C24" s="5">
        <v>44583</v>
      </c>
      <c r="D24" s="4" t="s">
        <v>532</v>
      </c>
      <c r="E24" s="4" t="s">
        <v>533</v>
      </c>
      <c r="F24" s="6">
        <v>59.99</v>
      </c>
      <c r="G24" s="7">
        <v>5968</v>
      </c>
      <c r="H24" s="4" t="s">
        <v>531</v>
      </c>
      <c r="I24" s="4" t="s">
        <v>488</v>
      </c>
      <c r="J24" s="4" t="s">
        <v>24</v>
      </c>
      <c r="K24" s="7">
        <v>1</v>
      </c>
    </row>
    <row r="25" spans="1:11" ht="15.75" customHeight="1">
      <c r="A25" s="7">
        <v>8763</v>
      </c>
      <c r="B25" s="5">
        <v>44613</v>
      </c>
      <c r="C25" s="5">
        <v>44611</v>
      </c>
      <c r="D25" s="4" t="s">
        <v>534</v>
      </c>
      <c r="E25" s="4" t="s">
        <v>530</v>
      </c>
      <c r="F25" s="6">
        <v>26.6</v>
      </c>
      <c r="G25" s="7">
        <v>5968</v>
      </c>
      <c r="H25" s="4" t="s">
        <v>531</v>
      </c>
      <c r="I25" s="4" t="s">
        <v>488</v>
      </c>
      <c r="J25" s="4" t="s">
        <v>24</v>
      </c>
      <c r="K25" s="7">
        <v>2</v>
      </c>
    </row>
    <row r="26" spans="1:11" ht="15.75" customHeight="1">
      <c r="A26" s="7">
        <v>8763</v>
      </c>
      <c r="B26" s="5">
        <v>44615</v>
      </c>
      <c r="C26" s="5">
        <v>44614</v>
      </c>
      <c r="D26" s="4" t="s">
        <v>535</v>
      </c>
      <c r="E26" s="4" t="s">
        <v>536</v>
      </c>
      <c r="F26" s="6">
        <v>59.99</v>
      </c>
      <c r="G26" s="7">
        <v>5968</v>
      </c>
      <c r="H26" s="4" t="s">
        <v>531</v>
      </c>
      <c r="I26" s="4" t="s">
        <v>488</v>
      </c>
      <c r="J26" s="4" t="s">
        <v>24</v>
      </c>
      <c r="K26" s="7">
        <v>2</v>
      </c>
    </row>
    <row r="27" spans="1:11" ht="14.4">
      <c r="A27" s="7">
        <v>8763</v>
      </c>
      <c r="B27" s="5">
        <v>44641</v>
      </c>
      <c r="C27" s="5">
        <v>44639</v>
      </c>
      <c r="D27" s="4" t="s">
        <v>537</v>
      </c>
      <c r="E27" s="4" t="s">
        <v>530</v>
      </c>
      <c r="F27" s="6">
        <v>26.6</v>
      </c>
      <c r="G27" s="7">
        <v>5968</v>
      </c>
      <c r="H27" s="4" t="s">
        <v>531</v>
      </c>
      <c r="I27" s="4" t="s">
        <v>488</v>
      </c>
      <c r="J27" s="4" t="s">
        <v>24</v>
      </c>
      <c r="K27" s="7">
        <v>3</v>
      </c>
    </row>
    <row r="28" spans="1:11" ht="14.4">
      <c r="A28" s="7">
        <v>8763</v>
      </c>
      <c r="B28" s="5">
        <v>44643</v>
      </c>
      <c r="C28" s="5">
        <v>44642</v>
      </c>
      <c r="D28" s="4" t="s">
        <v>538</v>
      </c>
      <c r="E28" s="4" t="s">
        <v>539</v>
      </c>
      <c r="F28" s="6">
        <v>59.99</v>
      </c>
      <c r="G28" s="7">
        <v>5968</v>
      </c>
      <c r="H28" s="4" t="s">
        <v>531</v>
      </c>
      <c r="I28" s="4" t="s">
        <v>488</v>
      </c>
      <c r="J28" s="4" t="s">
        <v>24</v>
      </c>
      <c r="K28" s="7">
        <v>3</v>
      </c>
    </row>
    <row r="29" spans="1:11" ht="14.4">
      <c r="A29" s="7">
        <v>8763</v>
      </c>
      <c r="B29" s="5">
        <v>44671</v>
      </c>
      <c r="C29" s="5">
        <v>44670</v>
      </c>
      <c r="D29" s="4" t="s">
        <v>540</v>
      </c>
      <c r="E29" s="4" t="s">
        <v>530</v>
      </c>
      <c r="F29" s="6">
        <v>26.6</v>
      </c>
      <c r="G29" s="7">
        <v>5968</v>
      </c>
      <c r="H29" s="4" t="s">
        <v>531</v>
      </c>
      <c r="I29" s="4" t="s">
        <v>488</v>
      </c>
      <c r="J29" s="4" t="s">
        <v>24</v>
      </c>
      <c r="K29" s="7">
        <v>4</v>
      </c>
    </row>
    <row r="30" spans="1:11" ht="14.4">
      <c r="A30" s="7">
        <v>8763</v>
      </c>
      <c r="B30" s="5">
        <v>44676</v>
      </c>
      <c r="C30" s="5">
        <v>44673</v>
      </c>
      <c r="D30" s="4" t="s">
        <v>541</v>
      </c>
      <c r="E30" s="4" t="s">
        <v>542</v>
      </c>
      <c r="F30" s="6">
        <v>59.99</v>
      </c>
      <c r="G30" s="7">
        <v>5968</v>
      </c>
      <c r="H30" s="4" t="s">
        <v>531</v>
      </c>
      <c r="I30" s="4" t="s">
        <v>488</v>
      </c>
      <c r="J30" s="4" t="s">
        <v>24</v>
      </c>
      <c r="K30" s="7">
        <v>4</v>
      </c>
    </row>
    <row r="31" spans="1:11" ht="14.4">
      <c r="A31" s="7">
        <v>8763</v>
      </c>
      <c r="B31" s="5">
        <v>44701</v>
      </c>
      <c r="C31" s="5">
        <v>44700</v>
      </c>
      <c r="D31" s="4" t="s">
        <v>543</v>
      </c>
      <c r="E31" s="4" t="s">
        <v>530</v>
      </c>
      <c r="F31" s="6">
        <v>26.6</v>
      </c>
      <c r="G31" s="7">
        <v>5968</v>
      </c>
      <c r="H31" s="4" t="s">
        <v>531</v>
      </c>
      <c r="I31" s="4" t="s">
        <v>488</v>
      </c>
      <c r="J31" s="4" t="s">
        <v>24</v>
      </c>
      <c r="K31" s="7">
        <v>5</v>
      </c>
    </row>
    <row r="32" spans="1:11" ht="14.4">
      <c r="A32" s="7">
        <v>8763</v>
      </c>
      <c r="B32" s="5">
        <v>44697</v>
      </c>
      <c r="C32" s="5">
        <v>44695</v>
      </c>
      <c r="D32" s="4" t="s">
        <v>544</v>
      </c>
      <c r="E32" s="4" t="s">
        <v>545</v>
      </c>
      <c r="F32" s="6">
        <v>206.3</v>
      </c>
      <c r="G32" s="7">
        <v>5968</v>
      </c>
      <c r="H32" s="4" t="s">
        <v>531</v>
      </c>
      <c r="I32" s="4" t="s">
        <v>488</v>
      </c>
      <c r="J32" s="4" t="s">
        <v>24</v>
      </c>
      <c r="K32" s="7">
        <v>5</v>
      </c>
    </row>
    <row r="33" spans="1:11" ht="14.4">
      <c r="A33" s="7">
        <v>8763</v>
      </c>
      <c r="B33" s="5">
        <v>44698</v>
      </c>
      <c r="C33" s="5">
        <v>44698</v>
      </c>
      <c r="D33" s="4" t="s">
        <v>546</v>
      </c>
      <c r="E33" s="4" t="s">
        <v>547</v>
      </c>
      <c r="F33" s="6">
        <v>152.81</v>
      </c>
      <c r="G33" s="7">
        <v>5968</v>
      </c>
      <c r="H33" s="4" t="s">
        <v>531</v>
      </c>
      <c r="I33" s="4" t="s">
        <v>488</v>
      </c>
      <c r="J33" s="4" t="s">
        <v>24</v>
      </c>
      <c r="K33" s="7">
        <v>5</v>
      </c>
    </row>
    <row r="34" spans="1:11" ht="14.4">
      <c r="A34" s="7">
        <v>8763</v>
      </c>
      <c r="B34" s="5">
        <v>44704</v>
      </c>
      <c r="C34" s="5">
        <v>44703</v>
      </c>
      <c r="D34" s="4" t="s">
        <v>548</v>
      </c>
      <c r="E34" s="4" t="s">
        <v>549</v>
      </c>
      <c r="F34" s="6">
        <v>59.99</v>
      </c>
      <c r="G34" s="7">
        <v>5968</v>
      </c>
      <c r="H34" s="4" t="s">
        <v>531</v>
      </c>
      <c r="I34" s="4" t="s">
        <v>488</v>
      </c>
      <c r="J34" s="4" t="s">
        <v>24</v>
      </c>
      <c r="K34" s="7">
        <v>5</v>
      </c>
    </row>
    <row r="35" spans="1:11" ht="14.4">
      <c r="A35" s="7">
        <v>8763</v>
      </c>
      <c r="B35" s="5">
        <v>44732</v>
      </c>
      <c r="C35" s="5">
        <v>44731</v>
      </c>
      <c r="D35" s="4" t="s">
        <v>550</v>
      </c>
      <c r="E35" s="4" t="s">
        <v>530</v>
      </c>
      <c r="F35" s="6">
        <v>26.6</v>
      </c>
      <c r="G35" s="7">
        <v>5968</v>
      </c>
      <c r="H35" s="4" t="s">
        <v>531</v>
      </c>
      <c r="I35" s="4" t="s">
        <v>488</v>
      </c>
      <c r="J35" s="4" t="s">
        <v>24</v>
      </c>
      <c r="K35" s="7">
        <v>6</v>
      </c>
    </row>
    <row r="36" spans="1:11" ht="14.4">
      <c r="A36" s="7">
        <v>8763</v>
      </c>
      <c r="B36" s="5">
        <v>44735</v>
      </c>
      <c r="C36" s="5">
        <v>44734</v>
      </c>
      <c r="D36" s="4" t="s">
        <v>551</v>
      </c>
      <c r="E36" s="4" t="s">
        <v>552</v>
      </c>
      <c r="F36" s="6">
        <v>59.99</v>
      </c>
      <c r="G36" s="7">
        <v>5968</v>
      </c>
      <c r="H36" s="4" t="s">
        <v>531</v>
      </c>
      <c r="I36" s="4" t="s">
        <v>488</v>
      </c>
      <c r="J36" s="4" t="s">
        <v>24</v>
      </c>
      <c r="K36" s="7">
        <v>6</v>
      </c>
    </row>
    <row r="37" spans="1:11" ht="14.4">
      <c r="A37" s="7">
        <v>8763</v>
      </c>
      <c r="B37" s="5">
        <v>44762</v>
      </c>
      <c r="C37" s="5">
        <v>44761</v>
      </c>
      <c r="D37" s="4" t="s">
        <v>553</v>
      </c>
      <c r="E37" s="4" t="s">
        <v>530</v>
      </c>
      <c r="F37" s="6">
        <v>26.6</v>
      </c>
      <c r="G37" s="7">
        <v>5968</v>
      </c>
      <c r="H37" s="4" t="s">
        <v>531</v>
      </c>
      <c r="I37" s="4" t="s">
        <v>488</v>
      </c>
      <c r="J37" s="4" t="s">
        <v>24</v>
      </c>
      <c r="K37" s="7">
        <v>7</v>
      </c>
    </row>
    <row r="38" spans="1:11" ht="14.4">
      <c r="A38" s="7">
        <v>8763</v>
      </c>
      <c r="B38" s="5">
        <v>44767</v>
      </c>
      <c r="C38" s="5">
        <v>44764</v>
      </c>
      <c r="D38" s="4" t="s">
        <v>554</v>
      </c>
      <c r="E38" s="4" t="s">
        <v>555</v>
      </c>
      <c r="F38" s="6">
        <v>59.99</v>
      </c>
      <c r="G38" s="7">
        <v>5968</v>
      </c>
      <c r="H38" s="4" t="s">
        <v>531</v>
      </c>
      <c r="I38" s="4" t="s">
        <v>488</v>
      </c>
      <c r="J38" s="4" t="s">
        <v>24</v>
      </c>
      <c r="K38" s="7">
        <v>7</v>
      </c>
    </row>
    <row r="39" spans="1:11" ht="14.4">
      <c r="A39" s="7">
        <v>8763</v>
      </c>
      <c r="B39" s="5">
        <v>44795</v>
      </c>
      <c r="C39" s="5">
        <v>44792</v>
      </c>
      <c r="D39" s="4" t="s">
        <v>556</v>
      </c>
      <c r="E39" s="4" t="s">
        <v>530</v>
      </c>
      <c r="F39" s="6">
        <v>26.6</v>
      </c>
      <c r="G39" s="7">
        <v>5968</v>
      </c>
      <c r="H39" s="4" t="s">
        <v>531</v>
      </c>
      <c r="I39" s="4" t="s">
        <v>488</v>
      </c>
      <c r="J39" s="4" t="s">
        <v>24</v>
      </c>
      <c r="K39" s="7">
        <v>8</v>
      </c>
    </row>
    <row r="40" spans="1:11" ht="14.4">
      <c r="A40" s="7">
        <v>8763</v>
      </c>
      <c r="B40" s="5">
        <v>44796</v>
      </c>
      <c r="C40" s="5">
        <v>44795</v>
      </c>
      <c r="D40" s="4" t="s">
        <v>557</v>
      </c>
      <c r="E40" s="4" t="s">
        <v>558</v>
      </c>
      <c r="F40" s="6">
        <v>59.99</v>
      </c>
      <c r="G40" s="7">
        <v>5968</v>
      </c>
      <c r="H40" s="4" t="s">
        <v>531</v>
      </c>
      <c r="I40" s="4" t="s">
        <v>488</v>
      </c>
      <c r="J40" s="4" t="s">
        <v>24</v>
      </c>
      <c r="K40" s="7">
        <v>8</v>
      </c>
    </row>
    <row r="41" spans="1:11" ht="14.4">
      <c r="A41" s="7">
        <v>8763</v>
      </c>
      <c r="B41" s="5">
        <v>44824</v>
      </c>
      <c r="C41" s="5">
        <v>44823</v>
      </c>
      <c r="D41" s="4" t="s">
        <v>559</v>
      </c>
      <c r="E41" s="4" t="s">
        <v>530</v>
      </c>
      <c r="F41" s="6">
        <v>26.6</v>
      </c>
      <c r="G41" s="7">
        <v>5968</v>
      </c>
      <c r="H41" s="4" t="s">
        <v>531</v>
      </c>
      <c r="I41" s="4" t="s">
        <v>488</v>
      </c>
      <c r="J41" s="4" t="s">
        <v>24</v>
      </c>
      <c r="K41" s="7">
        <v>9</v>
      </c>
    </row>
    <row r="42" spans="1:11" ht="14.4">
      <c r="A42" s="7">
        <v>8763</v>
      </c>
      <c r="B42" s="5">
        <v>44827</v>
      </c>
      <c r="C42" s="5">
        <v>44826</v>
      </c>
      <c r="D42" s="4" t="s">
        <v>560</v>
      </c>
      <c r="E42" s="4" t="s">
        <v>561</v>
      </c>
      <c r="F42" s="6">
        <v>59.99</v>
      </c>
      <c r="G42" s="7">
        <v>5968</v>
      </c>
      <c r="H42" s="4" t="s">
        <v>531</v>
      </c>
      <c r="I42" s="4" t="s">
        <v>488</v>
      </c>
      <c r="J42" s="4" t="s">
        <v>24</v>
      </c>
      <c r="K42" s="7">
        <v>9</v>
      </c>
    </row>
    <row r="43" spans="1:11" ht="14.4">
      <c r="A43" s="7">
        <v>8763</v>
      </c>
      <c r="B43" s="10" t="s">
        <v>510</v>
      </c>
      <c r="C43" s="5">
        <v>44853</v>
      </c>
      <c r="D43" s="4" t="s">
        <v>562</v>
      </c>
      <c r="E43" s="4" t="s">
        <v>530</v>
      </c>
      <c r="F43" s="6">
        <v>26.6</v>
      </c>
      <c r="G43" s="7">
        <v>5968</v>
      </c>
      <c r="H43" s="4" t="s">
        <v>531</v>
      </c>
      <c r="I43" s="4" t="s">
        <v>488</v>
      </c>
      <c r="J43" s="4" t="s">
        <v>24</v>
      </c>
      <c r="K43" s="7">
        <v>10</v>
      </c>
    </row>
    <row r="44" spans="1:11" ht="14.4">
      <c r="A44" s="7">
        <v>8763</v>
      </c>
      <c r="B44" s="10" t="s">
        <v>510</v>
      </c>
      <c r="C44" s="5">
        <v>44856</v>
      </c>
      <c r="D44" s="4" t="s">
        <v>563</v>
      </c>
      <c r="E44" s="4" t="s">
        <v>564</v>
      </c>
      <c r="F44" s="6">
        <v>59.99</v>
      </c>
      <c r="G44" s="7">
        <v>5968</v>
      </c>
      <c r="H44" s="4" t="s">
        <v>531</v>
      </c>
      <c r="I44" s="4" t="s">
        <v>488</v>
      </c>
      <c r="J44" s="4" t="s">
        <v>24</v>
      </c>
      <c r="K44" s="7">
        <v>10</v>
      </c>
    </row>
    <row r="45" spans="1:11" ht="14.4">
      <c r="A45" s="7">
        <v>8763</v>
      </c>
      <c r="B45" s="10" t="s">
        <v>510</v>
      </c>
      <c r="C45" s="5">
        <v>44884</v>
      </c>
      <c r="D45" s="4" t="s">
        <v>565</v>
      </c>
      <c r="E45" s="4" t="s">
        <v>530</v>
      </c>
      <c r="F45" s="6">
        <v>26.6</v>
      </c>
      <c r="G45" s="7">
        <v>5968</v>
      </c>
      <c r="H45" s="4" t="s">
        <v>531</v>
      </c>
      <c r="I45" s="4" t="s">
        <v>488</v>
      </c>
      <c r="J45" s="4" t="s">
        <v>24</v>
      </c>
      <c r="K45" s="7">
        <v>11</v>
      </c>
    </row>
    <row r="46" spans="1:11" ht="14.4">
      <c r="A46" s="7">
        <v>8763</v>
      </c>
      <c r="B46" s="10" t="s">
        <v>510</v>
      </c>
      <c r="C46" s="5">
        <v>44887</v>
      </c>
      <c r="D46" s="4" t="s">
        <v>566</v>
      </c>
      <c r="E46" s="4" t="s">
        <v>567</v>
      </c>
      <c r="F46" s="6">
        <v>59.99</v>
      </c>
      <c r="G46" s="7">
        <v>5968</v>
      </c>
      <c r="H46" s="4" t="s">
        <v>531</v>
      </c>
      <c r="I46" s="4" t="s">
        <v>488</v>
      </c>
      <c r="J46" s="4" t="s">
        <v>24</v>
      </c>
      <c r="K46" s="7">
        <v>11</v>
      </c>
    </row>
    <row r="47" spans="1:11" ht="14.4">
      <c r="A47" s="7">
        <v>8763</v>
      </c>
      <c r="B47" s="10" t="s">
        <v>510</v>
      </c>
      <c r="C47" s="5">
        <v>44914</v>
      </c>
      <c r="D47" s="4" t="s">
        <v>568</v>
      </c>
      <c r="E47" s="4" t="s">
        <v>530</v>
      </c>
      <c r="F47" s="6">
        <v>26.6</v>
      </c>
      <c r="G47" s="7">
        <v>5968</v>
      </c>
      <c r="H47" s="4" t="s">
        <v>531</v>
      </c>
      <c r="I47" s="4" t="s">
        <v>488</v>
      </c>
      <c r="J47" s="4" t="s">
        <v>24</v>
      </c>
      <c r="K47" s="7">
        <v>12</v>
      </c>
    </row>
    <row r="48" spans="1:11" ht="14.4">
      <c r="A48" s="7">
        <v>8763</v>
      </c>
      <c r="B48" s="10" t="s">
        <v>510</v>
      </c>
      <c r="C48" s="5">
        <v>44917</v>
      </c>
      <c r="D48" s="4" t="s">
        <v>569</v>
      </c>
      <c r="E48" s="4" t="s">
        <v>570</v>
      </c>
      <c r="F48" s="6">
        <v>59.99</v>
      </c>
      <c r="G48" s="7">
        <v>5968</v>
      </c>
      <c r="H48" s="4" t="s">
        <v>531</v>
      </c>
      <c r="I48" s="4" t="s">
        <v>488</v>
      </c>
      <c r="J48" s="4" t="s">
        <v>24</v>
      </c>
      <c r="K48" s="7">
        <v>12</v>
      </c>
    </row>
    <row r="49" spans="1:11" ht="14.4">
      <c r="A49" s="7">
        <v>8763</v>
      </c>
      <c r="B49" s="5">
        <v>44572</v>
      </c>
      <c r="C49" s="5">
        <v>44571</v>
      </c>
      <c r="D49" s="4" t="s">
        <v>571</v>
      </c>
      <c r="E49" s="4" t="s">
        <v>572</v>
      </c>
      <c r="F49" s="6">
        <v>30</v>
      </c>
      <c r="G49" s="7">
        <v>8999</v>
      </c>
      <c r="H49" s="4" t="s">
        <v>573</v>
      </c>
      <c r="I49" s="4" t="s">
        <v>488</v>
      </c>
      <c r="J49" s="4" t="s">
        <v>25</v>
      </c>
      <c r="K49" s="7">
        <v>1</v>
      </c>
    </row>
    <row r="50" spans="1:11" ht="14.4">
      <c r="A50" s="7">
        <v>8763</v>
      </c>
      <c r="B50" s="5">
        <v>44572</v>
      </c>
      <c r="C50" s="5">
        <v>44571</v>
      </c>
      <c r="D50" s="4" t="s">
        <v>574</v>
      </c>
      <c r="E50" s="4" t="s">
        <v>572</v>
      </c>
      <c r="F50" s="6">
        <v>10</v>
      </c>
      <c r="G50" s="7">
        <v>8999</v>
      </c>
      <c r="H50" s="4" t="s">
        <v>573</v>
      </c>
      <c r="I50" s="4" t="s">
        <v>488</v>
      </c>
      <c r="J50" s="4" t="s">
        <v>25</v>
      </c>
      <c r="K50" s="7">
        <v>1</v>
      </c>
    </row>
    <row r="51" spans="1:11" ht="14.4">
      <c r="A51" s="7">
        <v>8763</v>
      </c>
      <c r="B51" s="5">
        <v>44603</v>
      </c>
      <c r="C51" s="5">
        <v>44602</v>
      </c>
      <c r="D51" s="4" t="s">
        <v>575</v>
      </c>
      <c r="E51" s="4" t="s">
        <v>572</v>
      </c>
      <c r="F51" s="6">
        <v>30</v>
      </c>
      <c r="G51" s="7">
        <v>8999</v>
      </c>
      <c r="H51" s="4" t="s">
        <v>573</v>
      </c>
      <c r="I51" s="4" t="s">
        <v>488</v>
      </c>
      <c r="J51" s="4" t="s">
        <v>25</v>
      </c>
      <c r="K51" s="7">
        <v>2</v>
      </c>
    </row>
    <row r="52" spans="1:11" ht="14.4">
      <c r="A52" s="7">
        <v>8763</v>
      </c>
      <c r="B52" s="5">
        <v>44603</v>
      </c>
      <c r="C52" s="5">
        <v>44602</v>
      </c>
      <c r="D52" s="4" t="s">
        <v>576</v>
      </c>
      <c r="E52" s="4" t="s">
        <v>572</v>
      </c>
      <c r="F52" s="6">
        <v>10</v>
      </c>
      <c r="G52" s="7">
        <v>8999</v>
      </c>
      <c r="H52" s="4" t="s">
        <v>573</v>
      </c>
      <c r="I52" s="4" t="s">
        <v>488</v>
      </c>
      <c r="J52" s="4" t="s">
        <v>25</v>
      </c>
      <c r="K52" s="7">
        <v>2</v>
      </c>
    </row>
    <row r="53" spans="1:11" ht="14.4">
      <c r="A53" s="7">
        <v>8763</v>
      </c>
      <c r="B53" s="5">
        <v>44631</v>
      </c>
      <c r="C53" s="5">
        <v>44630</v>
      </c>
      <c r="D53" s="4" t="s">
        <v>577</v>
      </c>
      <c r="E53" s="4" t="s">
        <v>572</v>
      </c>
      <c r="F53" s="6">
        <v>10</v>
      </c>
      <c r="G53" s="7">
        <v>8999</v>
      </c>
      <c r="H53" s="4" t="s">
        <v>573</v>
      </c>
      <c r="I53" s="4" t="s">
        <v>488</v>
      </c>
      <c r="J53" s="4" t="s">
        <v>25</v>
      </c>
      <c r="K53" s="7">
        <v>3</v>
      </c>
    </row>
    <row r="54" spans="1:11" ht="14.4">
      <c r="A54" s="7">
        <v>8763</v>
      </c>
      <c r="B54" s="5">
        <v>44631</v>
      </c>
      <c r="C54" s="5">
        <v>44630</v>
      </c>
      <c r="D54" s="4" t="s">
        <v>578</v>
      </c>
      <c r="E54" s="4" t="s">
        <v>572</v>
      </c>
      <c r="F54" s="6">
        <v>30</v>
      </c>
      <c r="G54" s="7">
        <v>8999</v>
      </c>
      <c r="H54" s="4" t="s">
        <v>573</v>
      </c>
      <c r="I54" s="4" t="s">
        <v>488</v>
      </c>
      <c r="J54" s="4" t="s">
        <v>25</v>
      </c>
      <c r="K54" s="7">
        <v>3</v>
      </c>
    </row>
    <row r="55" spans="1:11" ht="14.4">
      <c r="A55" s="7">
        <v>8763</v>
      </c>
      <c r="B55" s="5">
        <v>44662</v>
      </c>
      <c r="C55" s="5">
        <v>44661</v>
      </c>
      <c r="D55" s="4" t="s">
        <v>579</v>
      </c>
      <c r="E55" s="4" t="s">
        <v>572</v>
      </c>
      <c r="F55" s="6">
        <v>10</v>
      </c>
      <c r="G55" s="7">
        <v>8999</v>
      </c>
      <c r="H55" s="4" t="s">
        <v>573</v>
      </c>
      <c r="I55" s="4" t="s">
        <v>488</v>
      </c>
      <c r="J55" s="4" t="s">
        <v>25</v>
      </c>
      <c r="K55" s="7">
        <v>4</v>
      </c>
    </row>
    <row r="56" spans="1:11" ht="14.4">
      <c r="A56" s="7">
        <v>8763</v>
      </c>
      <c r="B56" s="5">
        <v>44662</v>
      </c>
      <c r="C56" s="5">
        <v>44661</v>
      </c>
      <c r="D56" s="4" t="s">
        <v>580</v>
      </c>
      <c r="E56" s="4" t="s">
        <v>572</v>
      </c>
      <c r="F56" s="6">
        <v>30</v>
      </c>
      <c r="G56" s="7">
        <v>8999</v>
      </c>
      <c r="H56" s="4" t="s">
        <v>573</v>
      </c>
      <c r="I56" s="4" t="s">
        <v>488</v>
      </c>
      <c r="J56" s="4" t="s">
        <v>25</v>
      </c>
      <c r="K56" s="7">
        <v>4</v>
      </c>
    </row>
    <row r="57" spans="1:11" ht="14.4">
      <c r="A57" s="7">
        <v>8763</v>
      </c>
      <c r="B57" s="5">
        <v>44692</v>
      </c>
      <c r="C57" s="5">
        <v>44691</v>
      </c>
      <c r="D57" s="4" t="s">
        <v>581</v>
      </c>
      <c r="E57" s="4" t="s">
        <v>572</v>
      </c>
      <c r="F57" s="6">
        <v>10</v>
      </c>
      <c r="G57" s="7">
        <v>8999</v>
      </c>
      <c r="H57" s="4" t="s">
        <v>573</v>
      </c>
      <c r="I57" s="4" t="s">
        <v>488</v>
      </c>
      <c r="J57" s="4" t="s">
        <v>25</v>
      </c>
      <c r="K57" s="7">
        <v>5</v>
      </c>
    </row>
    <row r="58" spans="1:11" ht="14.4">
      <c r="A58" s="7">
        <v>8763</v>
      </c>
      <c r="B58" s="5">
        <v>44692</v>
      </c>
      <c r="C58" s="5">
        <v>44691</v>
      </c>
      <c r="D58" s="4" t="s">
        <v>582</v>
      </c>
      <c r="E58" s="4" t="s">
        <v>572</v>
      </c>
      <c r="F58" s="6">
        <v>50</v>
      </c>
      <c r="G58" s="7">
        <v>8999</v>
      </c>
      <c r="H58" s="4" t="s">
        <v>573</v>
      </c>
      <c r="I58" s="4" t="s">
        <v>488</v>
      </c>
      <c r="J58" s="4" t="s">
        <v>25</v>
      </c>
      <c r="K58" s="7">
        <v>5</v>
      </c>
    </row>
    <row r="59" spans="1:11" ht="14.4">
      <c r="A59" s="7">
        <v>8763</v>
      </c>
      <c r="B59" s="5">
        <v>44732</v>
      </c>
      <c r="C59" s="5">
        <v>44729</v>
      </c>
      <c r="D59" s="4" t="s">
        <v>583</v>
      </c>
      <c r="E59" s="11" t="s">
        <v>525</v>
      </c>
      <c r="F59" s="6">
        <v>99</v>
      </c>
      <c r="G59" s="7">
        <v>8299</v>
      </c>
      <c r="H59" s="4" t="s">
        <v>584</v>
      </c>
      <c r="I59" s="4" t="s">
        <v>488</v>
      </c>
      <c r="J59" s="4" t="s">
        <v>25</v>
      </c>
      <c r="K59" s="7">
        <v>6</v>
      </c>
    </row>
    <row r="60" spans="1:11" ht="14.4">
      <c r="A60" s="7">
        <v>8763</v>
      </c>
      <c r="B60" s="5">
        <v>44725</v>
      </c>
      <c r="C60" s="5">
        <v>44722</v>
      </c>
      <c r="D60" s="4" t="s">
        <v>585</v>
      </c>
      <c r="E60" s="4" t="s">
        <v>572</v>
      </c>
      <c r="F60" s="6">
        <v>50</v>
      </c>
      <c r="G60" s="7">
        <v>8999</v>
      </c>
      <c r="H60" s="4" t="s">
        <v>573</v>
      </c>
      <c r="I60" s="4" t="s">
        <v>488</v>
      </c>
      <c r="J60" s="4" t="s">
        <v>25</v>
      </c>
      <c r="K60" s="7">
        <v>6</v>
      </c>
    </row>
    <row r="61" spans="1:11" ht="14.4">
      <c r="A61" s="7">
        <v>8763</v>
      </c>
      <c r="B61" s="5">
        <v>44725</v>
      </c>
      <c r="C61" s="5">
        <v>44722</v>
      </c>
      <c r="D61" s="4" t="s">
        <v>586</v>
      </c>
      <c r="E61" s="4" t="s">
        <v>572</v>
      </c>
      <c r="F61" s="6">
        <v>10</v>
      </c>
      <c r="G61" s="7">
        <v>8999</v>
      </c>
      <c r="H61" s="4" t="s">
        <v>573</v>
      </c>
      <c r="I61" s="4" t="s">
        <v>488</v>
      </c>
      <c r="J61" s="4" t="s">
        <v>25</v>
      </c>
      <c r="K61" s="7">
        <v>6</v>
      </c>
    </row>
    <row r="62" spans="1:11" ht="14.4">
      <c r="A62" s="7">
        <v>8763</v>
      </c>
      <c r="B62" s="5">
        <v>44753</v>
      </c>
      <c r="C62" s="5">
        <v>44752</v>
      </c>
      <c r="D62" s="4" t="s">
        <v>587</v>
      </c>
      <c r="E62" s="4" t="s">
        <v>572</v>
      </c>
      <c r="F62" s="6">
        <v>50</v>
      </c>
      <c r="G62" s="7">
        <v>8999</v>
      </c>
      <c r="H62" s="4" t="s">
        <v>573</v>
      </c>
      <c r="I62" s="4" t="s">
        <v>488</v>
      </c>
      <c r="J62" s="4" t="s">
        <v>25</v>
      </c>
      <c r="K62" s="7">
        <v>7</v>
      </c>
    </row>
    <row r="63" spans="1:11" ht="14.4">
      <c r="A63" s="7">
        <v>8763</v>
      </c>
      <c r="B63" s="5">
        <v>44753</v>
      </c>
      <c r="C63" s="5">
        <v>44752</v>
      </c>
      <c r="D63" s="4" t="s">
        <v>588</v>
      </c>
      <c r="E63" s="4" t="s">
        <v>572</v>
      </c>
      <c r="F63" s="6">
        <v>10</v>
      </c>
      <c r="G63" s="7">
        <v>8999</v>
      </c>
      <c r="H63" s="4" t="s">
        <v>573</v>
      </c>
      <c r="I63" s="4" t="s">
        <v>488</v>
      </c>
      <c r="J63" s="4" t="s">
        <v>25</v>
      </c>
      <c r="K63" s="7">
        <v>7</v>
      </c>
    </row>
    <row r="64" spans="1:11" ht="14.4">
      <c r="A64" s="7">
        <v>8763</v>
      </c>
      <c r="B64" s="5">
        <v>44784</v>
      </c>
      <c r="C64" s="5">
        <v>44783</v>
      </c>
      <c r="D64" s="4" t="s">
        <v>589</v>
      </c>
      <c r="E64" s="4" t="s">
        <v>572</v>
      </c>
      <c r="F64" s="6">
        <v>50</v>
      </c>
      <c r="G64" s="7">
        <v>8999</v>
      </c>
      <c r="H64" s="4" t="s">
        <v>573</v>
      </c>
      <c r="I64" s="4" t="s">
        <v>488</v>
      </c>
      <c r="J64" s="4" t="s">
        <v>25</v>
      </c>
      <c r="K64" s="7">
        <v>8</v>
      </c>
    </row>
    <row r="65" spans="1:11" ht="14.4">
      <c r="A65" s="7">
        <v>8763</v>
      </c>
      <c r="B65" s="5">
        <v>44784</v>
      </c>
      <c r="C65" s="5">
        <v>44783</v>
      </c>
      <c r="D65" s="4" t="s">
        <v>590</v>
      </c>
      <c r="E65" s="4" t="s">
        <v>572</v>
      </c>
      <c r="F65" s="6">
        <v>10</v>
      </c>
      <c r="G65" s="7">
        <v>8999</v>
      </c>
      <c r="H65" s="4" t="s">
        <v>573</v>
      </c>
      <c r="I65" s="4" t="s">
        <v>488</v>
      </c>
      <c r="J65" s="4" t="s">
        <v>25</v>
      </c>
      <c r="K65" s="7">
        <v>8</v>
      </c>
    </row>
    <row r="66" spans="1:11" ht="14.4">
      <c r="A66" s="7">
        <v>8763</v>
      </c>
      <c r="B66" s="5">
        <v>44816</v>
      </c>
      <c r="C66" s="5">
        <v>44814</v>
      </c>
      <c r="D66" s="4" t="s">
        <v>591</v>
      </c>
      <c r="E66" s="4" t="s">
        <v>572</v>
      </c>
      <c r="F66" s="6">
        <v>10</v>
      </c>
      <c r="G66" s="7">
        <v>8999</v>
      </c>
      <c r="H66" s="4" t="s">
        <v>573</v>
      </c>
      <c r="I66" s="4" t="s">
        <v>488</v>
      </c>
      <c r="J66" s="4" t="s">
        <v>25</v>
      </c>
      <c r="K66" s="7">
        <v>9</v>
      </c>
    </row>
    <row r="67" spans="1:11" ht="14.4">
      <c r="A67" s="7">
        <v>8763</v>
      </c>
      <c r="B67" s="5">
        <v>44816</v>
      </c>
      <c r="C67" s="5">
        <v>44814</v>
      </c>
      <c r="D67" s="4" t="s">
        <v>592</v>
      </c>
      <c r="E67" s="4" t="s">
        <v>572</v>
      </c>
      <c r="F67" s="6">
        <v>50</v>
      </c>
      <c r="G67" s="7">
        <v>8999</v>
      </c>
      <c r="H67" s="4" t="s">
        <v>573</v>
      </c>
      <c r="I67" s="4" t="s">
        <v>488</v>
      </c>
      <c r="J67" s="4" t="s">
        <v>25</v>
      </c>
      <c r="K67" s="7">
        <v>9</v>
      </c>
    </row>
    <row r="68" spans="1:11" ht="14.4">
      <c r="A68" s="7">
        <v>8763</v>
      </c>
      <c r="B68" s="10" t="s">
        <v>510</v>
      </c>
      <c r="C68" s="5">
        <v>44844</v>
      </c>
      <c r="D68" s="4" t="s">
        <v>593</v>
      </c>
      <c r="E68" s="4" t="s">
        <v>572</v>
      </c>
      <c r="F68" s="6">
        <v>50</v>
      </c>
      <c r="G68" s="7">
        <v>8999</v>
      </c>
      <c r="H68" s="4" t="s">
        <v>573</v>
      </c>
      <c r="I68" s="4" t="s">
        <v>488</v>
      </c>
      <c r="J68" s="4" t="s">
        <v>25</v>
      </c>
      <c r="K68" s="7">
        <v>10</v>
      </c>
    </row>
    <row r="69" spans="1:11" ht="14.4">
      <c r="A69" s="7">
        <v>8763</v>
      </c>
      <c r="B69" s="10" t="s">
        <v>510</v>
      </c>
      <c r="C69" s="5">
        <v>44844</v>
      </c>
      <c r="D69" s="4" t="s">
        <v>594</v>
      </c>
      <c r="E69" s="4" t="s">
        <v>572</v>
      </c>
      <c r="F69" s="6">
        <v>10</v>
      </c>
      <c r="G69" s="7">
        <v>8999</v>
      </c>
      <c r="H69" s="4" t="s">
        <v>573</v>
      </c>
      <c r="I69" s="4" t="s">
        <v>488</v>
      </c>
      <c r="J69" s="4" t="s">
        <v>25</v>
      </c>
      <c r="K69" s="7">
        <v>10</v>
      </c>
    </row>
    <row r="70" spans="1:11" ht="14.4">
      <c r="A70" s="7">
        <v>8763</v>
      </c>
      <c r="B70" s="10" t="s">
        <v>510</v>
      </c>
      <c r="C70" s="5">
        <v>44875</v>
      </c>
      <c r="D70" s="4" t="s">
        <v>595</v>
      </c>
      <c r="E70" s="4" t="s">
        <v>572</v>
      </c>
      <c r="F70" s="6">
        <v>10</v>
      </c>
      <c r="G70" s="7">
        <v>8999</v>
      </c>
      <c r="H70" s="4" t="s">
        <v>573</v>
      </c>
      <c r="I70" s="4" t="s">
        <v>488</v>
      </c>
      <c r="J70" s="4" t="s">
        <v>25</v>
      </c>
      <c r="K70" s="7">
        <v>11</v>
      </c>
    </row>
    <row r="71" spans="1:11" ht="14.4">
      <c r="A71" s="7">
        <v>8763</v>
      </c>
      <c r="B71" s="10" t="s">
        <v>510</v>
      </c>
      <c r="C71" s="5">
        <v>44875</v>
      </c>
      <c r="D71" s="4" t="s">
        <v>596</v>
      </c>
      <c r="E71" s="4" t="s">
        <v>572</v>
      </c>
      <c r="F71" s="6">
        <v>50</v>
      </c>
      <c r="G71" s="7">
        <v>8999</v>
      </c>
      <c r="H71" s="4" t="s">
        <v>573</v>
      </c>
      <c r="I71" s="4" t="s">
        <v>488</v>
      </c>
      <c r="J71" s="4" t="s">
        <v>25</v>
      </c>
      <c r="K71" s="7">
        <v>11</v>
      </c>
    </row>
    <row r="72" spans="1:11" ht="14.4">
      <c r="A72" s="7">
        <v>8763</v>
      </c>
      <c r="B72" s="10" t="s">
        <v>510</v>
      </c>
      <c r="C72" s="5">
        <v>44905</v>
      </c>
      <c r="D72" s="4" t="s">
        <v>597</v>
      </c>
      <c r="E72" s="4" t="s">
        <v>572</v>
      </c>
      <c r="F72" s="6">
        <v>60</v>
      </c>
      <c r="G72" s="7">
        <v>8999</v>
      </c>
      <c r="H72" s="4" t="s">
        <v>573</v>
      </c>
      <c r="I72" s="4" t="s">
        <v>488</v>
      </c>
      <c r="J72" s="4" t="s">
        <v>25</v>
      </c>
      <c r="K72" s="7">
        <v>12</v>
      </c>
    </row>
    <row r="73" spans="1:11" ht="14.4">
      <c r="A73" s="7">
        <v>8763</v>
      </c>
      <c r="B73" s="10" t="s">
        <v>510</v>
      </c>
      <c r="C73" s="5">
        <v>44905</v>
      </c>
      <c r="D73" s="4" t="s">
        <v>598</v>
      </c>
      <c r="E73" s="4" t="s">
        <v>572</v>
      </c>
      <c r="F73" s="6">
        <v>10</v>
      </c>
      <c r="G73" s="7">
        <v>8999</v>
      </c>
      <c r="H73" s="4" t="s">
        <v>573</v>
      </c>
      <c r="I73" s="4" t="s">
        <v>488</v>
      </c>
      <c r="J73" s="4" t="s">
        <v>25</v>
      </c>
      <c r="K73" s="7">
        <v>12</v>
      </c>
    </row>
    <row r="74" spans="1:11" ht="14.4">
      <c r="A74" s="7">
        <v>8763</v>
      </c>
      <c r="B74" s="5">
        <v>44589</v>
      </c>
      <c r="C74" s="5">
        <v>44588</v>
      </c>
      <c r="D74" s="4" t="s">
        <v>599</v>
      </c>
      <c r="E74" s="11" t="s">
        <v>600</v>
      </c>
      <c r="F74" s="6">
        <v>6.99</v>
      </c>
      <c r="G74" s="7">
        <v>5734</v>
      </c>
      <c r="H74" s="4" t="s">
        <v>601</v>
      </c>
      <c r="I74" s="4" t="s">
        <v>488</v>
      </c>
      <c r="J74" s="4" t="s">
        <v>26</v>
      </c>
      <c r="K74" s="7">
        <v>1</v>
      </c>
    </row>
    <row r="75" spans="1:11" ht="14.4">
      <c r="A75" s="7">
        <v>8763</v>
      </c>
      <c r="B75" s="5">
        <v>44585</v>
      </c>
      <c r="C75" s="5">
        <v>44581</v>
      </c>
      <c r="D75" s="4" t="s">
        <v>602</v>
      </c>
      <c r="E75" s="4" t="s">
        <v>603</v>
      </c>
      <c r="F75" s="6">
        <v>36</v>
      </c>
      <c r="G75" s="7">
        <v>5734</v>
      </c>
      <c r="H75" s="4" t="s">
        <v>601</v>
      </c>
      <c r="I75" s="4" t="s">
        <v>488</v>
      </c>
      <c r="J75" s="4" t="s">
        <v>26</v>
      </c>
      <c r="K75" s="7">
        <v>1</v>
      </c>
    </row>
    <row r="76" spans="1:11" ht="14.4">
      <c r="A76" s="7">
        <v>8763</v>
      </c>
      <c r="B76" s="5">
        <v>44567</v>
      </c>
      <c r="C76" s="5">
        <v>44566</v>
      </c>
      <c r="D76" s="4" t="s">
        <v>604</v>
      </c>
      <c r="E76" s="4" t="s">
        <v>605</v>
      </c>
      <c r="F76" s="6">
        <v>29</v>
      </c>
      <c r="G76" s="7">
        <v>5734</v>
      </c>
      <c r="H76" s="4" t="s">
        <v>601</v>
      </c>
      <c r="I76" s="4" t="s">
        <v>488</v>
      </c>
      <c r="J76" s="4" t="s">
        <v>26</v>
      </c>
      <c r="K76" s="7">
        <v>1</v>
      </c>
    </row>
    <row r="77" spans="1:11" ht="14.4">
      <c r="A77" s="7">
        <v>8763</v>
      </c>
      <c r="B77" s="5">
        <v>44585</v>
      </c>
      <c r="C77" s="5">
        <v>44582</v>
      </c>
      <c r="D77" s="4" t="s">
        <v>606</v>
      </c>
      <c r="E77" s="11" t="s">
        <v>607</v>
      </c>
      <c r="F77" s="6">
        <v>120</v>
      </c>
      <c r="G77" s="7">
        <v>5734</v>
      </c>
      <c r="H77" s="4" t="s">
        <v>601</v>
      </c>
      <c r="I77" s="4" t="s">
        <v>488</v>
      </c>
      <c r="J77" s="4" t="s">
        <v>26</v>
      </c>
      <c r="K77" s="7">
        <v>1</v>
      </c>
    </row>
    <row r="78" spans="1:11" ht="14.4">
      <c r="A78" s="7">
        <v>8763</v>
      </c>
      <c r="B78" s="5">
        <v>44620</v>
      </c>
      <c r="C78" s="5">
        <v>44619</v>
      </c>
      <c r="D78" s="4" t="s">
        <v>608</v>
      </c>
      <c r="E78" s="11" t="s">
        <v>600</v>
      </c>
      <c r="F78" s="6">
        <v>6.99</v>
      </c>
      <c r="G78" s="7">
        <v>5734</v>
      </c>
      <c r="H78" s="4" t="s">
        <v>601</v>
      </c>
      <c r="I78" s="4" t="s">
        <v>488</v>
      </c>
      <c r="J78" s="4" t="s">
        <v>26</v>
      </c>
      <c r="K78" s="7">
        <v>2</v>
      </c>
    </row>
    <row r="79" spans="1:11" ht="14.4">
      <c r="A79" s="7">
        <v>8763</v>
      </c>
      <c r="B79" s="5">
        <v>44617</v>
      </c>
      <c r="C79" s="5">
        <v>44615</v>
      </c>
      <c r="D79" s="4" t="s">
        <v>609</v>
      </c>
      <c r="E79" s="4" t="s">
        <v>603</v>
      </c>
      <c r="F79" s="6">
        <v>36</v>
      </c>
      <c r="G79" s="7">
        <v>5734</v>
      </c>
      <c r="H79" s="4" t="s">
        <v>601</v>
      </c>
      <c r="I79" s="4" t="s">
        <v>488</v>
      </c>
      <c r="J79" s="4" t="s">
        <v>26</v>
      </c>
      <c r="K79" s="7">
        <v>2</v>
      </c>
    </row>
    <row r="80" spans="1:11" ht="14.4">
      <c r="A80" s="7">
        <v>8763</v>
      </c>
      <c r="B80" s="5">
        <v>44599</v>
      </c>
      <c r="C80" s="5">
        <v>44597</v>
      </c>
      <c r="D80" s="4" t="s">
        <v>610</v>
      </c>
      <c r="E80" s="4" t="s">
        <v>605</v>
      </c>
      <c r="F80" s="6">
        <v>29</v>
      </c>
      <c r="G80" s="7">
        <v>5734</v>
      </c>
      <c r="H80" s="4" t="s">
        <v>601</v>
      </c>
      <c r="I80" s="4" t="s">
        <v>488</v>
      </c>
      <c r="J80" s="4" t="s">
        <v>26</v>
      </c>
      <c r="K80" s="7">
        <v>2</v>
      </c>
    </row>
    <row r="81" spans="1:11" ht="14.4">
      <c r="A81" s="7">
        <v>8763</v>
      </c>
      <c r="B81" s="5">
        <v>44648</v>
      </c>
      <c r="C81" s="5">
        <v>44647</v>
      </c>
      <c r="D81" s="4" t="s">
        <v>611</v>
      </c>
      <c r="E81" s="11" t="s">
        <v>600</v>
      </c>
      <c r="F81" s="6">
        <v>6.99</v>
      </c>
      <c r="G81" s="7">
        <v>5734</v>
      </c>
      <c r="H81" s="4" t="s">
        <v>601</v>
      </c>
      <c r="I81" s="4" t="s">
        <v>488</v>
      </c>
      <c r="J81" s="4" t="s">
        <v>26</v>
      </c>
      <c r="K81" s="7">
        <v>3</v>
      </c>
    </row>
    <row r="82" spans="1:11" ht="14.4">
      <c r="A82" s="7">
        <v>8763</v>
      </c>
      <c r="B82" s="5">
        <v>44641</v>
      </c>
      <c r="C82" s="5">
        <v>44637</v>
      </c>
      <c r="D82" s="4" t="s">
        <v>612</v>
      </c>
      <c r="E82" s="4" t="s">
        <v>603</v>
      </c>
      <c r="F82" s="6">
        <v>36</v>
      </c>
      <c r="G82" s="7">
        <v>5734</v>
      </c>
      <c r="H82" s="4" t="s">
        <v>601</v>
      </c>
      <c r="I82" s="4" t="s">
        <v>488</v>
      </c>
      <c r="J82" s="4" t="s">
        <v>26</v>
      </c>
      <c r="K82" s="7">
        <v>3</v>
      </c>
    </row>
    <row r="83" spans="1:11" ht="14.4">
      <c r="A83" s="7">
        <v>8763</v>
      </c>
      <c r="B83" s="5">
        <v>44627</v>
      </c>
      <c r="C83" s="5">
        <v>44625</v>
      </c>
      <c r="D83" s="4" t="s">
        <v>613</v>
      </c>
      <c r="E83" s="4" t="s">
        <v>605</v>
      </c>
      <c r="F83" s="6">
        <v>139</v>
      </c>
      <c r="G83" s="7">
        <v>5734</v>
      </c>
      <c r="H83" s="4" t="s">
        <v>601</v>
      </c>
      <c r="I83" s="4" t="s">
        <v>488</v>
      </c>
      <c r="J83" s="4" t="s">
        <v>26</v>
      </c>
      <c r="K83" s="7">
        <v>3</v>
      </c>
    </row>
    <row r="84" spans="1:11" ht="14.4">
      <c r="A84" s="7">
        <v>8763</v>
      </c>
      <c r="B84" s="5">
        <v>44679</v>
      </c>
      <c r="C84" s="5">
        <v>44678</v>
      </c>
      <c r="D84" s="4" t="s">
        <v>614</v>
      </c>
      <c r="E84" s="11" t="s">
        <v>600</v>
      </c>
      <c r="F84" s="6">
        <v>6.99</v>
      </c>
      <c r="G84" s="7">
        <v>5734</v>
      </c>
      <c r="H84" s="4" t="s">
        <v>601</v>
      </c>
      <c r="I84" s="4" t="s">
        <v>488</v>
      </c>
      <c r="J84" s="4" t="s">
        <v>26</v>
      </c>
      <c r="K84" s="7">
        <v>4</v>
      </c>
    </row>
    <row r="85" spans="1:11" ht="14.4">
      <c r="A85" s="7">
        <v>8763</v>
      </c>
      <c r="B85" s="5">
        <v>44669</v>
      </c>
      <c r="C85" s="5">
        <v>44666</v>
      </c>
      <c r="D85" s="4" t="s">
        <v>615</v>
      </c>
      <c r="E85" s="4" t="s">
        <v>603</v>
      </c>
      <c r="F85" s="6">
        <v>36</v>
      </c>
      <c r="G85" s="7">
        <v>5734</v>
      </c>
      <c r="H85" s="4" t="s">
        <v>601</v>
      </c>
      <c r="I85" s="4" t="s">
        <v>488</v>
      </c>
      <c r="J85" s="4" t="s">
        <v>26</v>
      </c>
      <c r="K85" s="7">
        <v>4</v>
      </c>
    </row>
    <row r="86" spans="1:11" ht="14.4">
      <c r="A86" s="7">
        <v>8763</v>
      </c>
      <c r="B86" s="5">
        <v>44657</v>
      </c>
      <c r="C86" s="5">
        <v>44656</v>
      </c>
      <c r="D86" s="4" t="s">
        <v>616</v>
      </c>
      <c r="E86" s="4" t="s">
        <v>605</v>
      </c>
      <c r="F86" s="6">
        <v>29</v>
      </c>
      <c r="G86" s="7">
        <v>5734</v>
      </c>
      <c r="H86" s="4" t="s">
        <v>601</v>
      </c>
      <c r="I86" s="4" t="s">
        <v>488</v>
      </c>
      <c r="J86" s="4" t="s">
        <v>26</v>
      </c>
      <c r="K86" s="7">
        <v>4</v>
      </c>
    </row>
    <row r="87" spans="1:11" ht="14.4">
      <c r="A87" s="7">
        <v>8763</v>
      </c>
      <c r="B87" s="5">
        <v>44678</v>
      </c>
      <c r="C87" s="5">
        <v>44677</v>
      </c>
      <c r="D87" s="4" t="s">
        <v>617</v>
      </c>
      <c r="E87" s="11" t="s">
        <v>607</v>
      </c>
      <c r="F87" s="6">
        <v>120</v>
      </c>
      <c r="G87" s="7">
        <v>5734</v>
      </c>
      <c r="H87" s="4" t="s">
        <v>601</v>
      </c>
      <c r="I87" s="4" t="s">
        <v>488</v>
      </c>
      <c r="J87" s="4" t="s">
        <v>26</v>
      </c>
      <c r="K87" s="7">
        <v>4</v>
      </c>
    </row>
    <row r="88" spans="1:11" ht="14.4">
      <c r="A88" s="7">
        <v>8763</v>
      </c>
      <c r="B88" s="5">
        <v>44711</v>
      </c>
      <c r="C88" s="5">
        <v>44708</v>
      </c>
      <c r="D88" s="4" t="s">
        <v>618</v>
      </c>
      <c r="E88" s="11" t="s">
        <v>600</v>
      </c>
      <c r="F88" s="6">
        <v>6.99</v>
      </c>
      <c r="G88" s="7">
        <v>5734</v>
      </c>
      <c r="H88" s="4" t="s">
        <v>601</v>
      </c>
      <c r="I88" s="4" t="s">
        <v>488</v>
      </c>
      <c r="J88" s="4" t="s">
        <v>26</v>
      </c>
      <c r="K88" s="7">
        <v>5</v>
      </c>
    </row>
    <row r="89" spans="1:11" ht="14.4">
      <c r="A89" s="7">
        <v>8763</v>
      </c>
      <c r="B89" s="5">
        <v>44708</v>
      </c>
      <c r="C89" s="5">
        <v>44706</v>
      </c>
      <c r="D89" s="4" t="s">
        <v>619</v>
      </c>
      <c r="E89" s="4" t="s">
        <v>603</v>
      </c>
      <c r="F89" s="6">
        <v>21.1</v>
      </c>
      <c r="G89" s="7">
        <v>5734</v>
      </c>
      <c r="H89" s="4" t="s">
        <v>601</v>
      </c>
      <c r="I89" s="4" t="s">
        <v>488</v>
      </c>
      <c r="J89" s="4" t="s">
        <v>26</v>
      </c>
      <c r="K89" s="7">
        <v>5</v>
      </c>
    </row>
    <row r="90" spans="1:11" ht="14.4">
      <c r="A90" s="7">
        <v>8763</v>
      </c>
      <c r="B90" s="5">
        <v>44708</v>
      </c>
      <c r="C90" s="5">
        <v>44706</v>
      </c>
      <c r="D90" s="4" t="s">
        <v>620</v>
      </c>
      <c r="E90" s="4" t="s">
        <v>603</v>
      </c>
      <c r="F90" s="6">
        <v>70</v>
      </c>
      <c r="G90" s="7">
        <v>5734</v>
      </c>
      <c r="H90" s="4" t="s">
        <v>601</v>
      </c>
      <c r="I90" s="4" t="s">
        <v>488</v>
      </c>
      <c r="J90" s="4" t="s">
        <v>26</v>
      </c>
      <c r="K90" s="7">
        <v>5</v>
      </c>
    </row>
    <row r="91" spans="1:11" ht="14.4">
      <c r="A91" s="7">
        <v>8763</v>
      </c>
      <c r="B91" s="5">
        <v>44687</v>
      </c>
      <c r="C91" s="5">
        <v>44686</v>
      </c>
      <c r="D91" s="4" t="s">
        <v>621</v>
      </c>
      <c r="E91" s="4" t="s">
        <v>605</v>
      </c>
      <c r="F91" s="6">
        <v>29</v>
      </c>
      <c r="G91" s="7">
        <v>5734</v>
      </c>
      <c r="H91" s="4" t="s">
        <v>601</v>
      </c>
      <c r="I91" s="4" t="s">
        <v>488</v>
      </c>
      <c r="J91" s="4" t="s">
        <v>26</v>
      </c>
      <c r="K91" s="7">
        <v>5</v>
      </c>
    </row>
    <row r="92" spans="1:11" ht="14.4">
      <c r="A92" s="7">
        <v>8763</v>
      </c>
      <c r="B92" s="5">
        <v>44726</v>
      </c>
      <c r="C92" s="5">
        <v>44725</v>
      </c>
      <c r="D92" s="4" t="s">
        <v>622</v>
      </c>
      <c r="E92" s="4" t="s">
        <v>623</v>
      </c>
      <c r="F92" s="6">
        <v>29.27</v>
      </c>
      <c r="G92" s="7">
        <v>5734</v>
      </c>
      <c r="H92" s="4" t="s">
        <v>601</v>
      </c>
      <c r="I92" s="4" t="s">
        <v>488</v>
      </c>
      <c r="J92" s="4" t="s">
        <v>26</v>
      </c>
      <c r="K92" s="7">
        <v>6</v>
      </c>
    </row>
    <row r="93" spans="1:11" ht="14.4">
      <c r="A93" s="7">
        <v>8763</v>
      </c>
      <c r="B93" s="5">
        <v>44726</v>
      </c>
      <c r="C93" s="5">
        <v>44725</v>
      </c>
      <c r="D93" s="4" t="s">
        <v>624</v>
      </c>
      <c r="E93" s="4" t="s">
        <v>623</v>
      </c>
      <c r="F93" s="6">
        <v>10</v>
      </c>
      <c r="G93" s="7">
        <v>5734</v>
      </c>
      <c r="H93" s="4" t="s">
        <v>601</v>
      </c>
      <c r="I93" s="4" t="s">
        <v>488</v>
      </c>
      <c r="J93" s="4" t="s">
        <v>26</v>
      </c>
      <c r="K93" s="7">
        <v>6</v>
      </c>
    </row>
    <row r="94" spans="1:11" ht="14.4">
      <c r="A94" s="7">
        <v>8763</v>
      </c>
      <c r="B94" s="5">
        <v>44726</v>
      </c>
      <c r="C94" s="5">
        <v>44725</v>
      </c>
      <c r="D94" s="4" t="s">
        <v>625</v>
      </c>
      <c r="E94" s="4" t="s">
        <v>626</v>
      </c>
      <c r="F94" s="6">
        <v>29</v>
      </c>
      <c r="G94" s="7">
        <v>5734</v>
      </c>
      <c r="H94" s="4" t="s">
        <v>601</v>
      </c>
      <c r="I94" s="4" t="s">
        <v>488</v>
      </c>
      <c r="J94" s="4" t="s">
        <v>26</v>
      </c>
      <c r="K94" s="7">
        <v>6</v>
      </c>
    </row>
    <row r="95" spans="1:11" ht="14.4">
      <c r="A95" s="7">
        <v>8763</v>
      </c>
      <c r="B95" s="5">
        <v>44740</v>
      </c>
      <c r="C95" s="5">
        <v>44739</v>
      </c>
      <c r="D95" s="4" t="s">
        <v>627</v>
      </c>
      <c r="E95" s="11" t="s">
        <v>600</v>
      </c>
      <c r="F95" s="6">
        <v>6.99</v>
      </c>
      <c r="G95" s="7">
        <v>5734</v>
      </c>
      <c r="H95" s="4" t="s">
        <v>601</v>
      </c>
      <c r="I95" s="4" t="s">
        <v>488</v>
      </c>
      <c r="J95" s="4" t="s">
        <v>26</v>
      </c>
      <c r="K95" s="7">
        <v>6</v>
      </c>
    </row>
    <row r="96" spans="1:11" ht="14.4">
      <c r="A96" s="7">
        <v>8763</v>
      </c>
      <c r="B96" s="5">
        <v>44743</v>
      </c>
      <c r="C96" s="5">
        <v>44740</v>
      </c>
      <c r="D96" s="4" t="s">
        <v>628</v>
      </c>
      <c r="E96" s="4" t="s">
        <v>603</v>
      </c>
      <c r="F96" s="6">
        <v>70</v>
      </c>
      <c r="G96" s="7">
        <v>5734</v>
      </c>
      <c r="H96" s="4" t="s">
        <v>601</v>
      </c>
      <c r="I96" s="4" t="s">
        <v>488</v>
      </c>
      <c r="J96" s="4" t="s">
        <v>26</v>
      </c>
      <c r="K96" s="7">
        <v>6</v>
      </c>
    </row>
    <row r="97" spans="1:11" ht="14.4">
      <c r="A97" s="7">
        <v>8763</v>
      </c>
      <c r="B97" s="5">
        <v>44739</v>
      </c>
      <c r="C97" s="5">
        <v>44737</v>
      </c>
      <c r="D97" s="4" t="s">
        <v>629</v>
      </c>
      <c r="E97" s="4" t="s">
        <v>630</v>
      </c>
      <c r="F97" s="6">
        <v>92.96</v>
      </c>
      <c r="G97" s="7">
        <v>5499</v>
      </c>
      <c r="H97" s="4" t="s">
        <v>631</v>
      </c>
      <c r="I97" s="4" t="s">
        <v>488</v>
      </c>
      <c r="J97" s="4" t="s">
        <v>26</v>
      </c>
      <c r="K97" s="7">
        <v>6</v>
      </c>
    </row>
    <row r="98" spans="1:11" ht="14.4">
      <c r="A98" s="7">
        <v>8763</v>
      </c>
      <c r="B98" s="5">
        <v>44718</v>
      </c>
      <c r="C98" s="5">
        <v>44717</v>
      </c>
      <c r="D98" s="4" t="s">
        <v>632</v>
      </c>
      <c r="E98" s="4" t="s">
        <v>605</v>
      </c>
      <c r="F98" s="6">
        <v>29</v>
      </c>
      <c r="G98" s="7">
        <v>5734</v>
      </c>
      <c r="H98" s="4" t="s">
        <v>601</v>
      </c>
      <c r="I98" s="4" t="s">
        <v>488</v>
      </c>
      <c r="J98" s="4" t="s">
        <v>26</v>
      </c>
      <c r="K98" s="7">
        <v>6</v>
      </c>
    </row>
    <row r="99" spans="1:11" ht="14.4">
      <c r="A99" s="7">
        <v>8763</v>
      </c>
      <c r="B99" s="5">
        <v>44756</v>
      </c>
      <c r="C99" s="5">
        <v>44755</v>
      </c>
      <c r="D99" s="4" t="s">
        <v>633</v>
      </c>
      <c r="E99" s="4" t="s">
        <v>626</v>
      </c>
      <c r="F99" s="6">
        <v>29</v>
      </c>
      <c r="G99" s="7">
        <v>5734</v>
      </c>
      <c r="H99" s="4" t="s">
        <v>601</v>
      </c>
      <c r="I99" s="4" t="s">
        <v>488</v>
      </c>
      <c r="J99" s="4" t="s">
        <v>26</v>
      </c>
      <c r="K99" s="7">
        <v>7</v>
      </c>
    </row>
    <row r="100" spans="1:11" ht="14.4">
      <c r="A100" s="7">
        <v>8763</v>
      </c>
      <c r="B100" s="5">
        <v>44770</v>
      </c>
      <c r="C100" s="5">
        <v>44769</v>
      </c>
      <c r="D100" s="4" t="s">
        <v>634</v>
      </c>
      <c r="E100" s="11" t="s">
        <v>600</v>
      </c>
      <c r="F100" s="6">
        <v>6.99</v>
      </c>
      <c r="G100" s="7">
        <v>5734</v>
      </c>
      <c r="H100" s="4" t="s">
        <v>601</v>
      </c>
      <c r="I100" s="4" t="s">
        <v>488</v>
      </c>
      <c r="J100" s="4" t="s">
        <v>26</v>
      </c>
      <c r="K100" s="7">
        <v>7</v>
      </c>
    </row>
    <row r="101" spans="1:11" ht="14.4">
      <c r="A101" s="7">
        <v>8763</v>
      </c>
      <c r="B101" s="5">
        <v>44748</v>
      </c>
      <c r="C101" s="5">
        <v>44747</v>
      </c>
      <c r="D101" s="4" t="s">
        <v>635</v>
      </c>
      <c r="E101" s="4" t="s">
        <v>605</v>
      </c>
      <c r="F101" s="6">
        <v>29</v>
      </c>
      <c r="G101" s="7">
        <v>5734</v>
      </c>
      <c r="H101" s="4" t="s">
        <v>601</v>
      </c>
      <c r="I101" s="4" t="s">
        <v>488</v>
      </c>
      <c r="J101" s="4" t="s">
        <v>26</v>
      </c>
      <c r="K101" s="7">
        <v>7</v>
      </c>
    </row>
    <row r="102" spans="1:11" ht="14.4">
      <c r="A102" s="7">
        <v>8763</v>
      </c>
      <c r="B102" s="5">
        <v>44746</v>
      </c>
      <c r="C102" s="5">
        <v>44743</v>
      </c>
      <c r="D102" s="4" t="s">
        <v>636</v>
      </c>
      <c r="E102" s="11" t="s">
        <v>607</v>
      </c>
      <c r="F102" s="6">
        <v>180</v>
      </c>
      <c r="G102" s="7">
        <v>5734</v>
      </c>
      <c r="H102" s="4" t="s">
        <v>601</v>
      </c>
      <c r="I102" s="4" t="s">
        <v>488</v>
      </c>
      <c r="J102" s="4" t="s">
        <v>26</v>
      </c>
      <c r="K102" s="7">
        <v>7</v>
      </c>
    </row>
    <row r="103" spans="1:11" ht="14.4">
      <c r="A103" s="7">
        <v>8763</v>
      </c>
      <c r="B103" s="5">
        <v>44746</v>
      </c>
      <c r="C103" s="5">
        <v>44743</v>
      </c>
      <c r="D103" s="4" t="s">
        <v>637</v>
      </c>
      <c r="E103" s="11" t="s">
        <v>607</v>
      </c>
      <c r="F103" s="6">
        <v>180</v>
      </c>
      <c r="G103" s="7">
        <v>5734</v>
      </c>
      <c r="H103" s="4" t="s">
        <v>601</v>
      </c>
      <c r="I103" s="4" t="s">
        <v>488</v>
      </c>
      <c r="J103" s="4" t="s">
        <v>26</v>
      </c>
      <c r="K103" s="7">
        <v>7</v>
      </c>
    </row>
    <row r="104" spans="1:11" ht="14.4">
      <c r="A104" s="7">
        <v>8763</v>
      </c>
      <c r="B104" s="5">
        <v>44771</v>
      </c>
      <c r="C104" s="5">
        <v>44770</v>
      </c>
      <c r="D104" s="4" t="s">
        <v>638</v>
      </c>
      <c r="E104" s="11" t="s">
        <v>607</v>
      </c>
      <c r="F104" s="6">
        <v>120</v>
      </c>
      <c r="G104" s="7">
        <v>5734</v>
      </c>
      <c r="H104" s="4" t="s">
        <v>601</v>
      </c>
      <c r="I104" s="4" t="s">
        <v>488</v>
      </c>
      <c r="J104" s="4" t="s">
        <v>26</v>
      </c>
      <c r="K104" s="7">
        <v>7</v>
      </c>
    </row>
    <row r="105" spans="1:11" ht="14.4">
      <c r="A105" s="7">
        <v>8763</v>
      </c>
      <c r="B105" s="5">
        <v>44788</v>
      </c>
      <c r="C105" s="5">
        <v>44786</v>
      </c>
      <c r="D105" s="4" t="s">
        <v>639</v>
      </c>
      <c r="E105" s="4" t="s">
        <v>626</v>
      </c>
      <c r="F105" s="6">
        <v>29</v>
      </c>
      <c r="G105" s="7">
        <v>5734</v>
      </c>
      <c r="H105" s="4" t="s">
        <v>601</v>
      </c>
      <c r="I105" s="4" t="s">
        <v>488</v>
      </c>
      <c r="J105" s="4" t="s">
        <v>26</v>
      </c>
      <c r="K105" s="7">
        <v>8</v>
      </c>
    </row>
    <row r="106" spans="1:11" ht="14.4">
      <c r="A106" s="7">
        <v>8763</v>
      </c>
      <c r="B106" s="5">
        <v>44802</v>
      </c>
      <c r="C106" s="5">
        <v>44800</v>
      </c>
      <c r="D106" s="4" t="s">
        <v>640</v>
      </c>
      <c r="E106" s="11" t="s">
        <v>600</v>
      </c>
      <c r="F106" s="6">
        <v>6.99</v>
      </c>
      <c r="G106" s="7">
        <v>5734</v>
      </c>
      <c r="H106" s="4" t="s">
        <v>601</v>
      </c>
      <c r="I106" s="4" t="s">
        <v>488</v>
      </c>
      <c r="J106" s="4" t="s">
        <v>26</v>
      </c>
      <c r="K106" s="7">
        <v>8</v>
      </c>
    </row>
    <row r="107" spans="1:11" ht="14.4">
      <c r="A107" s="7">
        <v>8763</v>
      </c>
      <c r="B107" s="5">
        <v>44799</v>
      </c>
      <c r="C107" s="5">
        <v>44798</v>
      </c>
      <c r="D107" s="4" t="s">
        <v>641</v>
      </c>
      <c r="E107" s="4" t="s">
        <v>642</v>
      </c>
      <c r="F107" s="6">
        <v>97.99</v>
      </c>
      <c r="G107" s="7">
        <v>5734</v>
      </c>
      <c r="H107" s="4" t="s">
        <v>601</v>
      </c>
      <c r="I107" s="4" t="s">
        <v>488</v>
      </c>
      <c r="J107" s="4" t="s">
        <v>26</v>
      </c>
      <c r="K107" s="7">
        <v>8</v>
      </c>
    </row>
    <row r="108" spans="1:11" ht="14.4">
      <c r="A108" s="7">
        <v>8763</v>
      </c>
      <c r="B108" s="5">
        <v>44795</v>
      </c>
      <c r="C108" s="5">
        <v>44791</v>
      </c>
      <c r="D108" s="4" t="s">
        <v>643</v>
      </c>
      <c r="E108" s="4" t="s">
        <v>603</v>
      </c>
      <c r="F108" s="6">
        <v>70</v>
      </c>
      <c r="G108" s="7">
        <v>5734</v>
      </c>
      <c r="H108" s="4" t="s">
        <v>601</v>
      </c>
      <c r="I108" s="4" t="s">
        <v>488</v>
      </c>
      <c r="J108" s="4" t="s">
        <v>26</v>
      </c>
      <c r="K108" s="7">
        <v>8</v>
      </c>
    </row>
    <row r="109" spans="1:11" ht="14.4">
      <c r="A109" s="7">
        <v>8763</v>
      </c>
      <c r="B109" s="5">
        <v>44795</v>
      </c>
      <c r="C109" s="5">
        <v>44791</v>
      </c>
      <c r="D109" s="4" t="s">
        <v>644</v>
      </c>
      <c r="E109" s="4" t="s">
        <v>603</v>
      </c>
      <c r="F109" s="6">
        <v>70</v>
      </c>
      <c r="G109" s="7">
        <v>5734</v>
      </c>
      <c r="H109" s="4" t="s">
        <v>601</v>
      </c>
      <c r="I109" s="4" t="s">
        <v>488</v>
      </c>
      <c r="J109" s="4" t="s">
        <v>26</v>
      </c>
      <c r="K109" s="7">
        <v>8</v>
      </c>
    </row>
    <row r="110" spans="1:11" ht="14.4">
      <c r="A110" s="7">
        <v>8763</v>
      </c>
      <c r="B110" s="5">
        <v>44781</v>
      </c>
      <c r="C110" s="5">
        <v>44778</v>
      </c>
      <c r="D110" s="4" t="s">
        <v>645</v>
      </c>
      <c r="E110" s="4" t="s">
        <v>605</v>
      </c>
      <c r="F110" s="6">
        <v>29</v>
      </c>
      <c r="G110" s="7">
        <v>5734</v>
      </c>
      <c r="H110" s="4" t="s">
        <v>601</v>
      </c>
      <c r="I110" s="4" t="s">
        <v>488</v>
      </c>
      <c r="J110" s="4" t="s">
        <v>26</v>
      </c>
      <c r="K110" s="7">
        <v>8</v>
      </c>
    </row>
    <row r="111" spans="1:11" ht="14.4">
      <c r="A111" s="7">
        <v>8763</v>
      </c>
      <c r="B111" s="5">
        <v>44818</v>
      </c>
      <c r="C111" s="5">
        <v>44817</v>
      </c>
      <c r="D111" s="4" t="s">
        <v>646</v>
      </c>
      <c r="E111" s="4" t="s">
        <v>626</v>
      </c>
      <c r="F111" s="6">
        <v>29</v>
      </c>
      <c r="G111" s="7">
        <v>5734</v>
      </c>
      <c r="H111" s="4" t="s">
        <v>601</v>
      </c>
      <c r="I111" s="4" t="s">
        <v>488</v>
      </c>
      <c r="J111" s="4" t="s">
        <v>26</v>
      </c>
      <c r="K111" s="7">
        <v>9</v>
      </c>
    </row>
    <row r="112" spans="1:11" ht="14.4">
      <c r="A112" s="7">
        <v>8763</v>
      </c>
      <c r="B112" s="5">
        <v>44832</v>
      </c>
      <c r="C112" s="5">
        <v>44831</v>
      </c>
      <c r="D112" s="4" t="s">
        <v>647</v>
      </c>
      <c r="E112" s="11" t="s">
        <v>600</v>
      </c>
      <c r="F112" s="6">
        <v>6.99</v>
      </c>
      <c r="G112" s="7">
        <v>5734</v>
      </c>
      <c r="H112" s="4" t="s">
        <v>601</v>
      </c>
      <c r="I112" s="4" t="s">
        <v>488</v>
      </c>
      <c r="J112" s="4" t="s">
        <v>26</v>
      </c>
      <c r="K112" s="7">
        <v>9</v>
      </c>
    </row>
    <row r="113" spans="1:11" ht="14.4">
      <c r="A113" s="7">
        <v>8763</v>
      </c>
      <c r="B113" s="5">
        <v>44832</v>
      </c>
      <c r="C113" s="5">
        <v>44827</v>
      </c>
      <c r="D113" s="4" t="s">
        <v>648</v>
      </c>
      <c r="E113" s="4" t="s">
        <v>603</v>
      </c>
      <c r="F113" s="6">
        <v>70</v>
      </c>
      <c r="G113" s="7">
        <v>5734</v>
      </c>
      <c r="H113" s="4" t="s">
        <v>601</v>
      </c>
      <c r="I113" s="4" t="s">
        <v>488</v>
      </c>
      <c r="J113" s="4" t="s">
        <v>26</v>
      </c>
      <c r="K113" s="7">
        <v>9</v>
      </c>
    </row>
    <row r="114" spans="1:11" ht="14.4">
      <c r="A114" s="7">
        <v>8763</v>
      </c>
      <c r="B114" s="5">
        <v>44830</v>
      </c>
      <c r="C114" s="5">
        <v>44828</v>
      </c>
      <c r="D114" s="4" t="s">
        <v>649</v>
      </c>
      <c r="E114" s="4" t="s">
        <v>650</v>
      </c>
      <c r="F114" s="6">
        <v>74.180000000000007</v>
      </c>
      <c r="G114" s="7">
        <v>5999</v>
      </c>
      <c r="H114" s="4" t="s">
        <v>651</v>
      </c>
      <c r="I114" s="4" t="s">
        <v>488</v>
      </c>
      <c r="J114" s="4" t="s">
        <v>26</v>
      </c>
      <c r="K114" s="7">
        <v>9</v>
      </c>
    </row>
    <row r="115" spans="1:11" ht="14.4">
      <c r="A115" s="7">
        <v>8763</v>
      </c>
      <c r="B115" s="5">
        <v>44810</v>
      </c>
      <c r="C115" s="5">
        <v>44809</v>
      </c>
      <c r="D115" s="4" t="s">
        <v>652</v>
      </c>
      <c r="E115" s="4" t="s">
        <v>605</v>
      </c>
      <c r="F115" s="6">
        <v>29</v>
      </c>
      <c r="G115" s="7">
        <v>5734</v>
      </c>
      <c r="H115" s="4" t="s">
        <v>601</v>
      </c>
      <c r="I115" s="4" t="s">
        <v>488</v>
      </c>
      <c r="J115" s="4" t="s">
        <v>26</v>
      </c>
      <c r="K115" s="7">
        <v>9</v>
      </c>
    </row>
    <row r="116" spans="1:11" ht="14.4">
      <c r="A116" s="7">
        <v>8763</v>
      </c>
      <c r="B116" s="10" t="s">
        <v>510</v>
      </c>
      <c r="C116" s="5">
        <v>44861</v>
      </c>
      <c r="D116" s="4" t="s">
        <v>653</v>
      </c>
      <c r="E116" s="11" t="s">
        <v>600</v>
      </c>
      <c r="F116" s="6">
        <v>6.99</v>
      </c>
      <c r="G116" s="7">
        <v>5734</v>
      </c>
      <c r="H116" s="4" t="s">
        <v>601</v>
      </c>
      <c r="I116" s="4" t="s">
        <v>488</v>
      </c>
      <c r="J116" s="4" t="s">
        <v>26</v>
      </c>
      <c r="K116" s="7">
        <v>10</v>
      </c>
    </row>
    <row r="117" spans="1:11" ht="14.4">
      <c r="A117" s="7">
        <v>8763</v>
      </c>
      <c r="B117" s="5">
        <v>44866</v>
      </c>
      <c r="C117" s="5">
        <v>44865</v>
      </c>
      <c r="D117" s="4" t="s">
        <v>654</v>
      </c>
      <c r="E117" s="4" t="s">
        <v>655</v>
      </c>
      <c r="F117" s="6">
        <v>120</v>
      </c>
      <c r="G117" s="7">
        <v>5734</v>
      </c>
      <c r="H117" s="4" t="s">
        <v>601</v>
      </c>
      <c r="I117" s="4" t="s">
        <v>488</v>
      </c>
      <c r="J117" s="4" t="s">
        <v>26</v>
      </c>
      <c r="K117" s="7">
        <v>10</v>
      </c>
    </row>
    <row r="118" spans="1:11" ht="14.4">
      <c r="A118" s="7">
        <v>8763</v>
      </c>
      <c r="B118" s="10" t="s">
        <v>510</v>
      </c>
      <c r="C118" s="5">
        <v>44859</v>
      </c>
      <c r="D118" s="4" t="s">
        <v>656</v>
      </c>
      <c r="E118" s="4" t="s">
        <v>603</v>
      </c>
      <c r="F118" s="6">
        <v>70</v>
      </c>
      <c r="G118" s="7">
        <v>5734</v>
      </c>
      <c r="H118" s="4" t="s">
        <v>601</v>
      </c>
      <c r="I118" s="4" t="s">
        <v>488</v>
      </c>
      <c r="J118" s="4" t="s">
        <v>26</v>
      </c>
      <c r="K118" s="7">
        <v>10</v>
      </c>
    </row>
    <row r="119" spans="1:11" ht="14.4">
      <c r="A119" s="7">
        <v>8763</v>
      </c>
      <c r="B119" s="5">
        <v>44840</v>
      </c>
      <c r="C119" s="5">
        <v>44839</v>
      </c>
      <c r="D119" s="4" t="s">
        <v>657</v>
      </c>
      <c r="E119" s="4" t="s">
        <v>605</v>
      </c>
      <c r="F119" s="6">
        <v>29</v>
      </c>
      <c r="G119" s="7">
        <v>5734</v>
      </c>
      <c r="H119" s="4" t="s">
        <v>601</v>
      </c>
      <c r="I119" s="4" t="s">
        <v>488</v>
      </c>
      <c r="J119" s="4" t="s">
        <v>26</v>
      </c>
      <c r="K119" s="7">
        <v>10</v>
      </c>
    </row>
    <row r="120" spans="1:11" ht="14.4">
      <c r="A120" s="7">
        <v>8763</v>
      </c>
      <c r="B120" s="10" t="s">
        <v>510</v>
      </c>
      <c r="C120" s="5">
        <v>44892</v>
      </c>
      <c r="D120" s="4" t="s">
        <v>658</v>
      </c>
      <c r="E120" s="11" t="s">
        <v>600</v>
      </c>
      <c r="F120" s="6">
        <v>6.99</v>
      </c>
      <c r="G120" s="7">
        <v>5734</v>
      </c>
      <c r="H120" s="4" t="s">
        <v>601</v>
      </c>
      <c r="I120" s="4" t="s">
        <v>488</v>
      </c>
      <c r="J120" s="4" t="s">
        <v>26</v>
      </c>
      <c r="K120" s="7">
        <v>11</v>
      </c>
    </row>
    <row r="121" spans="1:11" ht="14.4">
      <c r="A121" s="7">
        <v>8763</v>
      </c>
      <c r="B121" s="10" t="s">
        <v>510</v>
      </c>
      <c r="C121" s="5">
        <v>44887</v>
      </c>
      <c r="D121" s="4" t="s">
        <v>659</v>
      </c>
      <c r="E121" s="4" t="s">
        <v>603</v>
      </c>
      <c r="F121" s="6">
        <v>70</v>
      </c>
      <c r="G121" s="7">
        <v>5734</v>
      </c>
      <c r="H121" s="4" t="s">
        <v>601</v>
      </c>
      <c r="I121" s="4" t="s">
        <v>488</v>
      </c>
      <c r="J121" s="4" t="s">
        <v>26</v>
      </c>
      <c r="K121" s="7">
        <v>11</v>
      </c>
    </row>
    <row r="122" spans="1:11" ht="14.4">
      <c r="A122" s="7">
        <v>8763</v>
      </c>
      <c r="B122" s="10" t="s">
        <v>510</v>
      </c>
      <c r="C122" s="5">
        <v>44882</v>
      </c>
      <c r="D122" s="4" t="s">
        <v>660</v>
      </c>
      <c r="E122" s="4" t="s">
        <v>661</v>
      </c>
      <c r="F122" s="6">
        <v>16.32</v>
      </c>
      <c r="G122" s="7">
        <v>5734</v>
      </c>
      <c r="H122" s="4" t="s">
        <v>601</v>
      </c>
      <c r="I122" s="4" t="s">
        <v>488</v>
      </c>
      <c r="J122" s="4" t="s">
        <v>26</v>
      </c>
      <c r="K122" s="7">
        <v>11</v>
      </c>
    </row>
    <row r="123" spans="1:11" ht="14.4">
      <c r="A123" s="7">
        <v>8763</v>
      </c>
      <c r="B123" s="5">
        <v>44872</v>
      </c>
      <c r="C123" s="5">
        <v>44870</v>
      </c>
      <c r="D123" s="4" t="s">
        <v>662</v>
      </c>
      <c r="E123" s="4" t="s">
        <v>605</v>
      </c>
      <c r="F123" s="6">
        <v>29</v>
      </c>
      <c r="G123" s="7">
        <v>5734</v>
      </c>
      <c r="H123" s="4" t="s">
        <v>601</v>
      </c>
      <c r="I123" s="4" t="s">
        <v>488</v>
      </c>
      <c r="J123" s="4" t="s">
        <v>26</v>
      </c>
      <c r="K123" s="7">
        <v>11</v>
      </c>
    </row>
    <row r="124" spans="1:11" ht="14.4">
      <c r="A124" s="7">
        <v>8763</v>
      </c>
      <c r="B124" s="10" t="s">
        <v>510</v>
      </c>
      <c r="C124" s="5">
        <v>44911</v>
      </c>
      <c r="D124" s="4" t="s">
        <v>663</v>
      </c>
      <c r="E124" s="11" t="s">
        <v>664</v>
      </c>
      <c r="F124" s="6">
        <v>20.399999999999999</v>
      </c>
      <c r="G124" s="7">
        <v>5734</v>
      </c>
      <c r="H124" s="4" t="s">
        <v>601</v>
      </c>
      <c r="I124" s="4" t="s">
        <v>488</v>
      </c>
      <c r="J124" s="4" t="s">
        <v>26</v>
      </c>
      <c r="K124" s="7">
        <v>12</v>
      </c>
    </row>
    <row r="125" spans="1:11" ht="14.4">
      <c r="A125" s="7">
        <v>8763</v>
      </c>
      <c r="B125" s="10" t="s">
        <v>510</v>
      </c>
      <c r="C125" s="5">
        <v>44922</v>
      </c>
      <c r="D125" s="4" t="s">
        <v>665</v>
      </c>
      <c r="E125" s="11" t="s">
        <v>600</v>
      </c>
      <c r="F125" s="6">
        <v>6.99</v>
      </c>
      <c r="G125" s="7">
        <v>5734</v>
      </c>
      <c r="H125" s="4" t="s">
        <v>601</v>
      </c>
      <c r="I125" s="4" t="s">
        <v>488</v>
      </c>
      <c r="J125" s="4" t="s">
        <v>26</v>
      </c>
      <c r="K125" s="7">
        <v>12</v>
      </c>
    </row>
    <row r="126" spans="1:11" ht="14.4">
      <c r="A126" s="7">
        <v>8763</v>
      </c>
      <c r="B126" s="10" t="s">
        <v>510</v>
      </c>
      <c r="C126" s="5">
        <v>44917</v>
      </c>
      <c r="D126" s="4" t="s">
        <v>666</v>
      </c>
      <c r="E126" s="4" t="s">
        <v>603</v>
      </c>
      <c r="F126" s="6">
        <v>20</v>
      </c>
      <c r="G126" s="7">
        <v>5734</v>
      </c>
      <c r="H126" s="4" t="s">
        <v>601</v>
      </c>
      <c r="I126" s="4" t="s">
        <v>488</v>
      </c>
      <c r="J126" s="4" t="s">
        <v>26</v>
      </c>
      <c r="K126" s="7">
        <v>12</v>
      </c>
    </row>
    <row r="127" spans="1:11" ht="14.4">
      <c r="A127" s="7">
        <v>8763</v>
      </c>
      <c r="B127" s="5">
        <v>44904</v>
      </c>
      <c r="C127" s="5">
        <v>44903</v>
      </c>
      <c r="D127" s="4" t="s">
        <v>667</v>
      </c>
      <c r="E127" s="4" t="s">
        <v>668</v>
      </c>
      <c r="F127" s="6">
        <v>100</v>
      </c>
      <c r="G127" s="7">
        <v>5734</v>
      </c>
      <c r="H127" s="4" t="s">
        <v>601</v>
      </c>
      <c r="I127" s="4" t="s">
        <v>488</v>
      </c>
      <c r="J127" s="4" t="s">
        <v>26</v>
      </c>
      <c r="K127" s="7">
        <v>12</v>
      </c>
    </row>
    <row r="128" spans="1:11" ht="14.4">
      <c r="A128" s="7">
        <v>8763</v>
      </c>
      <c r="B128" s="5">
        <v>44564</v>
      </c>
      <c r="C128" s="5">
        <v>44562</v>
      </c>
      <c r="D128" s="4" t="s">
        <v>669</v>
      </c>
      <c r="E128" s="4" t="s">
        <v>670</v>
      </c>
      <c r="F128" s="6">
        <v>51.25</v>
      </c>
      <c r="G128" s="7">
        <v>6513</v>
      </c>
      <c r="H128" s="4" t="s">
        <v>671</v>
      </c>
      <c r="I128" s="4" t="s">
        <v>488</v>
      </c>
      <c r="J128" s="4" t="s">
        <v>27</v>
      </c>
      <c r="K128" s="7">
        <v>1</v>
      </c>
    </row>
    <row r="129" spans="1:11" ht="14.4">
      <c r="A129" s="7">
        <v>8763</v>
      </c>
      <c r="B129" s="5">
        <v>44595</v>
      </c>
      <c r="C129" s="5">
        <v>44593</v>
      </c>
      <c r="D129" s="4" t="s">
        <v>672</v>
      </c>
      <c r="E129" s="4" t="s">
        <v>670</v>
      </c>
      <c r="F129" s="6">
        <v>51.25</v>
      </c>
      <c r="G129" s="7">
        <v>6513</v>
      </c>
      <c r="H129" s="4" t="s">
        <v>671</v>
      </c>
      <c r="I129" s="4" t="s">
        <v>488</v>
      </c>
      <c r="J129" s="4" t="s">
        <v>27</v>
      </c>
      <c r="K129" s="7">
        <v>2</v>
      </c>
    </row>
    <row r="130" spans="1:11" ht="14.4">
      <c r="A130" s="7">
        <v>8763</v>
      </c>
      <c r="B130" s="5">
        <v>44623</v>
      </c>
      <c r="C130" s="5">
        <v>44621</v>
      </c>
      <c r="D130" s="4" t="s">
        <v>673</v>
      </c>
      <c r="E130" s="4" t="s">
        <v>670</v>
      </c>
      <c r="F130" s="6">
        <v>51.25</v>
      </c>
      <c r="G130" s="7">
        <v>6513</v>
      </c>
      <c r="H130" s="4" t="s">
        <v>671</v>
      </c>
      <c r="I130" s="4" t="s">
        <v>488</v>
      </c>
      <c r="J130" s="4" t="s">
        <v>27</v>
      </c>
      <c r="K130" s="7">
        <v>3</v>
      </c>
    </row>
    <row r="131" spans="1:11" ht="14.4">
      <c r="A131" s="7">
        <v>8763</v>
      </c>
      <c r="B131" s="5">
        <v>44655</v>
      </c>
      <c r="C131" s="5">
        <v>44652</v>
      </c>
      <c r="D131" s="4" t="s">
        <v>674</v>
      </c>
      <c r="E131" s="4" t="s">
        <v>670</v>
      </c>
      <c r="F131" s="6">
        <v>51.25</v>
      </c>
      <c r="G131" s="7">
        <v>6513</v>
      </c>
      <c r="H131" s="4" t="s">
        <v>671</v>
      </c>
      <c r="I131" s="4" t="s">
        <v>488</v>
      </c>
      <c r="J131" s="4" t="s">
        <v>27</v>
      </c>
      <c r="K131" s="7">
        <v>4</v>
      </c>
    </row>
    <row r="132" spans="1:11" ht="14.4">
      <c r="A132" s="7">
        <v>8763</v>
      </c>
      <c r="B132" s="5">
        <v>44684</v>
      </c>
      <c r="C132" s="5">
        <v>44682</v>
      </c>
      <c r="D132" s="4" t="s">
        <v>675</v>
      </c>
      <c r="E132" s="4" t="s">
        <v>670</v>
      </c>
      <c r="F132" s="6">
        <v>51.25</v>
      </c>
      <c r="G132" s="7">
        <v>6513</v>
      </c>
      <c r="H132" s="4" t="s">
        <v>671</v>
      </c>
      <c r="I132" s="4" t="s">
        <v>488</v>
      </c>
      <c r="J132" s="4" t="s">
        <v>27</v>
      </c>
      <c r="K132" s="7">
        <v>5</v>
      </c>
    </row>
    <row r="133" spans="1:11" ht="14.4">
      <c r="A133" s="7">
        <v>8763</v>
      </c>
      <c r="B133" s="5">
        <v>44720</v>
      </c>
      <c r="C133" s="5">
        <v>44718</v>
      </c>
      <c r="D133" s="4" t="s">
        <v>676</v>
      </c>
      <c r="E133" s="4" t="s">
        <v>670</v>
      </c>
      <c r="F133" s="6">
        <v>51.25</v>
      </c>
      <c r="G133" s="7">
        <v>6513</v>
      </c>
      <c r="H133" s="4" t="s">
        <v>671</v>
      </c>
      <c r="I133" s="4" t="s">
        <v>488</v>
      </c>
      <c r="J133" s="4" t="s">
        <v>27</v>
      </c>
      <c r="K133" s="7">
        <v>6</v>
      </c>
    </row>
    <row r="134" spans="1:11" ht="14.4">
      <c r="A134" s="7">
        <v>8763</v>
      </c>
      <c r="B134" s="5">
        <v>44783</v>
      </c>
      <c r="C134" s="5">
        <v>44781</v>
      </c>
      <c r="D134" s="4" t="s">
        <v>677</v>
      </c>
      <c r="E134" s="4" t="s">
        <v>670</v>
      </c>
      <c r="F134" s="6">
        <v>51.25</v>
      </c>
      <c r="G134" s="7">
        <v>6513</v>
      </c>
      <c r="H134" s="4" t="s">
        <v>671</v>
      </c>
      <c r="I134" s="4" t="s">
        <v>488</v>
      </c>
      <c r="J134" s="4" t="s">
        <v>27</v>
      </c>
      <c r="K134" s="7">
        <v>8</v>
      </c>
    </row>
    <row r="135" spans="1:11" ht="14.4">
      <c r="A135" s="7">
        <v>8763</v>
      </c>
      <c r="B135" s="5">
        <v>44825</v>
      </c>
      <c r="C135" s="5">
        <v>44824</v>
      </c>
      <c r="D135" s="4" t="s">
        <v>678</v>
      </c>
      <c r="E135" s="4" t="s">
        <v>679</v>
      </c>
      <c r="F135" s="6">
        <v>50</v>
      </c>
      <c r="G135" s="7">
        <v>6513</v>
      </c>
      <c r="H135" s="4" t="s">
        <v>671</v>
      </c>
      <c r="I135" s="4" t="s">
        <v>488</v>
      </c>
      <c r="J135" s="4" t="s">
        <v>27</v>
      </c>
      <c r="K135" s="7">
        <v>9</v>
      </c>
    </row>
    <row r="136" spans="1:11" ht="14.4">
      <c r="A136" s="7">
        <v>8763</v>
      </c>
      <c r="B136" s="10" t="s">
        <v>510</v>
      </c>
      <c r="C136" s="5">
        <v>44844</v>
      </c>
      <c r="D136" s="4" t="s">
        <v>680</v>
      </c>
      <c r="E136" s="4" t="s">
        <v>679</v>
      </c>
      <c r="F136" s="6">
        <v>51.25</v>
      </c>
      <c r="G136" s="7">
        <v>6513</v>
      </c>
      <c r="H136" s="4" t="s">
        <v>671</v>
      </c>
      <c r="I136" s="4" t="s">
        <v>488</v>
      </c>
      <c r="J136" s="4" t="s">
        <v>27</v>
      </c>
      <c r="K136" s="7">
        <v>10</v>
      </c>
    </row>
    <row r="137" spans="1:11" ht="14.4">
      <c r="A137" s="7">
        <v>8763</v>
      </c>
      <c r="B137" s="10" t="s">
        <v>510</v>
      </c>
      <c r="C137" s="5">
        <v>44886</v>
      </c>
      <c r="D137" s="4" t="s">
        <v>681</v>
      </c>
      <c r="E137" s="4" t="s">
        <v>679</v>
      </c>
      <c r="F137" s="6">
        <v>51.25</v>
      </c>
      <c r="G137" s="7">
        <v>6513</v>
      </c>
      <c r="H137" s="4" t="s">
        <v>671</v>
      </c>
      <c r="I137" s="4" t="s">
        <v>488</v>
      </c>
      <c r="J137" s="4" t="s">
        <v>27</v>
      </c>
      <c r="K137" s="7">
        <v>11</v>
      </c>
    </row>
    <row r="138" spans="1:11" ht="14.4">
      <c r="A138" s="7">
        <v>8763</v>
      </c>
      <c r="B138" s="5">
        <v>44897</v>
      </c>
      <c r="C138" s="5">
        <v>44896</v>
      </c>
      <c r="D138" s="4" t="s">
        <v>682</v>
      </c>
      <c r="E138" s="4" t="s">
        <v>679</v>
      </c>
      <c r="F138" s="6">
        <v>51.25</v>
      </c>
      <c r="G138" s="7">
        <v>6513</v>
      </c>
      <c r="H138" s="4" t="s">
        <v>671</v>
      </c>
      <c r="I138" s="4" t="s">
        <v>488</v>
      </c>
      <c r="J138" s="4" t="s">
        <v>27</v>
      </c>
      <c r="K138" s="7">
        <v>12</v>
      </c>
    </row>
    <row r="139" spans="1:11" ht="14.4">
      <c r="A139" s="7">
        <v>8763</v>
      </c>
      <c r="B139" s="5">
        <v>44746</v>
      </c>
      <c r="C139" s="5">
        <v>44744</v>
      </c>
      <c r="D139" s="4" t="s">
        <v>683</v>
      </c>
      <c r="E139" s="4" t="s">
        <v>684</v>
      </c>
      <c r="F139" s="6">
        <v>10.55</v>
      </c>
      <c r="G139" s="7">
        <v>7523</v>
      </c>
      <c r="H139" s="4" t="s">
        <v>685</v>
      </c>
      <c r="I139" s="4" t="s">
        <v>488</v>
      </c>
      <c r="J139" s="4" t="s">
        <v>29</v>
      </c>
      <c r="K139" s="7">
        <v>7</v>
      </c>
    </row>
    <row r="140" spans="1:11" ht="14.4">
      <c r="A140" s="7">
        <v>8763</v>
      </c>
      <c r="B140" s="5">
        <v>44767</v>
      </c>
      <c r="C140" s="5">
        <v>44765</v>
      </c>
      <c r="D140" s="4" t="s">
        <v>686</v>
      </c>
      <c r="E140" s="4" t="s">
        <v>684</v>
      </c>
      <c r="F140" s="6">
        <v>10.55</v>
      </c>
      <c r="G140" s="7">
        <v>7523</v>
      </c>
      <c r="H140" s="4" t="s">
        <v>685</v>
      </c>
      <c r="I140" s="4" t="s">
        <v>488</v>
      </c>
      <c r="J140" s="4" t="s">
        <v>29</v>
      </c>
      <c r="K140" s="7">
        <v>7</v>
      </c>
    </row>
    <row r="141" spans="1:11" ht="14.4">
      <c r="A141" s="7">
        <v>8763</v>
      </c>
      <c r="B141" s="5">
        <v>44767</v>
      </c>
      <c r="C141" s="5">
        <v>44765</v>
      </c>
      <c r="D141" s="4" t="s">
        <v>687</v>
      </c>
      <c r="E141" s="4" t="s">
        <v>688</v>
      </c>
      <c r="F141" s="6">
        <v>10.55</v>
      </c>
      <c r="G141" s="7">
        <v>7523</v>
      </c>
      <c r="H141" s="4" t="s">
        <v>685</v>
      </c>
      <c r="I141" s="4" t="s">
        <v>488</v>
      </c>
      <c r="J141" s="4" t="s">
        <v>29</v>
      </c>
      <c r="K141" s="7">
        <v>7</v>
      </c>
    </row>
    <row r="142" spans="1:11" ht="14.4">
      <c r="A142" s="7">
        <v>8763</v>
      </c>
      <c r="B142" s="5">
        <v>44774</v>
      </c>
      <c r="C142" s="5">
        <v>44772</v>
      </c>
      <c r="D142" s="4" t="s">
        <v>689</v>
      </c>
      <c r="E142" s="4" t="s">
        <v>690</v>
      </c>
      <c r="F142" s="6">
        <v>6</v>
      </c>
      <c r="G142" s="7">
        <v>7523</v>
      </c>
      <c r="H142" s="4" t="s">
        <v>685</v>
      </c>
      <c r="I142" s="4" t="s">
        <v>488</v>
      </c>
      <c r="J142" s="4" t="s">
        <v>29</v>
      </c>
      <c r="K142" s="7">
        <v>7</v>
      </c>
    </row>
    <row r="143" spans="1:11" ht="14.4">
      <c r="A143" s="7">
        <v>8763</v>
      </c>
      <c r="B143" s="5">
        <v>44774</v>
      </c>
      <c r="C143" s="5">
        <v>44773</v>
      </c>
      <c r="D143" s="4" t="s">
        <v>691</v>
      </c>
      <c r="E143" s="4" t="s">
        <v>690</v>
      </c>
      <c r="F143" s="6">
        <v>6.5</v>
      </c>
      <c r="G143" s="7">
        <v>7523</v>
      </c>
      <c r="H143" s="4" t="s">
        <v>685</v>
      </c>
      <c r="I143" s="4" t="s">
        <v>488</v>
      </c>
      <c r="J143" s="4" t="s">
        <v>29</v>
      </c>
      <c r="K143" s="7">
        <v>7</v>
      </c>
    </row>
    <row r="144" spans="1:11" ht="14.4">
      <c r="A144" s="7">
        <v>8763</v>
      </c>
      <c r="B144" s="5">
        <v>44781</v>
      </c>
      <c r="C144" s="5">
        <v>44779</v>
      </c>
      <c r="D144" s="4" t="s">
        <v>692</v>
      </c>
      <c r="E144" s="4" t="s">
        <v>690</v>
      </c>
      <c r="F144" s="6">
        <v>6</v>
      </c>
      <c r="G144" s="7">
        <v>7523</v>
      </c>
      <c r="H144" s="4" t="s">
        <v>685</v>
      </c>
      <c r="I144" s="4" t="s">
        <v>488</v>
      </c>
      <c r="J144" s="4" t="s">
        <v>29</v>
      </c>
      <c r="K144" s="7">
        <v>8</v>
      </c>
    </row>
    <row r="145" spans="1:11" ht="14.4">
      <c r="A145" s="7">
        <v>8763</v>
      </c>
      <c r="B145" s="10" t="s">
        <v>510</v>
      </c>
      <c r="C145" s="5">
        <v>44913</v>
      </c>
      <c r="D145" s="4" t="s">
        <v>693</v>
      </c>
      <c r="E145" s="4" t="s">
        <v>690</v>
      </c>
      <c r="F145" s="6">
        <v>6</v>
      </c>
      <c r="G145" s="7">
        <v>7523</v>
      </c>
      <c r="H145" s="4" t="s">
        <v>685</v>
      </c>
      <c r="I145" s="4" t="s">
        <v>488</v>
      </c>
      <c r="J145" s="4" t="s">
        <v>29</v>
      </c>
      <c r="K145" s="7">
        <v>12</v>
      </c>
    </row>
    <row r="146" spans="1:11" ht="14.4">
      <c r="A146" s="7">
        <v>8763</v>
      </c>
      <c r="B146" s="5">
        <v>44564</v>
      </c>
      <c r="C146" s="5">
        <v>44563</v>
      </c>
      <c r="D146" s="4" t="s">
        <v>694</v>
      </c>
      <c r="E146" s="4" t="s">
        <v>695</v>
      </c>
      <c r="F146" s="6">
        <v>99</v>
      </c>
      <c r="G146" s="7">
        <v>5045</v>
      </c>
      <c r="H146" s="4" t="s">
        <v>696</v>
      </c>
      <c r="I146" s="4" t="s">
        <v>488</v>
      </c>
      <c r="J146" s="4" t="s">
        <v>30</v>
      </c>
      <c r="K146" s="7">
        <v>1</v>
      </c>
    </row>
    <row r="147" spans="1:11" ht="14.4">
      <c r="A147" s="7">
        <v>8763</v>
      </c>
      <c r="B147" s="5">
        <v>44592</v>
      </c>
      <c r="C147" s="5">
        <v>44590</v>
      </c>
      <c r="D147" s="4" t="s">
        <v>697</v>
      </c>
      <c r="E147" s="4" t="s">
        <v>695</v>
      </c>
      <c r="F147" s="6">
        <v>199</v>
      </c>
      <c r="G147" s="7">
        <v>5045</v>
      </c>
      <c r="H147" s="4" t="s">
        <v>696</v>
      </c>
      <c r="I147" s="4" t="s">
        <v>488</v>
      </c>
      <c r="J147" s="4" t="s">
        <v>30</v>
      </c>
      <c r="K147" s="7">
        <v>1</v>
      </c>
    </row>
    <row r="148" spans="1:11" ht="14.4">
      <c r="A148" s="7">
        <v>8763</v>
      </c>
      <c r="B148" s="5">
        <v>44572</v>
      </c>
      <c r="C148" s="5">
        <v>44571</v>
      </c>
      <c r="D148" s="4" t="s">
        <v>698</v>
      </c>
      <c r="E148" s="4" t="s">
        <v>699</v>
      </c>
      <c r="F148" s="6">
        <v>199</v>
      </c>
      <c r="G148" s="7">
        <v>5045</v>
      </c>
      <c r="H148" s="4" t="s">
        <v>696</v>
      </c>
      <c r="I148" s="4" t="s">
        <v>488</v>
      </c>
      <c r="J148" s="4" t="s">
        <v>30</v>
      </c>
      <c r="K148" s="7">
        <v>1</v>
      </c>
    </row>
    <row r="149" spans="1:11" ht="14.4">
      <c r="A149" s="7">
        <v>8763</v>
      </c>
      <c r="B149" s="5">
        <v>44565</v>
      </c>
      <c r="C149" s="5">
        <v>44564</v>
      </c>
      <c r="D149" s="4" t="s">
        <v>700</v>
      </c>
      <c r="E149" s="4" t="s">
        <v>701</v>
      </c>
      <c r="F149" s="6">
        <v>399</v>
      </c>
      <c r="G149" s="7">
        <v>5045</v>
      </c>
      <c r="H149" s="4" t="s">
        <v>696</v>
      </c>
      <c r="I149" s="4" t="s">
        <v>488</v>
      </c>
      <c r="J149" s="4" t="s">
        <v>30</v>
      </c>
      <c r="K149" s="7">
        <v>1</v>
      </c>
    </row>
    <row r="150" spans="1:11" ht="14.4">
      <c r="A150" s="7">
        <v>8763</v>
      </c>
      <c r="B150" s="5">
        <v>44595</v>
      </c>
      <c r="C150" s="5">
        <v>44594</v>
      </c>
      <c r="D150" s="4" t="s">
        <v>702</v>
      </c>
      <c r="E150" s="4" t="s">
        <v>695</v>
      </c>
      <c r="F150" s="6">
        <v>99</v>
      </c>
      <c r="G150" s="7">
        <v>5045</v>
      </c>
      <c r="H150" s="4" t="s">
        <v>696</v>
      </c>
      <c r="I150" s="4" t="s">
        <v>488</v>
      </c>
      <c r="J150" s="4" t="s">
        <v>30</v>
      </c>
      <c r="K150" s="7">
        <v>2</v>
      </c>
    </row>
    <row r="151" spans="1:11" ht="14.4">
      <c r="A151" s="7">
        <v>8763</v>
      </c>
      <c r="B151" s="5">
        <v>44621</v>
      </c>
      <c r="C151" s="5">
        <v>44620</v>
      </c>
      <c r="D151" s="4" t="s">
        <v>703</v>
      </c>
      <c r="E151" s="4" t="s">
        <v>695</v>
      </c>
      <c r="F151" s="6">
        <v>199</v>
      </c>
      <c r="G151" s="7">
        <v>5045</v>
      </c>
      <c r="H151" s="4" t="s">
        <v>696</v>
      </c>
      <c r="I151" s="4" t="s">
        <v>488</v>
      </c>
      <c r="J151" s="4" t="s">
        <v>30</v>
      </c>
      <c r="K151" s="7">
        <v>2</v>
      </c>
    </row>
    <row r="152" spans="1:11" ht="14.4">
      <c r="A152" s="7">
        <v>8763</v>
      </c>
      <c r="B152" s="5">
        <v>44603</v>
      </c>
      <c r="C152" s="5">
        <v>44602</v>
      </c>
      <c r="D152" s="4" t="s">
        <v>704</v>
      </c>
      <c r="E152" s="4" t="s">
        <v>699</v>
      </c>
      <c r="F152" s="6">
        <v>199</v>
      </c>
      <c r="G152" s="7">
        <v>5045</v>
      </c>
      <c r="H152" s="4" t="s">
        <v>696</v>
      </c>
      <c r="I152" s="4" t="s">
        <v>488</v>
      </c>
      <c r="J152" s="4" t="s">
        <v>30</v>
      </c>
      <c r="K152" s="7">
        <v>2</v>
      </c>
    </row>
    <row r="153" spans="1:11" ht="14.4">
      <c r="A153" s="7">
        <v>8763</v>
      </c>
      <c r="B153" s="5">
        <v>44596</v>
      </c>
      <c r="C153" s="5">
        <v>44595</v>
      </c>
      <c r="D153" s="4" t="s">
        <v>705</v>
      </c>
      <c r="E153" s="4" t="s">
        <v>701</v>
      </c>
      <c r="F153" s="6">
        <v>399</v>
      </c>
      <c r="G153" s="7">
        <v>5045</v>
      </c>
      <c r="H153" s="4" t="s">
        <v>696</v>
      </c>
      <c r="I153" s="4" t="s">
        <v>488</v>
      </c>
      <c r="J153" s="4" t="s">
        <v>30</v>
      </c>
      <c r="K153" s="7">
        <v>2</v>
      </c>
    </row>
    <row r="154" spans="1:11" ht="14.4">
      <c r="A154" s="7">
        <v>8763</v>
      </c>
      <c r="B154" s="5">
        <v>44607</v>
      </c>
      <c r="C154" s="5">
        <v>44606</v>
      </c>
      <c r="D154" s="4" t="s">
        <v>706</v>
      </c>
      <c r="E154" s="4" t="s">
        <v>701</v>
      </c>
      <c r="F154" s="6">
        <v>-399</v>
      </c>
      <c r="G154" s="7">
        <v>5045</v>
      </c>
      <c r="H154" s="4" t="s">
        <v>696</v>
      </c>
      <c r="I154" s="4" t="s">
        <v>707</v>
      </c>
      <c r="J154" s="4" t="s">
        <v>30</v>
      </c>
      <c r="K154" s="7">
        <v>2</v>
      </c>
    </row>
    <row r="155" spans="1:11" ht="14.4">
      <c r="A155" s="7">
        <v>8763</v>
      </c>
      <c r="B155" s="5">
        <v>44607</v>
      </c>
      <c r="C155" s="5">
        <v>44606</v>
      </c>
      <c r="D155" s="4" t="s">
        <v>708</v>
      </c>
      <c r="E155" s="4" t="s">
        <v>701</v>
      </c>
      <c r="F155" s="6">
        <v>-399</v>
      </c>
      <c r="G155" s="7">
        <v>5045</v>
      </c>
      <c r="H155" s="4" t="s">
        <v>696</v>
      </c>
      <c r="I155" s="4" t="s">
        <v>707</v>
      </c>
      <c r="J155" s="4" t="s">
        <v>30</v>
      </c>
      <c r="K155" s="7">
        <v>2</v>
      </c>
    </row>
    <row r="156" spans="1:11" ht="14.4">
      <c r="A156" s="7">
        <v>8763</v>
      </c>
      <c r="B156" s="5">
        <v>44607</v>
      </c>
      <c r="C156" s="5">
        <v>44606</v>
      </c>
      <c r="D156" s="4" t="s">
        <v>709</v>
      </c>
      <c r="E156" s="4" t="s">
        <v>701</v>
      </c>
      <c r="F156" s="6">
        <v>-399</v>
      </c>
      <c r="G156" s="7">
        <v>5045</v>
      </c>
      <c r="H156" s="4" t="s">
        <v>696</v>
      </c>
      <c r="I156" s="4" t="s">
        <v>707</v>
      </c>
      <c r="J156" s="4" t="s">
        <v>30</v>
      </c>
      <c r="K156" s="7">
        <v>2</v>
      </c>
    </row>
    <row r="157" spans="1:11" ht="14.4">
      <c r="A157" s="7">
        <v>8763</v>
      </c>
      <c r="B157" s="5">
        <v>44623</v>
      </c>
      <c r="C157" s="5">
        <v>44622</v>
      </c>
      <c r="D157" s="4" t="s">
        <v>710</v>
      </c>
      <c r="E157" s="4" t="s">
        <v>695</v>
      </c>
      <c r="F157" s="6">
        <v>99</v>
      </c>
      <c r="G157" s="7">
        <v>5045</v>
      </c>
      <c r="H157" s="4" t="s">
        <v>696</v>
      </c>
      <c r="I157" s="4" t="s">
        <v>488</v>
      </c>
      <c r="J157" s="4" t="s">
        <v>30</v>
      </c>
      <c r="K157" s="7">
        <v>3</v>
      </c>
    </row>
    <row r="158" spans="1:11" ht="14.4">
      <c r="A158" s="7">
        <v>8763</v>
      </c>
      <c r="B158" s="5">
        <v>44650</v>
      </c>
      <c r="C158" s="5">
        <v>44649</v>
      </c>
      <c r="D158" s="4" t="s">
        <v>711</v>
      </c>
      <c r="E158" s="4" t="s">
        <v>695</v>
      </c>
      <c r="F158" s="6">
        <v>199</v>
      </c>
      <c r="G158" s="7">
        <v>5045</v>
      </c>
      <c r="H158" s="4" t="s">
        <v>696</v>
      </c>
      <c r="I158" s="4" t="s">
        <v>488</v>
      </c>
      <c r="J158" s="4" t="s">
        <v>30</v>
      </c>
      <c r="K158" s="7">
        <v>3</v>
      </c>
    </row>
    <row r="159" spans="1:11" ht="14.4">
      <c r="A159" s="7">
        <v>8763</v>
      </c>
      <c r="B159" s="5">
        <v>44631</v>
      </c>
      <c r="C159" s="5">
        <v>44630</v>
      </c>
      <c r="D159" s="4" t="s">
        <v>712</v>
      </c>
      <c r="E159" s="4" t="s">
        <v>699</v>
      </c>
      <c r="F159" s="6">
        <v>99</v>
      </c>
      <c r="G159" s="7">
        <v>5045</v>
      </c>
      <c r="H159" s="4" t="s">
        <v>696</v>
      </c>
      <c r="I159" s="4" t="s">
        <v>488</v>
      </c>
      <c r="J159" s="4" t="s">
        <v>30</v>
      </c>
      <c r="K159" s="7">
        <v>3</v>
      </c>
    </row>
    <row r="160" spans="1:11" ht="14.4">
      <c r="A160" s="7">
        <v>8763</v>
      </c>
      <c r="B160" s="5">
        <v>44655</v>
      </c>
      <c r="C160" s="5">
        <v>44653</v>
      </c>
      <c r="D160" s="4" t="s">
        <v>713</v>
      </c>
      <c r="E160" s="4" t="s">
        <v>695</v>
      </c>
      <c r="F160" s="6">
        <v>99</v>
      </c>
      <c r="G160" s="7">
        <v>5045</v>
      </c>
      <c r="H160" s="4" t="s">
        <v>696</v>
      </c>
      <c r="I160" s="4" t="s">
        <v>488</v>
      </c>
      <c r="J160" s="4" t="s">
        <v>30</v>
      </c>
      <c r="K160" s="7">
        <v>4</v>
      </c>
    </row>
    <row r="161" spans="1:11" ht="14.4">
      <c r="A161" s="7">
        <v>8763</v>
      </c>
      <c r="B161" s="5">
        <v>44683</v>
      </c>
      <c r="C161" s="5">
        <v>44680</v>
      </c>
      <c r="D161" s="4" t="s">
        <v>714</v>
      </c>
      <c r="E161" s="4" t="s">
        <v>695</v>
      </c>
      <c r="F161" s="6">
        <v>199</v>
      </c>
      <c r="G161" s="7">
        <v>5045</v>
      </c>
      <c r="H161" s="4" t="s">
        <v>696</v>
      </c>
      <c r="I161" s="4" t="s">
        <v>488</v>
      </c>
      <c r="J161" s="4" t="s">
        <v>30</v>
      </c>
      <c r="K161" s="7">
        <v>4</v>
      </c>
    </row>
    <row r="162" spans="1:11" ht="14.4">
      <c r="A162" s="7">
        <v>8763</v>
      </c>
      <c r="B162" s="5">
        <v>44662</v>
      </c>
      <c r="C162" s="5">
        <v>44661</v>
      </c>
      <c r="D162" s="4" t="s">
        <v>715</v>
      </c>
      <c r="E162" s="4" t="s">
        <v>699</v>
      </c>
      <c r="F162" s="6">
        <v>123</v>
      </c>
      <c r="G162" s="7">
        <v>5045</v>
      </c>
      <c r="H162" s="4" t="s">
        <v>696</v>
      </c>
      <c r="I162" s="4" t="s">
        <v>488</v>
      </c>
      <c r="J162" s="4" t="s">
        <v>30</v>
      </c>
      <c r="K162" s="7">
        <v>4</v>
      </c>
    </row>
    <row r="163" spans="1:11" ht="14.4">
      <c r="A163" s="7">
        <v>8763</v>
      </c>
      <c r="B163" s="5">
        <v>44684</v>
      </c>
      <c r="C163" s="5">
        <v>44683</v>
      </c>
      <c r="D163" s="4" t="s">
        <v>716</v>
      </c>
      <c r="E163" s="4" t="s">
        <v>695</v>
      </c>
      <c r="F163" s="6">
        <v>99</v>
      </c>
      <c r="G163" s="7">
        <v>5045</v>
      </c>
      <c r="H163" s="4" t="s">
        <v>696</v>
      </c>
      <c r="I163" s="4" t="s">
        <v>488</v>
      </c>
      <c r="J163" s="4" t="s">
        <v>30</v>
      </c>
      <c r="K163" s="7">
        <v>5</v>
      </c>
    </row>
    <row r="164" spans="1:11" ht="14.4">
      <c r="A164" s="7">
        <v>8763</v>
      </c>
      <c r="B164" s="5">
        <v>44711</v>
      </c>
      <c r="C164" s="5">
        <v>44710</v>
      </c>
      <c r="D164" s="4" t="s">
        <v>717</v>
      </c>
      <c r="E164" s="4" t="s">
        <v>695</v>
      </c>
      <c r="F164" s="6">
        <v>199</v>
      </c>
      <c r="G164" s="7">
        <v>5045</v>
      </c>
      <c r="H164" s="4" t="s">
        <v>696</v>
      </c>
      <c r="I164" s="4" t="s">
        <v>488</v>
      </c>
      <c r="J164" s="4" t="s">
        <v>30</v>
      </c>
      <c r="K164" s="7">
        <v>5</v>
      </c>
    </row>
    <row r="165" spans="1:11" ht="14.4">
      <c r="A165" s="7">
        <v>8763</v>
      </c>
      <c r="B165" s="5">
        <v>44692</v>
      </c>
      <c r="C165" s="5">
        <v>44691</v>
      </c>
      <c r="D165" s="4" t="s">
        <v>718</v>
      </c>
      <c r="E165" s="4" t="s">
        <v>699</v>
      </c>
      <c r="F165" s="6">
        <v>123</v>
      </c>
      <c r="G165" s="7">
        <v>5045</v>
      </c>
      <c r="H165" s="4" t="s">
        <v>696</v>
      </c>
      <c r="I165" s="4" t="s">
        <v>488</v>
      </c>
      <c r="J165" s="4" t="s">
        <v>30</v>
      </c>
      <c r="K165" s="7">
        <v>5</v>
      </c>
    </row>
    <row r="166" spans="1:11" ht="14.4">
      <c r="A166" s="7">
        <v>8763</v>
      </c>
      <c r="B166" s="5">
        <v>44715</v>
      </c>
      <c r="C166" s="5">
        <v>44714</v>
      </c>
      <c r="D166" s="4" t="s">
        <v>719</v>
      </c>
      <c r="E166" s="4" t="s">
        <v>695</v>
      </c>
      <c r="F166" s="6">
        <v>99</v>
      </c>
      <c r="G166" s="7">
        <v>5045</v>
      </c>
      <c r="H166" s="4" t="s">
        <v>696</v>
      </c>
      <c r="I166" s="4" t="s">
        <v>488</v>
      </c>
      <c r="J166" s="4" t="s">
        <v>30</v>
      </c>
      <c r="K166" s="7">
        <v>6</v>
      </c>
    </row>
    <row r="167" spans="1:11" ht="14.4">
      <c r="A167" s="7">
        <v>8763</v>
      </c>
      <c r="B167" s="5">
        <v>44742</v>
      </c>
      <c r="C167" s="5">
        <v>44741</v>
      </c>
      <c r="D167" s="4" t="s">
        <v>720</v>
      </c>
      <c r="E167" s="4" t="s">
        <v>695</v>
      </c>
      <c r="F167" s="6">
        <v>199</v>
      </c>
      <c r="G167" s="7">
        <v>5045</v>
      </c>
      <c r="H167" s="4" t="s">
        <v>696</v>
      </c>
      <c r="I167" s="4" t="s">
        <v>488</v>
      </c>
      <c r="J167" s="4" t="s">
        <v>30</v>
      </c>
      <c r="K167" s="7">
        <v>6</v>
      </c>
    </row>
    <row r="168" spans="1:11" ht="14.4">
      <c r="A168" s="7">
        <v>8763</v>
      </c>
      <c r="B168" s="5">
        <v>44725</v>
      </c>
      <c r="C168" s="5">
        <v>44722</v>
      </c>
      <c r="D168" s="4" t="s">
        <v>721</v>
      </c>
      <c r="E168" s="4" t="s">
        <v>699</v>
      </c>
      <c r="F168" s="6">
        <v>107.4</v>
      </c>
      <c r="G168" s="7">
        <v>5045</v>
      </c>
      <c r="H168" s="4" t="s">
        <v>696</v>
      </c>
      <c r="I168" s="4" t="s">
        <v>488</v>
      </c>
      <c r="J168" s="4" t="s">
        <v>30</v>
      </c>
      <c r="K168" s="7">
        <v>6</v>
      </c>
    </row>
    <row r="169" spans="1:11" ht="14.4">
      <c r="A169" s="7">
        <v>8763</v>
      </c>
      <c r="B169" s="5">
        <v>44746</v>
      </c>
      <c r="C169" s="5">
        <v>44744</v>
      </c>
      <c r="D169" s="4" t="s">
        <v>722</v>
      </c>
      <c r="E169" s="4" t="s">
        <v>695</v>
      </c>
      <c r="F169" s="6">
        <v>99</v>
      </c>
      <c r="G169" s="7">
        <v>5045</v>
      </c>
      <c r="H169" s="4" t="s">
        <v>696</v>
      </c>
      <c r="I169" s="4" t="s">
        <v>488</v>
      </c>
      <c r="J169" s="4" t="s">
        <v>30</v>
      </c>
      <c r="K169" s="7">
        <v>7</v>
      </c>
    </row>
    <row r="170" spans="1:11" ht="14.4">
      <c r="A170" s="7">
        <v>8763</v>
      </c>
      <c r="B170" s="5">
        <v>44774</v>
      </c>
      <c r="C170" s="5">
        <v>44771</v>
      </c>
      <c r="D170" s="4" t="s">
        <v>723</v>
      </c>
      <c r="E170" s="4" t="s">
        <v>695</v>
      </c>
      <c r="F170" s="6">
        <v>199</v>
      </c>
      <c r="G170" s="7">
        <v>5045</v>
      </c>
      <c r="H170" s="4" t="s">
        <v>696</v>
      </c>
      <c r="I170" s="4" t="s">
        <v>488</v>
      </c>
      <c r="J170" s="4" t="s">
        <v>30</v>
      </c>
      <c r="K170" s="7">
        <v>7</v>
      </c>
    </row>
    <row r="171" spans="1:11" ht="14.4">
      <c r="A171" s="7">
        <v>8763</v>
      </c>
      <c r="B171" s="5">
        <v>44753</v>
      </c>
      <c r="C171" s="5">
        <v>44753</v>
      </c>
      <c r="D171" s="4" t="s">
        <v>724</v>
      </c>
      <c r="E171" s="4" t="s">
        <v>725</v>
      </c>
      <c r="F171" s="6">
        <v>99</v>
      </c>
      <c r="G171" s="7">
        <v>5045</v>
      </c>
      <c r="H171" s="4" t="s">
        <v>696</v>
      </c>
      <c r="I171" s="4" t="s">
        <v>488</v>
      </c>
      <c r="J171" s="4" t="s">
        <v>30</v>
      </c>
      <c r="K171" s="7">
        <v>7</v>
      </c>
    </row>
    <row r="172" spans="1:11" ht="14.4">
      <c r="A172" s="7">
        <v>8763</v>
      </c>
      <c r="B172" s="5">
        <v>44776</v>
      </c>
      <c r="C172" s="5">
        <v>44775</v>
      </c>
      <c r="D172" s="4" t="s">
        <v>726</v>
      </c>
      <c r="E172" s="4" t="s">
        <v>695</v>
      </c>
      <c r="F172" s="6">
        <v>99</v>
      </c>
      <c r="G172" s="7">
        <v>5045</v>
      </c>
      <c r="H172" s="4" t="s">
        <v>696</v>
      </c>
      <c r="I172" s="4" t="s">
        <v>488</v>
      </c>
      <c r="J172" s="4" t="s">
        <v>30</v>
      </c>
      <c r="K172" s="7">
        <v>8</v>
      </c>
    </row>
    <row r="173" spans="1:11" ht="14.4">
      <c r="A173" s="7">
        <v>8763</v>
      </c>
      <c r="B173" s="5">
        <v>44784</v>
      </c>
      <c r="C173" s="5">
        <v>44784</v>
      </c>
      <c r="D173" s="4" t="s">
        <v>727</v>
      </c>
      <c r="E173" s="4" t="s">
        <v>725</v>
      </c>
      <c r="F173" s="6">
        <v>99</v>
      </c>
      <c r="G173" s="7">
        <v>5045</v>
      </c>
      <c r="H173" s="4" t="s">
        <v>696</v>
      </c>
      <c r="I173" s="4" t="s">
        <v>488</v>
      </c>
      <c r="J173" s="4" t="s">
        <v>30</v>
      </c>
      <c r="K173" s="7">
        <v>8</v>
      </c>
    </row>
    <row r="174" spans="1:11" ht="14.4">
      <c r="A174" s="7">
        <v>8763</v>
      </c>
      <c r="B174" s="5">
        <v>44809</v>
      </c>
      <c r="C174" s="5">
        <v>44806</v>
      </c>
      <c r="D174" s="4" t="s">
        <v>728</v>
      </c>
      <c r="E174" s="4" t="s">
        <v>695</v>
      </c>
      <c r="F174" s="6">
        <v>99</v>
      </c>
      <c r="G174" s="7">
        <v>5045</v>
      </c>
      <c r="H174" s="4" t="s">
        <v>696</v>
      </c>
      <c r="I174" s="4" t="s">
        <v>488</v>
      </c>
      <c r="J174" s="4" t="s">
        <v>30</v>
      </c>
      <c r="K174" s="7">
        <v>9</v>
      </c>
    </row>
    <row r="175" spans="1:11" ht="14.4">
      <c r="A175" s="7">
        <v>8763</v>
      </c>
      <c r="B175" s="5">
        <v>44816</v>
      </c>
      <c r="C175" s="5">
        <v>44815</v>
      </c>
      <c r="D175" s="4" t="s">
        <v>729</v>
      </c>
      <c r="E175" s="4" t="s">
        <v>725</v>
      </c>
      <c r="F175" s="6">
        <v>99</v>
      </c>
      <c r="G175" s="7">
        <v>5045</v>
      </c>
      <c r="H175" s="4" t="s">
        <v>696</v>
      </c>
      <c r="I175" s="4" t="s">
        <v>488</v>
      </c>
      <c r="J175" s="4" t="s">
        <v>30</v>
      </c>
      <c r="K175" s="7">
        <v>9</v>
      </c>
    </row>
    <row r="176" spans="1:11" ht="14.4">
      <c r="A176" s="7">
        <v>8763</v>
      </c>
      <c r="B176" s="5">
        <v>44837</v>
      </c>
      <c r="C176" s="5">
        <v>44836</v>
      </c>
      <c r="D176" s="4" t="s">
        <v>730</v>
      </c>
      <c r="E176" s="4" t="s">
        <v>695</v>
      </c>
      <c r="F176" s="6">
        <v>99</v>
      </c>
      <c r="G176" s="7">
        <v>5045</v>
      </c>
      <c r="H176" s="4" t="s">
        <v>696</v>
      </c>
      <c r="I176" s="4" t="s">
        <v>488</v>
      </c>
      <c r="J176" s="4" t="s">
        <v>30</v>
      </c>
      <c r="K176" s="7">
        <v>10</v>
      </c>
    </row>
    <row r="177" spans="1:11" ht="14.4">
      <c r="A177" s="7">
        <v>8763</v>
      </c>
      <c r="B177" s="10" t="s">
        <v>510</v>
      </c>
      <c r="C177" s="5">
        <v>44845</v>
      </c>
      <c r="D177" s="4" t="s">
        <v>731</v>
      </c>
      <c r="E177" s="4" t="s">
        <v>725</v>
      </c>
      <c r="F177" s="6">
        <v>99</v>
      </c>
      <c r="G177" s="7">
        <v>5045</v>
      </c>
      <c r="H177" s="4" t="s">
        <v>696</v>
      </c>
      <c r="I177" s="4" t="s">
        <v>488</v>
      </c>
      <c r="J177" s="4" t="s">
        <v>30</v>
      </c>
      <c r="K177" s="7">
        <v>10</v>
      </c>
    </row>
    <row r="178" spans="1:11" ht="14.4">
      <c r="A178" s="7">
        <v>8763</v>
      </c>
      <c r="B178" s="5">
        <v>44868</v>
      </c>
      <c r="C178" s="5">
        <v>44867</v>
      </c>
      <c r="D178" s="4" t="s">
        <v>732</v>
      </c>
      <c r="E178" s="4" t="s">
        <v>695</v>
      </c>
      <c r="F178" s="6">
        <v>99</v>
      </c>
      <c r="G178" s="7">
        <v>5045</v>
      </c>
      <c r="H178" s="4" t="s">
        <v>696</v>
      </c>
      <c r="I178" s="4" t="s">
        <v>488</v>
      </c>
      <c r="J178" s="4" t="s">
        <v>30</v>
      </c>
      <c r="K178" s="7">
        <v>11</v>
      </c>
    </row>
    <row r="179" spans="1:11" ht="14.4">
      <c r="A179" s="7">
        <v>8763</v>
      </c>
      <c r="B179" s="10" t="s">
        <v>510</v>
      </c>
      <c r="C179" s="5">
        <v>44876</v>
      </c>
      <c r="D179" s="4" t="s">
        <v>733</v>
      </c>
      <c r="E179" s="4" t="s">
        <v>725</v>
      </c>
      <c r="F179" s="6">
        <v>99</v>
      </c>
      <c r="G179" s="7">
        <v>5045</v>
      </c>
      <c r="H179" s="4" t="s">
        <v>696</v>
      </c>
      <c r="I179" s="4" t="s">
        <v>488</v>
      </c>
      <c r="J179" s="4" t="s">
        <v>30</v>
      </c>
      <c r="K179" s="7">
        <v>11</v>
      </c>
    </row>
    <row r="180" spans="1:11" ht="14.4">
      <c r="A180" s="7">
        <v>8763</v>
      </c>
      <c r="B180" s="5">
        <v>44900</v>
      </c>
      <c r="C180" s="5">
        <v>44897</v>
      </c>
      <c r="D180" s="4" t="s">
        <v>734</v>
      </c>
      <c r="E180" s="4" t="s">
        <v>695</v>
      </c>
      <c r="F180" s="6">
        <v>99</v>
      </c>
      <c r="G180" s="7">
        <v>5045</v>
      </c>
      <c r="H180" s="4" t="s">
        <v>696</v>
      </c>
      <c r="I180" s="4" t="s">
        <v>488</v>
      </c>
      <c r="J180" s="4" t="s">
        <v>30</v>
      </c>
      <c r="K180" s="7">
        <v>12</v>
      </c>
    </row>
    <row r="181" spans="1:11" ht="14.4">
      <c r="A181" s="7">
        <v>8763</v>
      </c>
      <c r="B181" s="10" t="s">
        <v>510</v>
      </c>
      <c r="C181" s="5">
        <v>44906</v>
      </c>
      <c r="D181" s="4" t="s">
        <v>735</v>
      </c>
      <c r="E181" s="4" t="s">
        <v>725</v>
      </c>
      <c r="F181" s="6">
        <v>80</v>
      </c>
      <c r="G181" s="7">
        <v>5045</v>
      </c>
      <c r="H181" s="4" t="s">
        <v>696</v>
      </c>
      <c r="I181" s="4" t="s">
        <v>488</v>
      </c>
      <c r="J181" s="4" t="s">
        <v>30</v>
      </c>
      <c r="K181" s="7">
        <v>12</v>
      </c>
    </row>
    <row r="182" spans="1:11" ht="14.4">
      <c r="A182" s="7">
        <v>9287</v>
      </c>
      <c r="B182" s="5">
        <v>44662</v>
      </c>
      <c r="C182" s="5">
        <v>44661</v>
      </c>
      <c r="D182" s="4" t="s">
        <v>736</v>
      </c>
      <c r="E182" s="4" t="s">
        <v>737</v>
      </c>
      <c r="F182" s="8">
        <v>-62.97</v>
      </c>
      <c r="G182" s="7">
        <v>0</v>
      </c>
      <c r="H182" s="4"/>
      <c r="I182" s="4" t="s">
        <v>707</v>
      </c>
      <c r="J182" s="4"/>
      <c r="K182" s="7">
        <v>4</v>
      </c>
    </row>
    <row r="183" spans="1:11" ht="14.4">
      <c r="A183" s="7">
        <v>9287</v>
      </c>
      <c r="B183" s="5">
        <v>44690</v>
      </c>
      <c r="C183" s="5">
        <v>44689</v>
      </c>
      <c r="D183" s="4" t="s">
        <v>738</v>
      </c>
      <c r="E183" s="4" t="s">
        <v>737</v>
      </c>
      <c r="F183" s="8">
        <v>-84.15</v>
      </c>
      <c r="G183" s="7">
        <v>0</v>
      </c>
      <c r="H183" s="4"/>
      <c r="I183" s="4" t="s">
        <v>707</v>
      </c>
      <c r="J183" s="4"/>
      <c r="K183" s="7">
        <v>5</v>
      </c>
    </row>
    <row r="184" spans="1:11" ht="14.4">
      <c r="A184" s="7">
        <v>9287</v>
      </c>
      <c r="B184" s="5">
        <v>44719</v>
      </c>
      <c r="C184" s="5">
        <v>44719</v>
      </c>
      <c r="D184" s="4" t="s">
        <v>739</v>
      </c>
      <c r="E184" s="4" t="s">
        <v>737</v>
      </c>
      <c r="F184" s="8">
        <v>-102.83</v>
      </c>
      <c r="G184" s="7">
        <v>0</v>
      </c>
      <c r="H184" s="4"/>
      <c r="I184" s="4" t="s">
        <v>707</v>
      </c>
      <c r="J184" s="4"/>
      <c r="K184" s="7">
        <v>6</v>
      </c>
    </row>
    <row r="185" spans="1:11" ht="14.4">
      <c r="A185" s="7">
        <v>9287</v>
      </c>
      <c r="B185" s="5">
        <v>44749</v>
      </c>
      <c r="C185" s="5">
        <v>44749</v>
      </c>
      <c r="D185" s="4" t="s">
        <v>740</v>
      </c>
      <c r="E185" s="4" t="s">
        <v>737</v>
      </c>
      <c r="F185" s="8">
        <v>-146.07</v>
      </c>
      <c r="G185" s="7">
        <v>0</v>
      </c>
      <c r="H185" s="4"/>
      <c r="I185" s="4" t="s">
        <v>707</v>
      </c>
      <c r="J185" s="4"/>
      <c r="K185" s="7">
        <v>7</v>
      </c>
    </row>
    <row r="186" spans="1:11" ht="14.4">
      <c r="A186" s="7">
        <v>9287</v>
      </c>
      <c r="B186" s="5">
        <v>44781</v>
      </c>
      <c r="C186" s="5">
        <v>44780</v>
      </c>
      <c r="D186" s="4" t="s">
        <v>741</v>
      </c>
      <c r="E186" s="4" t="s">
        <v>737</v>
      </c>
      <c r="F186" s="8">
        <v>-184.74</v>
      </c>
      <c r="G186" s="7">
        <v>0</v>
      </c>
      <c r="H186" s="4"/>
      <c r="I186" s="4" t="s">
        <v>707</v>
      </c>
      <c r="J186" s="4"/>
      <c r="K186" s="7">
        <v>8</v>
      </c>
    </row>
    <row r="187" spans="1:11" ht="14.4">
      <c r="A187" s="7">
        <v>9287</v>
      </c>
      <c r="B187" s="5">
        <v>44811</v>
      </c>
      <c r="C187" s="5">
        <v>44811</v>
      </c>
      <c r="D187" s="4" t="s">
        <v>742</v>
      </c>
      <c r="E187" s="4" t="s">
        <v>737</v>
      </c>
      <c r="F187" s="8">
        <v>-222.46</v>
      </c>
      <c r="G187" s="7">
        <v>0</v>
      </c>
      <c r="H187" s="4"/>
      <c r="I187" s="4" t="s">
        <v>707</v>
      </c>
      <c r="J187" s="4"/>
      <c r="K187" s="7">
        <v>9</v>
      </c>
    </row>
    <row r="188" spans="1:11" ht="14.4">
      <c r="A188" s="7">
        <v>9287</v>
      </c>
      <c r="B188" s="5">
        <v>44840</v>
      </c>
      <c r="C188" s="5">
        <v>44840</v>
      </c>
      <c r="D188" s="4" t="s">
        <v>743</v>
      </c>
      <c r="E188" s="4" t="s">
        <v>737</v>
      </c>
      <c r="F188" s="8">
        <v>-238.09</v>
      </c>
      <c r="G188" s="7">
        <v>0</v>
      </c>
      <c r="H188" s="4"/>
      <c r="I188" s="4" t="s">
        <v>707</v>
      </c>
      <c r="J188" s="4"/>
      <c r="K188" s="7">
        <v>10</v>
      </c>
    </row>
    <row r="189" spans="1:11" ht="14.4">
      <c r="A189" s="7">
        <v>9287</v>
      </c>
      <c r="B189" s="5">
        <v>44872</v>
      </c>
      <c r="C189" s="5">
        <v>44872</v>
      </c>
      <c r="D189" s="4" t="s">
        <v>744</v>
      </c>
      <c r="E189" s="4" t="s">
        <v>737</v>
      </c>
      <c r="F189" s="8">
        <v>-254.67</v>
      </c>
      <c r="G189" s="7">
        <v>0</v>
      </c>
      <c r="H189" s="4"/>
      <c r="I189" s="4" t="s">
        <v>707</v>
      </c>
      <c r="J189" s="4"/>
      <c r="K189" s="7">
        <v>11</v>
      </c>
    </row>
    <row r="190" spans="1:11" ht="14.4">
      <c r="A190" s="7">
        <v>9287</v>
      </c>
      <c r="B190" s="5">
        <v>44903</v>
      </c>
      <c r="C190" s="5">
        <v>44903</v>
      </c>
      <c r="D190" s="4" t="s">
        <v>745</v>
      </c>
      <c r="E190" s="4" t="s">
        <v>737</v>
      </c>
      <c r="F190" s="8">
        <v>-273.87</v>
      </c>
      <c r="G190" s="7">
        <v>0</v>
      </c>
      <c r="H190" s="4"/>
      <c r="I190" s="4" t="s">
        <v>707</v>
      </c>
      <c r="J190" s="4"/>
      <c r="K190" s="7">
        <v>12</v>
      </c>
    </row>
    <row r="191" spans="1:11" ht="14.4">
      <c r="A191" s="7">
        <v>8763</v>
      </c>
      <c r="B191" s="5">
        <v>44567</v>
      </c>
      <c r="C191" s="5">
        <v>44567</v>
      </c>
      <c r="D191" s="4" t="s">
        <v>604</v>
      </c>
      <c r="E191" s="4" t="s">
        <v>746</v>
      </c>
      <c r="F191" s="6">
        <v>0.87</v>
      </c>
      <c r="G191" s="7">
        <v>0</v>
      </c>
      <c r="H191" s="4"/>
      <c r="I191" s="4" t="s">
        <v>488</v>
      </c>
      <c r="J191" s="4" t="s">
        <v>747</v>
      </c>
      <c r="K191" s="7">
        <v>1</v>
      </c>
    </row>
    <row r="192" spans="1:11" ht="14.4">
      <c r="A192" s="7">
        <v>8763</v>
      </c>
      <c r="B192" s="5">
        <v>44585</v>
      </c>
      <c r="C192" s="5">
        <v>44585</v>
      </c>
      <c r="D192" s="4" t="s">
        <v>602</v>
      </c>
      <c r="E192" s="4" t="s">
        <v>746</v>
      </c>
      <c r="F192" s="6">
        <v>1.08</v>
      </c>
      <c r="G192" s="7">
        <v>0</v>
      </c>
      <c r="H192" s="4"/>
      <c r="I192" s="4" t="s">
        <v>488</v>
      </c>
      <c r="J192" s="4" t="s">
        <v>747</v>
      </c>
      <c r="K192" s="7">
        <v>1</v>
      </c>
    </row>
    <row r="193" spans="1:11" ht="14.4">
      <c r="A193" s="7">
        <v>9287</v>
      </c>
      <c r="B193" s="5">
        <v>44572</v>
      </c>
      <c r="C193" s="5">
        <v>44572</v>
      </c>
      <c r="D193" s="4"/>
      <c r="E193" s="4" t="s">
        <v>748</v>
      </c>
      <c r="F193" s="6">
        <v>4.09</v>
      </c>
      <c r="G193" s="7">
        <v>0</v>
      </c>
      <c r="H193" s="4"/>
      <c r="I193" s="4" t="s">
        <v>488</v>
      </c>
      <c r="J193" s="4" t="s">
        <v>747</v>
      </c>
      <c r="K193" s="7">
        <v>1</v>
      </c>
    </row>
    <row r="194" spans="1:11" ht="14.4">
      <c r="A194" s="7">
        <v>8763</v>
      </c>
      <c r="B194" s="5">
        <v>44599</v>
      </c>
      <c r="C194" s="5">
        <v>44599</v>
      </c>
      <c r="D194" s="4" t="s">
        <v>610</v>
      </c>
      <c r="E194" s="4" t="s">
        <v>746</v>
      </c>
      <c r="F194" s="6">
        <v>0.87</v>
      </c>
      <c r="G194" s="7">
        <v>0</v>
      </c>
      <c r="H194" s="4"/>
      <c r="I194" s="4" t="s">
        <v>488</v>
      </c>
      <c r="J194" s="4" t="s">
        <v>747</v>
      </c>
      <c r="K194" s="7">
        <v>2</v>
      </c>
    </row>
    <row r="195" spans="1:11" ht="14.4">
      <c r="A195" s="7">
        <v>8763</v>
      </c>
      <c r="B195" s="5">
        <v>44617</v>
      </c>
      <c r="C195" s="5">
        <v>44617</v>
      </c>
      <c r="D195" s="4" t="s">
        <v>609</v>
      </c>
      <c r="E195" s="4" t="s">
        <v>746</v>
      </c>
      <c r="F195" s="6">
        <v>1.08</v>
      </c>
      <c r="G195" s="7">
        <v>0</v>
      </c>
      <c r="H195" s="4"/>
      <c r="I195" s="4" t="s">
        <v>488</v>
      </c>
      <c r="J195" s="4" t="s">
        <v>747</v>
      </c>
      <c r="K195" s="7">
        <v>2</v>
      </c>
    </row>
    <row r="196" spans="1:11" ht="14.4">
      <c r="A196" s="7">
        <v>9287</v>
      </c>
      <c r="B196" s="5">
        <v>44599</v>
      </c>
      <c r="C196" s="5">
        <v>44599</v>
      </c>
      <c r="D196" s="4"/>
      <c r="E196" s="4" t="s">
        <v>749</v>
      </c>
      <c r="F196" s="6">
        <v>39</v>
      </c>
      <c r="G196" s="7">
        <v>0</v>
      </c>
      <c r="H196" s="4"/>
      <c r="I196" s="4" t="s">
        <v>488</v>
      </c>
      <c r="J196" s="4" t="s">
        <v>747</v>
      </c>
      <c r="K196" s="7">
        <v>2</v>
      </c>
    </row>
    <row r="197" spans="1:11" ht="14.4">
      <c r="A197" s="7">
        <v>9287</v>
      </c>
      <c r="B197" s="5">
        <v>44603</v>
      </c>
      <c r="C197" s="5">
        <v>44603</v>
      </c>
      <c r="D197" s="4"/>
      <c r="E197" s="4" t="s">
        <v>748</v>
      </c>
      <c r="F197" s="6">
        <v>40.590000000000003</v>
      </c>
      <c r="G197" s="7">
        <v>0</v>
      </c>
      <c r="H197" s="4"/>
      <c r="I197" s="4" t="s">
        <v>488</v>
      </c>
      <c r="J197" s="4" t="s">
        <v>747</v>
      </c>
      <c r="K197" s="7">
        <v>2</v>
      </c>
    </row>
    <row r="198" spans="1:11" ht="14.4">
      <c r="A198" s="7">
        <v>8763</v>
      </c>
      <c r="B198" s="5">
        <v>44627</v>
      </c>
      <c r="C198" s="5">
        <v>44627</v>
      </c>
      <c r="D198" s="4" t="s">
        <v>613</v>
      </c>
      <c r="E198" s="4" t="s">
        <v>746</v>
      </c>
      <c r="F198" s="6">
        <v>4.17</v>
      </c>
      <c r="G198" s="7">
        <v>0</v>
      </c>
      <c r="H198" s="4"/>
      <c r="I198" s="4" t="s">
        <v>488</v>
      </c>
      <c r="J198" s="4" t="s">
        <v>747</v>
      </c>
      <c r="K198" s="7">
        <v>3</v>
      </c>
    </row>
    <row r="199" spans="1:11" ht="14.4">
      <c r="A199" s="7">
        <v>8763</v>
      </c>
      <c r="B199" s="5">
        <v>44641</v>
      </c>
      <c r="C199" s="5">
        <v>44641</v>
      </c>
      <c r="D199" s="4" t="s">
        <v>612</v>
      </c>
      <c r="E199" s="4" t="s">
        <v>746</v>
      </c>
      <c r="F199" s="6">
        <v>1.08</v>
      </c>
      <c r="G199" s="7">
        <v>0</v>
      </c>
      <c r="H199" s="4"/>
      <c r="I199" s="4" t="s">
        <v>488</v>
      </c>
      <c r="J199" s="4" t="s">
        <v>747</v>
      </c>
      <c r="K199" s="7">
        <v>3</v>
      </c>
    </row>
    <row r="200" spans="1:11" ht="14.4">
      <c r="A200" s="7">
        <v>9287</v>
      </c>
      <c r="B200" s="5">
        <v>44631</v>
      </c>
      <c r="C200" s="5">
        <v>44631</v>
      </c>
      <c r="D200" s="4"/>
      <c r="E200" s="4" t="s">
        <v>748</v>
      </c>
      <c r="F200" s="6">
        <v>37.57</v>
      </c>
      <c r="G200" s="7">
        <v>0</v>
      </c>
      <c r="H200" s="4"/>
      <c r="I200" s="4" t="s">
        <v>488</v>
      </c>
      <c r="J200" s="4" t="s">
        <v>747</v>
      </c>
      <c r="K200" s="7">
        <v>3</v>
      </c>
    </row>
    <row r="201" spans="1:11" ht="14.4">
      <c r="A201" s="7">
        <v>8763</v>
      </c>
      <c r="B201" s="5">
        <v>44657</v>
      </c>
      <c r="C201" s="5">
        <v>44657</v>
      </c>
      <c r="D201" s="4" t="s">
        <v>616</v>
      </c>
      <c r="E201" s="4" t="s">
        <v>746</v>
      </c>
      <c r="F201" s="6">
        <v>0.87</v>
      </c>
      <c r="G201" s="7">
        <v>0</v>
      </c>
      <c r="H201" s="4"/>
      <c r="I201" s="4" t="s">
        <v>488</v>
      </c>
      <c r="J201" s="4" t="s">
        <v>747</v>
      </c>
      <c r="K201" s="7">
        <v>4</v>
      </c>
    </row>
    <row r="202" spans="1:11" ht="14.4">
      <c r="A202" s="7">
        <v>8763</v>
      </c>
      <c r="B202" s="5">
        <v>44669</v>
      </c>
      <c r="C202" s="5">
        <v>44669</v>
      </c>
      <c r="D202" s="4" t="s">
        <v>615</v>
      </c>
      <c r="E202" s="4" t="s">
        <v>746</v>
      </c>
      <c r="F202" s="6">
        <v>1.08</v>
      </c>
      <c r="G202" s="7">
        <v>0</v>
      </c>
      <c r="H202" s="4"/>
      <c r="I202" s="4" t="s">
        <v>488</v>
      </c>
      <c r="J202" s="4" t="s">
        <v>747</v>
      </c>
      <c r="K202" s="7">
        <v>4</v>
      </c>
    </row>
    <row r="203" spans="1:11" ht="14.4">
      <c r="A203" s="7">
        <v>9287</v>
      </c>
      <c r="B203" s="5">
        <v>44662</v>
      </c>
      <c r="C203" s="5">
        <v>44662</v>
      </c>
      <c r="D203" s="4"/>
      <c r="E203" s="4" t="s">
        <v>748</v>
      </c>
      <c r="F203" s="6">
        <v>53.33</v>
      </c>
      <c r="G203" s="7">
        <v>0</v>
      </c>
      <c r="H203" s="4"/>
      <c r="I203" s="4" t="s">
        <v>488</v>
      </c>
      <c r="J203" s="4" t="s">
        <v>747</v>
      </c>
      <c r="K203" s="7">
        <v>4</v>
      </c>
    </row>
    <row r="204" spans="1:11" ht="14.4">
      <c r="A204" s="7">
        <v>8763</v>
      </c>
      <c r="B204" s="5">
        <v>44687</v>
      </c>
      <c r="C204" s="5">
        <v>44687</v>
      </c>
      <c r="D204" s="4" t="s">
        <v>621</v>
      </c>
      <c r="E204" s="4" t="s">
        <v>746</v>
      </c>
      <c r="F204" s="6">
        <v>0.87</v>
      </c>
      <c r="G204" s="7">
        <v>0</v>
      </c>
      <c r="H204" s="4"/>
      <c r="I204" s="4" t="s">
        <v>488</v>
      </c>
      <c r="J204" s="4" t="s">
        <v>747</v>
      </c>
      <c r="K204" s="7">
        <v>5</v>
      </c>
    </row>
    <row r="205" spans="1:11" ht="14.4">
      <c r="A205" s="7">
        <v>8763</v>
      </c>
      <c r="B205" s="5">
        <v>44697</v>
      </c>
      <c r="C205" s="5">
        <v>44697</v>
      </c>
      <c r="D205" s="4" t="s">
        <v>502</v>
      </c>
      <c r="E205" s="4" t="s">
        <v>746</v>
      </c>
      <c r="F205" s="6">
        <v>1.17</v>
      </c>
      <c r="G205" s="7">
        <v>0</v>
      </c>
      <c r="H205" s="4"/>
      <c r="I205" s="4" t="s">
        <v>488</v>
      </c>
      <c r="J205" s="4" t="s">
        <v>747</v>
      </c>
      <c r="K205" s="7">
        <v>5</v>
      </c>
    </row>
    <row r="206" spans="1:11" ht="14.4">
      <c r="A206" s="7">
        <v>8763</v>
      </c>
      <c r="B206" s="5">
        <v>44697</v>
      </c>
      <c r="C206" s="5">
        <v>44697</v>
      </c>
      <c r="D206" s="4" t="s">
        <v>495</v>
      </c>
      <c r="E206" s="4" t="s">
        <v>746</v>
      </c>
      <c r="F206" s="6">
        <v>0.8</v>
      </c>
      <c r="G206" s="7">
        <v>0</v>
      </c>
      <c r="H206" s="4"/>
      <c r="I206" s="4" t="s">
        <v>488</v>
      </c>
      <c r="J206" s="4" t="s">
        <v>747</v>
      </c>
      <c r="K206" s="7">
        <v>5</v>
      </c>
    </row>
    <row r="207" spans="1:11" ht="14.4">
      <c r="A207" s="7">
        <v>8763</v>
      </c>
      <c r="B207" s="5">
        <v>44697</v>
      </c>
      <c r="C207" s="5">
        <v>44697</v>
      </c>
      <c r="D207" s="4" t="s">
        <v>516</v>
      </c>
      <c r="E207" s="4" t="s">
        <v>746</v>
      </c>
      <c r="F207" s="6">
        <v>3.23</v>
      </c>
      <c r="G207" s="7">
        <v>0</v>
      </c>
      <c r="H207" s="4"/>
      <c r="I207" s="4" t="s">
        <v>488</v>
      </c>
      <c r="J207" s="4" t="s">
        <v>747</v>
      </c>
      <c r="K207" s="7">
        <v>5</v>
      </c>
    </row>
    <row r="208" spans="1:11" ht="14.4">
      <c r="A208" s="7">
        <v>8763</v>
      </c>
      <c r="B208" s="5">
        <v>44697</v>
      </c>
      <c r="C208" s="5">
        <v>44697</v>
      </c>
      <c r="D208" s="4" t="s">
        <v>497</v>
      </c>
      <c r="E208" s="4" t="s">
        <v>746</v>
      </c>
      <c r="F208" s="6">
        <v>0.32</v>
      </c>
      <c r="G208" s="7">
        <v>0</v>
      </c>
      <c r="H208" s="4"/>
      <c r="I208" s="4" t="s">
        <v>488</v>
      </c>
      <c r="J208" s="4" t="s">
        <v>747</v>
      </c>
      <c r="K208" s="7">
        <v>5</v>
      </c>
    </row>
    <row r="209" spans="1:11" ht="14.4">
      <c r="A209" s="7">
        <v>8763</v>
      </c>
      <c r="B209" s="5">
        <v>44697</v>
      </c>
      <c r="C209" s="5">
        <v>44697</v>
      </c>
      <c r="D209" s="4" t="s">
        <v>499</v>
      </c>
      <c r="E209" s="4" t="s">
        <v>746</v>
      </c>
      <c r="F209" s="6">
        <v>0.11</v>
      </c>
      <c r="G209" s="7">
        <v>0</v>
      </c>
      <c r="H209" s="4"/>
      <c r="I209" s="4" t="s">
        <v>488</v>
      </c>
      <c r="J209" s="4" t="s">
        <v>747</v>
      </c>
      <c r="K209" s="7">
        <v>5</v>
      </c>
    </row>
    <row r="210" spans="1:11" ht="14.4">
      <c r="A210" s="7">
        <v>8763</v>
      </c>
      <c r="B210" s="5">
        <v>44697</v>
      </c>
      <c r="C210" s="5">
        <v>44697</v>
      </c>
      <c r="D210" s="4" t="s">
        <v>501</v>
      </c>
      <c r="E210" s="4" t="s">
        <v>746</v>
      </c>
      <c r="F210" s="6">
        <v>0.35</v>
      </c>
      <c r="G210" s="7">
        <v>0</v>
      </c>
      <c r="H210" s="4"/>
      <c r="I210" s="4" t="s">
        <v>488</v>
      </c>
      <c r="J210" s="4" t="s">
        <v>747</v>
      </c>
      <c r="K210" s="7">
        <v>5</v>
      </c>
    </row>
    <row r="211" spans="1:11" ht="14.4">
      <c r="A211" s="7">
        <v>8763</v>
      </c>
      <c r="B211" s="5">
        <v>44699</v>
      </c>
      <c r="C211" s="5">
        <v>44699</v>
      </c>
      <c r="D211" s="4" t="s">
        <v>493</v>
      </c>
      <c r="E211" s="4" t="s">
        <v>746</v>
      </c>
      <c r="F211" s="6">
        <v>0.57999999999999996</v>
      </c>
      <c r="G211" s="7">
        <v>0</v>
      </c>
      <c r="H211" s="4"/>
      <c r="I211" s="4" t="s">
        <v>488</v>
      </c>
      <c r="J211" s="4" t="s">
        <v>747</v>
      </c>
      <c r="K211" s="7">
        <v>5</v>
      </c>
    </row>
    <row r="212" spans="1:11" ht="14.4">
      <c r="A212" s="7">
        <v>8763</v>
      </c>
      <c r="B212" s="5">
        <v>44708</v>
      </c>
      <c r="C212" s="5">
        <v>44708</v>
      </c>
      <c r="D212" s="4" t="s">
        <v>619</v>
      </c>
      <c r="E212" s="4" t="s">
        <v>746</v>
      </c>
      <c r="F212" s="6">
        <v>0.64</v>
      </c>
      <c r="G212" s="7">
        <v>0</v>
      </c>
      <c r="H212" s="4"/>
      <c r="I212" s="4" t="s">
        <v>488</v>
      </c>
      <c r="J212" s="4" t="s">
        <v>747</v>
      </c>
      <c r="K212" s="7">
        <v>5</v>
      </c>
    </row>
    <row r="213" spans="1:11" ht="14.4">
      <c r="A213" s="7">
        <v>8763</v>
      </c>
      <c r="B213" s="5">
        <v>44708</v>
      </c>
      <c r="C213" s="5">
        <v>44708</v>
      </c>
      <c r="D213" s="4" t="s">
        <v>620</v>
      </c>
      <c r="E213" s="4" t="s">
        <v>746</v>
      </c>
      <c r="F213" s="6">
        <v>2.1</v>
      </c>
      <c r="G213" s="7">
        <v>0</v>
      </c>
      <c r="H213" s="4"/>
      <c r="I213" s="4" t="s">
        <v>488</v>
      </c>
      <c r="J213" s="4" t="s">
        <v>747</v>
      </c>
      <c r="K213" s="7">
        <v>5</v>
      </c>
    </row>
    <row r="214" spans="1:11" ht="14.4">
      <c r="A214" s="7">
        <v>9287</v>
      </c>
      <c r="B214" s="5">
        <v>44692</v>
      </c>
      <c r="C214" s="5">
        <v>44692</v>
      </c>
      <c r="D214" s="4"/>
      <c r="E214" s="4" t="s">
        <v>748</v>
      </c>
      <c r="F214" s="6">
        <v>64.19</v>
      </c>
      <c r="G214" s="7">
        <v>0</v>
      </c>
      <c r="H214" s="4"/>
      <c r="I214" s="4" t="s">
        <v>488</v>
      </c>
      <c r="J214" s="4" t="s">
        <v>747</v>
      </c>
      <c r="K214" s="7">
        <v>5</v>
      </c>
    </row>
    <row r="215" spans="1:11" ht="14.4">
      <c r="A215" s="7">
        <v>8763</v>
      </c>
      <c r="B215" s="5">
        <v>44718</v>
      </c>
      <c r="C215" s="5">
        <v>44718</v>
      </c>
      <c r="D215" s="4" t="s">
        <v>632</v>
      </c>
      <c r="E215" s="4" t="s">
        <v>746</v>
      </c>
      <c r="F215" s="6">
        <v>0.87</v>
      </c>
      <c r="G215" s="7">
        <v>0</v>
      </c>
      <c r="H215" s="4"/>
      <c r="I215" s="4" t="s">
        <v>488</v>
      </c>
      <c r="J215" s="4" t="s">
        <v>747</v>
      </c>
      <c r="K215" s="7">
        <v>6</v>
      </c>
    </row>
    <row r="216" spans="1:11" ht="14.4">
      <c r="A216" s="7">
        <v>9287</v>
      </c>
      <c r="B216" s="5">
        <v>44722</v>
      </c>
      <c r="C216" s="5">
        <v>44722</v>
      </c>
      <c r="D216" s="4"/>
      <c r="E216" s="4" t="s">
        <v>748</v>
      </c>
      <c r="F216" s="6">
        <v>94.91</v>
      </c>
      <c r="G216" s="7">
        <v>0</v>
      </c>
      <c r="H216" s="4"/>
      <c r="I216" s="4" t="s">
        <v>488</v>
      </c>
      <c r="J216" s="4" t="s">
        <v>747</v>
      </c>
      <c r="K216" s="7">
        <v>6</v>
      </c>
    </row>
    <row r="217" spans="1:11" ht="14.4">
      <c r="A217" s="7">
        <v>8763</v>
      </c>
      <c r="B217" s="5">
        <v>44743</v>
      </c>
      <c r="C217" s="5">
        <v>44743</v>
      </c>
      <c r="D217" s="4" t="s">
        <v>628</v>
      </c>
      <c r="E217" s="4" t="s">
        <v>746</v>
      </c>
      <c r="F217" s="6">
        <v>2.1</v>
      </c>
      <c r="G217" s="7">
        <v>0</v>
      </c>
      <c r="H217" s="4"/>
      <c r="I217" s="4" t="s">
        <v>488</v>
      </c>
      <c r="J217" s="4" t="s">
        <v>747</v>
      </c>
      <c r="K217" s="7">
        <v>7</v>
      </c>
    </row>
    <row r="218" spans="1:11" ht="14.4">
      <c r="A218" s="7">
        <v>8763</v>
      </c>
      <c r="B218" s="5">
        <v>44748</v>
      </c>
      <c r="C218" s="5">
        <v>44748</v>
      </c>
      <c r="D218" s="4" t="s">
        <v>635</v>
      </c>
      <c r="E218" s="4" t="s">
        <v>746</v>
      </c>
      <c r="F218" s="6">
        <v>0.87</v>
      </c>
      <c r="G218" s="7">
        <v>0</v>
      </c>
      <c r="H218" s="4"/>
      <c r="I218" s="4" t="s">
        <v>488</v>
      </c>
      <c r="J218" s="4" t="s">
        <v>747</v>
      </c>
      <c r="K218" s="7">
        <v>7</v>
      </c>
    </row>
    <row r="219" spans="1:11" ht="14.4">
      <c r="A219" s="7">
        <v>9287</v>
      </c>
      <c r="B219" s="5">
        <v>44753</v>
      </c>
      <c r="C219" s="5">
        <v>44753</v>
      </c>
      <c r="D219" s="4"/>
      <c r="E219" s="4" t="s">
        <v>748</v>
      </c>
      <c r="F219" s="6">
        <v>118.39</v>
      </c>
      <c r="G219" s="7">
        <v>0</v>
      </c>
      <c r="H219" s="4"/>
      <c r="I219" s="4" t="s">
        <v>488</v>
      </c>
      <c r="J219" s="4" t="s">
        <v>747</v>
      </c>
      <c r="K219" s="7">
        <v>7</v>
      </c>
    </row>
    <row r="220" spans="1:11" ht="14.4">
      <c r="A220" s="7">
        <v>8763</v>
      </c>
      <c r="B220" s="5">
        <v>44781</v>
      </c>
      <c r="C220" s="5">
        <v>44781</v>
      </c>
      <c r="D220" s="4" t="s">
        <v>645</v>
      </c>
      <c r="E220" s="4" t="s">
        <v>746</v>
      </c>
      <c r="F220" s="6">
        <v>0.87</v>
      </c>
      <c r="G220" s="7">
        <v>0</v>
      </c>
      <c r="H220" s="4"/>
      <c r="I220" s="4" t="s">
        <v>488</v>
      </c>
      <c r="J220" s="4" t="s">
        <v>747</v>
      </c>
      <c r="K220" s="7">
        <v>8</v>
      </c>
    </row>
    <row r="221" spans="1:11" ht="14.4">
      <c r="A221" s="7">
        <v>9287</v>
      </c>
      <c r="B221" s="5">
        <v>44622</v>
      </c>
      <c r="C221" s="5">
        <v>44622</v>
      </c>
      <c r="D221" s="4" t="s">
        <v>750</v>
      </c>
      <c r="E221" s="4" t="s">
        <v>751</v>
      </c>
      <c r="F221" s="8">
        <v>-134.35</v>
      </c>
      <c r="G221" s="7">
        <v>0</v>
      </c>
      <c r="H221" s="4"/>
      <c r="I221" s="4" t="s">
        <v>707</v>
      </c>
      <c r="J221" s="4"/>
      <c r="K221" s="7">
        <v>3</v>
      </c>
    </row>
    <row r="222" spans="1:11" ht="14.4">
      <c r="A222" s="7">
        <v>9287</v>
      </c>
      <c r="B222" s="5">
        <v>44641</v>
      </c>
      <c r="C222" s="5">
        <v>44641</v>
      </c>
      <c r="D222" s="4" t="s">
        <v>752</v>
      </c>
      <c r="E222" s="4" t="s">
        <v>751</v>
      </c>
      <c r="F222" s="8">
        <v>-200</v>
      </c>
      <c r="G222" s="7">
        <v>0</v>
      </c>
      <c r="H222" s="4"/>
      <c r="I222" s="4" t="s">
        <v>707</v>
      </c>
      <c r="J222" s="4"/>
      <c r="K222" s="7">
        <v>3</v>
      </c>
    </row>
    <row r="223" spans="1:11" ht="14.4">
      <c r="A223" s="7">
        <v>9287</v>
      </c>
      <c r="B223" s="5">
        <v>44798</v>
      </c>
      <c r="C223" s="5">
        <v>44798</v>
      </c>
      <c r="D223" s="4" t="s">
        <v>753</v>
      </c>
      <c r="E223" s="4" t="s">
        <v>751</v>
      </c>
      <c r="F223" s="8">
        <v>-222.46</v>
      </c>
      <c r="G223" s="7">
        <v>0</v>
      </c>
      <c r="H223" s="4"/>
      <c r="I223" s="4" t="s">
        <v>707</v>
      </c>
      <c r="J223" s="4"/>
      <c r="K223" s="7">
        <v>8</v>
      </c>
    </row>
    <row r="224" spans="1:11" ht="14.4">
      <c r="A224" s="7">
        <v>9287</v>
      </c>
      <c r="B224" s="5">
        <v>44868</v>
      </c>
      <c r="C224" s="5">
        <v>44868</v>
      </c>
      <c r="D224" s="4" t="s">
        <v>754</v>
      </c>
      <c r="E224" s="4" t="s">
        <v>751</v>
      </c>
      <c r="F224" s="8">
        <v>-300</v>
      </c>
      <c r="G224" s="7">
        <v>0</v>
      </c>
      <c r="H224" s="4"/>
      <c r="I224" s="4" t="s">
        <v>707</v>
      </c>
      <c r="J224" s="4"/>
      <c r="K224" s="7">
        <v>11</v>
      </c>
    </row>
    <row r="225" spans="1:11" ht="14.4">
      <c r="A225" s="7">
        <v>8763</v>
      </c>
      <c r="B225" s="5">
        <v>44795</v>
      </c>
      <c r="C225" s="5">
        <v>44795</v>
      </c>
      <c r="D225" s="4" t="s">
        <v>643</v>
      </c>
      <c r="E225" s="4" t="s">
        <v>746</v>
      </c>
      <c r="F225" s="6">
        <v>2.1</v>
      </c>
      <c r="G225" s="7">
        <v>0</v>
      </c>
      <c r="H225" s="4"/>
      <c r="I225" s="4" t="s">
        <v>488</v>
      </c>
      <c r="J225" s="4" t="s">
        <v>747</v>
      </c>
      <c r="K225" s="7">
        <v>8</v>
      </c>
    </row>
    <row r="226" spans="1:11" ht="14.4">
      <c r="A226" s="7">
        <v>8763</v>
      </c>
      <c r="B226" s="5">
        <v>44795</v>
      </c>
      <c r="C226" s="5">
        <v>44795</v>
      </c>
      <c r="D226" s="4" t="s">
        <v>644</v>
      </c>
      <c r="E226" s="4" t="s">
        <v>746</v>
      </c>
      <c r="F226" s="6">
        <v>2.1</v>
      </c>
      <c r="G226" s="7">
        <v>0</v>
      </c>
      <c r="H226" s="4"/>
      <c r="I226" s="4" t="s">
        <v>488</v>
      </c>
      <c r="J226" s="4" t="s">
        <v>747</v>
      </c>
      <c r="K226" s="7">
        <v>8</v>
      </c>
    </row>
    <row r="227" spans="1:11" ht="14.4">
      <c r="A227" s="7">
        <v>9287</v>
      </c>
      <c r="B227" s="5">
        <v>44784</v>
      </c>
      <c r="C227" s="5">
        <v>44784</v>
      </c>
      <c r="D227" s="4"/>
      <c r="E227" s="4" t="s">
        <v>748</v>
      </c>
      <c r="F227" s="6">
        <v>148.27000000000001</v>
      </c>
      <c r="G227" s="7">
        <v>0</v>
      </c>
      <c r="H227" s="4"/>
      <c r="I227" s="4" t="s">
        <v>488</v>
      </c>
      <c r="J227" s="4" t="s">
        <v>747</v>
      </c>
      <c r="K227" s="7">
        <v>8</v>
      </c>
    </row>
    <row r="228" spans="1:11" ht="14.4">
      <c r="A228" s="7">
        <v>8763</v>
      </c>
      <c r="B228" s="5">
        <v>44810</v>
      </c>
      <c r="C228" s="5">
        <v>44810</v>
      </c>
      <c r="D228" s="4" t="s">
        <v>652</v>
      </c>
      <c r="E228" s="4" t="s">
        <v>746</v>
      </c>
      <c r="F228" s="6">
        <v>0.87</v>
      </c>
      <c r="G228" s="7">
        <v>0</v>
      </c>
      <c r="H228" s="4"/>
      <c r="I228" s="4" t="s">
        <v>488</v>
      </c>
      <c r="J228" s="4" t="s">
        <v>747</v>
      </c>
      <c r="K228" s="7">
        <v>9</v>
      </c>
    </row>
    <row r="229" spans="1:11" ht="14.4">
      <c r="A229" s="7">
        <v>8763</v>
      </c>
      <c r="B229" s="5">
        <v>44832</v>
      </c>
      <c r="C229" s="5">
        <v>44832</v>
      </c>
      <c r="D229" s="4" t="s">
        <v>648</v>
      </c>
      <c r="E229" s="4" t="s">
        <v>746</v>
      </c>
      <c r="F229" s="6">
        <v>2.1</v>
      </c>
      <c r="G229" s="7">
        <v>0</v>
      </c>
      <c r="H229" s="4"/>
      <c r="I229" s="4" t="s">
        <v>488</v>
      </c>
      <c r="J229" s="4" t="s">
        <v>747</v>
      </c>
      <c r="K229" s="7">
        <v>9</v>
      </c>
    </row>
    <row r="230" spans="1:11" ht="14.4">
      <c r="A230" s="7">
        <v>9287</v>
      </c>
      <c r="B230" s="5">
        <v>44813</v>
      </c>
      <c r="C230" s="5">
        <v>44813</v>
      </c>
      <c r="D230" s="4"/>
      <c r="E230" s="4" t="s">
        <v>748</v>
      </c>
      <c r="F230" s="6">
        <v>161.93</v>
      </c>
      <c r="G230" s="7">
        <v>0</v>
      </c>
      <c r="H230" s="4"/>
      <c r="I230" s="4" t="s">
        <v>488</v>
      </c>
      <c r="J230" s="4" t="s">
        <v>747</v>
      </c>
      <c r="K230" s="7">
        <v>9</v>
      </c>
    </row>
    <row r="231" spans="1:11" ht="14.4">
      <c r="A231" s="7">
        <v>8763</v>
      </c>
      <c r="B231" s="5">
        <v>44840</v>
      </c>
      <c r="C231" s="5">
        <v>44840</v>
      </c>
      <c r="D231" s="4" t="s">
        <v>657</v>
      </c>
      <c r="E231" s="4" t="s">
        <v>746</v>
      </c>
      <c r="F231" s="6">
        <v>0.87</v>
      </c>
      <c r="G231" s="7">
        <v>0</v>
      </c>
      <c r="H231" s="4"/>
      <c r="I231" s="4" t="s">
        <v>488</v>
      </c>
      <c r="J231" s="4" t="s">
        <v>747</v>
      </c>
      <c r="K231" s="7">
        <v>10</v>
      </c>
    </row>
    <row r="232" spans="1:11" ht="14.4">
      <c r="A232" s="7">
        <v>8763</v>
      </c>
      <c r="B232" s="10" t="s">
        <v>510</v>
      </c>
      <c r="C232" s="5">
        <v>44861</v>
      </c>
      <c r="D232" s="4" t="s">
        <v>656</v>
      </c>
      <c r="E232" s="4" t="s">
        <v>746</v>
      </c>
      <c r="F232" s="6">
        <v>2.1</v>
      </c>
      <c r="G232" s="7">
        <v>0</v>
      </c>
      <c r="H232" s="4"/>
      <c r="I232" s="4" t="s">
        <v>488</v>
      </c>
      <c r="J232" s="4" t="s">
        <v>747</v>
      </c>
      <c r="K232" s="7">
        <v>10</v>
      </c>
    </row>
    <row r="233" spans="1:11" ht="14.4">
      <c r="A233" s="7">
        <v>9287</v>
      </c>
      <c r="B233" s="10" t="s">
        <v>510</v>
      </c>
      <c r="C233" s="5">
        <v>44845</v>
      </c>
      <c r="D233" s="4"/>
      <c r="E233" s="4" t="s">
        <v>748</v>
      </c>
      <c r="F233" s="6">
        <v>171.1</v>
      </c>
      <c r="G233" s="7">
        <v>0</v>
      </c>
      <c r="H233" s="4"/>
      <c r="I233" s="4" t="s">
        <v>488</v>
      </c>
      <c r="J233" s="4" t="s">
        <v>747</v>
      </c>
      <c r="K233" s="7">
        <v>10</v>
      </c>
    </row>
    <row r="234" spans="1:11" ht="14.4">
      <c r="A234" s="7">
        <v>9287</v>
      </c>
      <c r="B234" s="10" t="s">
        <v>510</v>
      </c>
      <c r="C234" s="5">
        <v>44876</v>
      </c>
      <c r="D234" s="4"/>
      <c r="E234" s="4" t="s">
        <v>748</v>
      </c>
      <c r="F234" s="6">
        <v>187.42</v>
      </c>
      <c r="G234" s="7">
        <v>0</v>
      </c>
      <c r="H234" s="4"/>
      <c r="I234" s="4" t="s">
        <v>488</v>
      </c>
      <c r="J234" s="4" t="s">
        <v>747</v>
      </c>
      <c r="K234" s="7">
        <v>11</v>
      </c>
    </row>
    <row r="235" spans="1:11" ht="14.4">
      <c r="A235" s="7">
        <v>8763</v>
      </c>
      <c r="B235" s="10" t="s">
        <v>510</v>
      </c>
      <c r="C235" s="5">
        <v>44914</v>
      </c>
      <c r="D235" s="4" t="s">
        <v>663</v>
      </c>
      <c r="E235" s="4" t="s">
        <v>746</v>
      </c>
      <c r="F235" s="6">
        <v>0.62</v>
      </c>
      <c r="G235" s="7">
        <v>0</v>
      </c>
      <c r="H235" s="4"/>
      <c r="I235" s="4" t="s">
        <v>488</v>
      </c>
      <c r="J235" s="4" t="s">
        <v>747</v>
      </c>
      <c r="K235" s="7">
        <v>12</v>
      </c>
    </row>
    <row r="236" spans="1:11" ht="14.4">
      <c r="A236" s="7">
        <v>9287</v>
      </c>
      <c r="B236" s="5">
        <v>44904</v>
      </c>
      <c r="C236" s="5">
        <v>44904</v>
      </c>
      <c r="D236" s="4"/>
      <c r="E236" s="4" t="s">
        <v>748</v>
      </c>
      <c r="F236" s="6">
        <v>196.57</v>
      </c>
      <c r="G236" s="7">
        <v>0</v>
      </c>
      <c r="H236" s="4"/>
      <c r="I236" s="4" t="s">
        <v>488</v>
      </c>
      <c r="J236" s="4" t="s">
        <v>747</v>
      </c>
      <c r="K236" s="7">
        <v>12</v>
      </c>
    </row>
  </sheetData>
  <autoFilter ref="A2:K236" xr:uid="{00000000-0009-0000-0000-000006000000}">
    <sortState xmlns:xlrd2="http://schemas.microsoft.com/office/spreadsheetml/2017/richdata2" ref="A2:K236">
      <sortCondition ref="K2:K236"/>
    </sortState>
  </autoFilter>
  <hyperlinks>
    <hyperlink ref="E20" r:id="rId1" xr:uid="{00000000-0004-0000-0600-000000000000}"/>
    <hyperlink ref="E21" r:id="rId2" xr:uid="{00000000-0004-0000-0600-000001000000}"/>
    <hyperlink ref="E22" r:id="rId3" xr:uid="{00000000-0004-0000-0600-000002000000}"/>
    <hyperlink ref="E59" r:id="rId4" xr:uid="{00000000-0004-0000-0600-000003000000}"/>
    <hyperlink ref="E74" r:id="rId5" xr:uid="{00000000-0004-0000-0600-000004000000}"/>
    <hyperlink ref="E77" r:id="rId6" xr:uid="{00000000-0004-0000-0600-000005000000}"/>
    <hyperlink ref="E78" r:id="rId7" xr:uid="{00000000-0004-0000-0600-000006000000}"/>
    <hyperlink ref="E81" r:id="rId8" xr:uid="{00000000-0004-0000-0600-000007000000}"/>
    <hyperlink ref="E84" r:id="rId9" xr:uid="{00000000-0004-0000-0600-000008000000}"/>
    <hyperlink ref="E87" r:id="rId10" xr:uid="{00000000-0004-0000-0600-000009000000}"/>
    <hyperlink ref="E88" r:id="rId11" xr:uid="{00000000-0004-0000-0600-00000A000000}"/>
    <hyperlink ref="E95" r:id="rId12" xr:uid="{00000000-0004-0000-0600-00000B000000}"/>
    <hyperlink ref="E100" r:id="rId13" xr:uid="{00000000-0004-0000-0600-00000C000000}"/>
    <hyperlink ref="E102" r:id="rId14" xr:uid="{00000000-0004-0000-0600-00000D000000}"/>
    <hyperlink ref="E103" r:id="rId15" xr:uid="{00000000-0004-0000-0600-00000E000000}"/>
    <hyperlink ref="E104" r:id="rId16" xr:uid="{00000000-0004-0000-0600-00000F000000}"/>
    <hyperlink ref="E106" r:id="rId17" xr:uid="{00000000-0004-0000-0600-000010000000}"/>
    <hyperlink ref="E112" r:id="rId18" xr:uid="{00000000-0004-0000-0600-000011000000}"/>
    <hyperlink ref="E116" r:id="rId19" xr:uid="{00000000-0004-0000-0600-000012000000}"/>
    <hyperlink ref="E120" r:id="rId20" xr:uid="{00000000-0004-0000-0600-000013000000}"/>
    <hyperlink ref="E124" r:id="rId21" xr:uid="{00000000-0004-0000-0600-000014000000}"/>
    <hyperlink ref="E125" r:id="rId22" xr:uid="{00000000-0004-0000-0600-000015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23"/>
  <sheetViews>
    <sheetView workbookViewId="0">
      <selection activeCell="B23" sqref="B23"/>
    </sheetView>
  </sheetViews>
  <sheetFormatPr defaultColWidth="12.6640625" defaultRowHeight="15.75" customHeight="1"/>
  <cols>
    <col min="2" max="2" width="58.109375" customWidth="1"/>
  </cols>
  <sheetData>
    <row r="1" spans="1:4" ht="15.75" customHeight="1">
      <c r="A1" s="12"/>
      <c r="B1" s="12"/>
      <c r="C1" s="12">
        <f>SUBTOTAL(9,C3:C23)</f>
        <v>115194.91999999997</v>
      </c>
      <c r="D1" s="12"/>
    </row>
    <row r="2" spans="1:4" ht="15.75" customHeight="1">
      <c r="A2" s="12" t="s">
        <v>76</v>
      </c>
      <c r="B2" s="12" t="s">
        <v>77</v>
      </c>
      <c r="C2" s="12" t="s">
        <v>78</v>
      </c>
      <c r="D2" s="12" t="s">
        <v>79</v>
      </c>
    </row>
    <row r="3" spans="1:4" ht="15.75" customHeight="1">
      <c r="A3" s="13">
        <v>44579</v>
      </c>
      <c r="B3" s="12" t="s">
        <v>755</v>
      </c>
      <c r="C3" s="14">
        <v>56.06</v>
      </c>
      <c r="D3" s="14">
        <v>1</v>
      </c>
    </row>
    <row r="4" spans="1:4" ht="15.75" customHeight="1">
      <c r="A4" s="13">
        <v>44837</v>
      </c>
      <c r="B4" s="12" t="s">
        <v>756</v>
      </c>
      <c r="C4" s="14">
        <v>5000</v>
      </c>
      <c r="D4" s="14">
        <v>10</v>
      </c>
    </row>
    <row r="5" spans="1:4" ht="15.75" customHeight="1">
      <c r="A5" s="13">
        <v>44902</v>
      </c>
      <c r="B5" s="12" t="s">
        <v>757</v>
      </c>
      <c r="C5" s="14">
        <v>14000</v>
      </c>
      <c r="D5" s="14">
        <v>12</v>
      </c>
    </row>
    <row r="6" spans="1:4" ht="15.75" customHeight="1">
      <c r="A6" s="13">
        <v>44893</v>
      </c>
      <c r="B6" s="12" t="s">
        <v>758</v>
      </c>
      <c r="C6" s="14">
        <v>4500</v>
      </c>
      <c r="D6" s="14">
        <v>11</v>
      </c>
    </row>
    <row r="7" spans="1:4" ht="15.75" customHeight="1">
      <c r="A7" s="13">
        <v>44897</v>
      </c>
      <c r="B7" s="12" t="s">
        <v>759</v>
      </c>
      <c r="C7" s="14">
        <v>2200</v>
      </c>
      <c r="D7" s="14">
        <v>12</v>
      </c>
    </row>
    <row r="8" spans="1:4" ht="15.75" customHeight="1">
      <c r="A8" s="13">
        <v>44890</v>
      </c>
      <c r="B8" s="12" t="s">
        <v>760</v>
      </c>
      <c r="C8" s="14">
        <v>1500</v>
      </c>
      <c r="D8" s="14">
        <v>11</v>
      </c>
    </row>
    <row r="9" spans="1:4" ht="15.75" customHeight="1">
      <c r="A9" s="13">
        <v>44788</v>
      </c>
      <c r="B9" s="12" t="s">
        <v>761</v>
      </c>
      <c r="C9" s="14">
        <v>4990</v>
      </c>
      <c r="D9" s="14">
        <v>8</v>
      </c>
    </row>
    <row r="10" spans="1:4" ht="15.75" customHeight="1">
      <c r="A10" s="13">
        <v>44882</v>
      </c>
      <c r="B10" s="12" t="s">
        <v>762</v>
      </c>
      <c r="C10" s="14">
        <v>2000</v>
      </c>
      <c r="D10" s="14">
        <v>11</v>
      </c>
    </row>
    <row r="11" spans="1:4" ht="15.75" customHeight="1">
      <c r="A11" s="13">
        <v>44868</v>
      </c>
      <c r="B11" s="12" t="s">
        <v>763</v>
      </c>
      <c r="C11" s="14">
        <v>5000</v>
      </c>
      <c r="D11" s="14">
        <v>11</v>
      </c>
    </row>
    <row r="12" spans="1:4" ht="15.75" customHeight="1">
      <c r="A12" s="13">
        <v>44868</v>
      </c>
      <c r="B12" s="12" t="s">
        <v>764</v>
      </c>
      <c r="C12" s="14">
        <v>100</v>
      </c>
      <c r="D12" s="14">
        <v>11</v>
      </c>
    </row>
    <row r="13" spans="1:4" ht="15.75" customHeight="1">
      <c r="A13" s="13">
        <v>44700</v>
      </c>
      <c r="B13" s="12" t="s">
        <v>765</v>
      </c>
      <c r="C13" s="14">
        <v>72.52</v>
      </c>
      <c r="D13" s="14">
        <v>5</v>
      </c>
    </row>
    <row r="14" spans="1:4" ht="15.75" customHeight="1">
      <c r="A14" s="13">
        <v>44720</v>
      </c>
      <c r="B14" s="12" t="s">
        <v>766</v>
      </c>
      <c r="C14" s="14">
        <v>72.52</v>
      </c>
      <c r="D14" s="14">
        <v>6</v>
      </c>
    </row>
    <row r="15" spans="1:4" ht="15.75" customHeight="1">
      <c r="A15" s="13">
        <v>44706</v>
      </c>
      <c r="B15" s="12" t="s">
        <v>767</v>
      </c>
      <c r="C15" s="14">
        <v>72.52</v>
      </c>
      <c r="D15" s="14">
        <v>5</v>
      </c>
    </row>
    <row r="16" spans="1:4" ht="15.75" customHeight="1">
      <c r="A16" s="13">
        <v>44719</v>
      </c>
      <c r="B16" s="12" t="s">
        <v>768</v>
      </c>
      <c r="C16" s="14">
        <v>72.52</v>
      </c>
      <c r="D16" s="14">
        <v>6</v>
      </c>
    </row>
    <row r="17" spans="1:4" ht="15.75" customHeight="1">
      <c r="A17" s="13">
        <v>44796</v>
      </c>
      <c r="B17" s="12" t="s">
        <v>769</v>
      </c>
      <c r="C17" s="14">
        <v>20390.7</v>
      </c>
      <c r="D17" s="14">
        <v>8</v>
      </c>
    </row>
    <row r="18" spans="1:4" ht="15.75" customHeight="1">
      <c r="A18" s="13">
        <v>44733</v>
      </c>
      <c r="B18" s="12" t="s">
        <v>770</v>
      </c>
      <c r="C18" s="14">
        <v>72.52</v>
      </c>
      <c r="D18" s="14">
        <v>6</v>
      </c>
    </row>
    <row r="19" spans="1:4" ht="15.75" customHeight="1">
      <c r="A19" s="13">
        <v>44693</v>
      </c>
      <c r="B19" s="12" t="s">
        <v>771</v>
      </c>
      <c r="C19" s="14">
        <v>72.52</v>
      </c>
      <c r="D19" s="14">
        <v>5</v>
      </c>
    </row>
    <row r="20" spans="1:4" ht="15.75" customHeight="1">
      <c r="A20" s="13">
        <v>44657</v>
      </c>
      <c r="B20" s="12" t="s">
        <v>772</v>
      </c>
      <c r="C20" s="14">
        <v>18739.2</v>
      </c>
      <c r="D20" s="14">
        <v>4</v>
      </c>
    </row>
    <row r="21" spans="1:4" ht="15.75" customHeight="1">
      <c r="A21" s="13">
        <v>44834</v>
      </c>
      <c r="B21" s="12" t="s">
        <v>773</v>
      </c>
      <c r="C21" s="14">
        <v>1283.8399999999999</v>
      </c>
      <c r="D21" s="14">
        <v>9</v>
      </c>
    </row>
    <row r="22" spans="1:4" ht="15.75" customHeight="1">
      <c r="A22" s="13">
        <v>44840</v>
      </c>
      <c r="B22" s="12" t="s">
        <v>774</v>
      </c>
      <c r="C22" s="14">
        <v>15000</v>
      </c>
      <c r="D22" s="14">
        <v>10</v>
      </c>
    </row>
    <row r="23" spans="1:4" ht="15.75" customHeight="1">
      <c r="A23" s="13">
        <v>44691</v>
      </c>
      <c r="B23" s="12" t="s">
        <v>775</v>
      </c>
      <c r="C23" s="14">
        <v>20000</v>
      </c>
      <c r="D23" s="14">
        <v>5</v>
      </c>
    </row>
  </sheetData>
  <autoFilter ref="A2:D23" xr:uid="{00000000-0009-0000-0000-000007000000}">
    <sortState xmlns:xlrd2="http://schemas.microsoft.com/office/spreadsheetml/2017/richdata2" ref="A2:D23">
      <sortCondition ref="B2:B23"/>
      <sortCondition ref="D2:D23"/>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444"/>
  <sheetViews>
    <sheetView workbookViewId="0">
      <selection activeCell="B23" sqref="B23"/>
    </sheetView>
  </sheetViews>
  <sheetFormatPr defaultColWidth="12.6640625" defaultRowHeight="15.75" customHeight="1"/>
  <cols>
    <col min="1" max="1" width="16.33203125" customWidth="1"/>
    <col min="2" max="2" width="74.109375" customWidth="1"/>
  </cols>
  <sheetData>
    <row r="1" spans="1:7" ht="15.75" customHeight="1">
      <c r="A1" s="4"/>
      <c r="B1" s="4"/>
      <c r="C1" s="4">
        <f>SUBTOTAL(9,C3:C444)</f>
        <v>-161371.54999999976</v>
      </c>
      <c r="D1" s="4"/>
    </row>
    <row r="2" spans="1:7" ht="15.75" customHeight="1">
      <c r="A2" s="4" t="s">
        <v>76</v>
      </c>
      <c r="B2" s="4" t="s">
        <v>77</v>
      </c>
      <c r="C2" s="4" t="s">
        <v>78</v>
      </c>
      <c r="D2" s="4" t="s">
        <v>79</v>
      </c>
    </row>
    <row r="3" spans="1:7" ht="15.75" customHeight="1">
      <c r="A3" s="5">
        <v>44594</v>
      </c>
      <c r="B3" s="4" t="s">
        <v>80</v>
      </c>
      <c r="C3" s="6">
        <v>-2419.6</v>
      </c>
      <c r="D3" s="7">
        <v>2</v>
      </c>
    </row>
    <row r="4" spans="1:7" ht="15.75" customHeight="1">
      <c r="A4" s="5">
        <v>44627</v>
      </c>
      <c r="B4" s="4" t="s">
        <v>81</v>
      </c>
      <c r="C4" s="6">
        <v>-2608.41</v>
      </c>
      <c r="D4" s="7">
        <v>3</v>
      </c>
    </row>
    <row r="5" spans="1:7" ht="15.75" customHeight="1">
      <c r="A5" s="5">
        <v>44657</v>
      </c>
      <c r="B5" s="4" t="s">
        <v>82</v>
      </c>
      <c r="C5" s="6">
        <v>-2899.86</v>
      </c>
      <c r="D5" s="7">
        <v>4</v>
      </c>
    </row>
    <row r="6" spans="1:7" ht="15.75" customHeight="1">
      <c r="A6" s="5">
        <v>44652</v>
      </c>
      <c r="B6" s="4" t="s">
        <v>83</v>
      </c>
      <c r="C6" s="6">
        <v>0.38</v>
      </c>
      <c r="D6" s="7">
        <v>4</v>
      </c>
      <c r="G6" s="1">
        <f>51000*0.15</f>
        <v>7650</v>
      </c>
    </row>
    <row r="7" spans="1:7" ht="15.75" customHeight="1">
      <c r="A7" s="5">
        <v>44652</v>
      </c>
      <c r="B7" s="4" t="s">
        <v>83</v>
      </c>
      <c r="C7" s="6">
        <v>0.28999999999999998</v>
      </c>
      <c r="D7" s="7">
        <v>4</v>
      </c>
    </row>
    <row r="8" spans="1:7" ht="15.75" customHeight="1">
      <c r="A8" s="5">
        <v>44662</v>
      </c>
      <c r="B8" s="4" t="s">
        <v>83</v>
      </c>
      <c r="C8" s="6">
        <v>-0.67</v>
      </c>
      <c r="D8" s="7">
        <v>4</v>
      </c>
    </row>
    <row r="9" spans="1:7" ht="15.75" customHeight="1">
      <c r="A9" s="5">
        <v>44686</v>
      </c>
      <c r="B9" s="4" t="s">
        <v>84</v>
      </c>
      <c r="C9" s="6">
        <v>-2908.62</v>
      </c>
      <c r="D9" s="7">
        <v>5</v>
      </c>
    </row>
    <row r="10" spans="1:7" ht="15.75" customHeight="1">
      <c r="A10" s="5">
        <v>44718</v>
      </c>
      <c r="B10" s="4" t="s">
        <v>85</v>
      </c>
      <c r="C10" s="6">
        <v>-2913.22</v>
      </c>
      <c r="D10" s="7">
        <v>6</v>
      </c>
    </row>
    <row r="11" spans="1:7" ht="15.75" customHeight="1">
      <c r="A11" s="5">
        <v>44748</v>
      </c>
      <c r="B11" s="4" t="s">
        <v>86</v>
      </c>
      <c r="C11" s="6">
        <v>-2899.89</v>
      </c>
      <c r="D11" s="7">
        <v>7</v>
      </c>
    </row>
    <row r="12" spans="1:7" ht="15.75" customHeight="1">
      <c r="A12" s="5">
        <v>44777</v>
      </c>
      <c r="B12" s="4" t="s">
        <v>87</v>
      </c>
      <c r="C12" s="6">
        <v>-2446.94</v>
      </c>
      <c r="D12" s="7">
        <v>8</v>
      </c>
    </row>
    <row r="13" spans="1:7" ht="15.75" customHeight="1">
      <c r="A13" s="5">
        <v>44811</v>
      </c>
      <c r="B13" s="4" t="s">
        <v>88</v>
      </c>
      <c r="C13" s="6">
        <v>-2923.01</v>
      </c>
      <c r="D13" s="7">
        <v>9</v>
      </c>
    </row>
    <row r="14" spans="1:7" ht="15.75" customHeight="1">
      <c r="A14" s="5">
        <v>44837</v>
      </c>
      <c r="B14" s="4" t="s">
        <v>89</v>
      </c>
      <c r="C14" s="6">
        <v>-46</v>
      </c>
      <c r="D14" s="7">
        <v>10</v>
      </c>
    </row>
    <row r="15" spans="1:7" ht="15.75" customHeight="1">
      <c r="A15" s="5">
        <v>44587</v>
      </c>
      <c r="B15" s="4" t="s">
        <v>90</v>
      </c>
      <c r="C15" s="6">
        <v>-73.849999999999994</v>
      </c>
      <c r="D15" s="7">
        <v>1</v>
      </c>
    </row>
    <row r="16" spans="1:7" ht="15.75" customHeight="1">
      <c r="A16" s="5">
        <v>44580</v>
      </c>
      <c r="B16" s="4" t="s">
        <v>91</v>
      </c>
      <c r="C16" s="6">
        <v>-36</v>
      </c>
      <c r="D16" s="7">
        <v>1</v>
      </c>
    </row>
    <row r="17" spans="1:4" ht="15.75" customHeight="1">
      <c r="A17" s="5">
        <v>44608</v>
      </c>
      <c r="B17" s="4" t="s">
        <v>91</v>
      </c>
      <c r="C17" s="6">
        <v>-36</v>
      </c>
      <c r="D17" s="7">
        <v>2</v>
      </c>
    </row>
    <row r="18" spans="1:4" ht="15.75" customHeight="1">
      <c r="A18" s="5">
        <v>44851</v>
      </c>
      <c r="B18" s="4" t="s">
        <v>92</v>
      </c>
      <c r="C18" s="6">
        <v>-182.53</v>
      </c>
      <c r="D18" s="7">
        <v>10</v>
      </c>
    </row>
    <row r="19" spans="1:4" ht="15.75" customHeight="1">
      <c r="A19" s="5">
        <v>44622</v>
      </c>
      <c r="B19" s="4" t="s">
        <v>93</v>
      </c>
      <c r="C19" s="8">
        <v>-134.35</v>
      </c>
      <c r="D19" s="7">
        <v>3</v>
      </c>
    </row>
    <row r="20" spans="1:4" ht="15.75" customHeight="1">
      <c r="A20" s="5">
        <v>44641</v>
      </c>
      <c r="B20" s="4" t="s">
        <v>93</v>
      </c>
      <c r="C20" s="8">
        <v>-200</v>
      </c>
      <c r="D20" s="7">
        <v>3</v>
      </c>
    </row>
    <row r="21" spans="1:4" ht="15.75" customHeight="1">
      <c r="A21" s="5">
        <v>44798</v>
      </c>
      <c r="B21" s="4" t="s">
        <v>93</v>
      </c>
      <c r="C21" s="8">
        <v>-222.46</v>
      </c>
      <c r="D21" s="7">
        <v>8</v>
      </c>
    </row>
    <row r="22" spans="1:4" ht="15.75" customHeight="1">
      <c r="A22" s="5">
        <v>44868</v>
      </c>
      <c r="B22" s="4" t="s">
        <v>93</v>
      </c>
      <c r="C22" s="8">
        <v>-300</v>
      </c>
      <c r="D22" s="7">
        <v>11</v>
      </c>
    </row>
    <row r="23" spans="1:4" ht="15.75" customHeight="1">
      <c r="A23" s="5">
        <v>44861</v>
      </c>
      <c r="B23" s="4" t="s">
        <v>94</v>
      </c>
      <c r="C23" s="6">
        <v>-371</v>
      </c>
      <c r="D23" s="7">
        <v>10</v>
      </c>
    </row>
    <row r="24" spans="1:4" ht="15.75" customHeight="1">
      <c r="A24" s="5">
        <v>44735</v>
      </c>
      <c r="B24" s="4" t="s">
        <v>95</v>
      </c>
      <c r="C24" s="6">
        <v>-100</v>
      </c>
      <c r="D24" s="7">
        <v>6</v>
      </c>
    </row>
    <row r="25" spans="1:4" ht="15.75" customHeight="1">
      <c r="A25" s="5">
        <v>44740</v>
      </c>
      <c r="B25" s="4" t="s">
        <v>96</v>
      </c>
      <c r="C25" s="6">
        <v>-1</v>
      </c>
      <c r="D25" s="7">
        <v>6</v>
      </c>
    </row>
    <row r="26" spans="1:4" ht="15.75" customHeight="1">
      <c r="A26" s="5">
        <v>44747</v>
      </c>
      <c r="B26" s="4" t="s">
        <v>97</v>
      </c>
      <c r="C26" s="8">
        <v>-200</v>
      </c>
      <c r="D26" s="7">
        <v>7</v>
      </c>
    </row>
    <row r="27" spans="1:4" ht="14.4">
      <c r="A27" s="5">
        <v>44830</v>
      </c>
      <c r="B27" s="4" t="s">
        <v>98</v>
      </c>
      <c r="C27" s="8">
        <v>-200</v>
      </c>
      <c r="D27" s="7">
        <v>9</v>
      </c>
    </row>
    <row r="28" spans="1:4" ht="14.4">
      <c r="A28" s="5">
        <v>44904</v>
      </c>
      <c r="B28" s="4" t="s">
        <v>99</v>
      </c>
      <c r="C28" s="8">
        <v>-250</v>
      </c>
      <c r="D28" s="7">
        <v>12</v>
      </c>
    </row>
    <row r="29" spans="1:4" ht="14.4">
      <c r="A29" s="5">
        <v>44649</v>
      </c>
      <c r="B29" s="4" t="s">
        <v>100</v>
      </c>
      <c r="C29" s="6">
        <v>-2765</v>
      </c>
      <c r="D29" s="7">
        <v>3</v>
      </c>
    </row>
    <row r="30" spans="1:4" ht="14.4">
      <c r="A30" s="5">
        <v>44627</v>
      </c>
      <c r="B30" s="4" t="s">
        <v>101</v>
      </c>
      <c r="C30" s="6">
        <v>-3371</v>
      </c>
      <c r="D30" s="7">
        <v>3</v>
      </c>
    </row>
    <row r="31" spans="1:4" ht="14.4">
      <c r="A31" s="5">
        <v>44806</v>
      </c>
      <c r="B31" s="4" t="s">
        <v>102</v>
      </c>
      <c r="C31" s="8">
        <v>-41</v>
      </c>
      <c r="D31" s="7">
        <v>9</v>
      </c>
    </row>
    <row r="32" spans="1:4" ht="14.4">
      <c r="A32" s="5">
        <v>44838</v>
      </c>
      <c r="B32" s="4" t="s">
        <v>103</v>
      </c>
      <c r="C32" s="8">
        <v>-41</v>
      </c>
      <c r="D32" s="7">
        <v>10</v>
      </c>
    </row>
    <row r="33" spans="1:4" ht="14.4">
      <c r="A33" s="5">
        <v>44867</v>
      </c>
      <c r="B33" s="4" t="s">
        <v>104</v>
      </c>
      <c r="C33" s="8">
        <v>-17</v>
      </c>
      <c r="D33" s="7">
        <v>11</v>
      </c>
    </row>
    <row r="34" spans="1:4" ht="14.4">
      <c r="A34" s="5">
        <v>44734</v>
      </c>
      <c r="B34" s="4" t="s">
        <v>105</v>
      </c>
      <c r="C34" s="6">
        <v>-60.95</v>
      </c>
      <c r="D34" s="7">
        <v>6</v>
      </c>
    </row>
    <row r="35" spans="1:4" ht="14.4">
      <c r="A35" s="5">
        <v>44734</v>
      </c>
      <c r="B35" s="4" t="s">
        <v>106</v>
      </c>
      <c r="C35" s="6">
        <v>-13.58</v>
      </c>
      <c r="D35" s="7">
        <v>6</v>
      </c>
    </row>
    <row r="36" spans="1:4" ht="14.4">
      <c r="A36" s="5">
        <v>44699</v>
      </c>
      <c r="B36" s="4" t="s">
        <v>107</v>
      </c>
      <c r="C36" s="6">
        <v>-0.72</v>
      </c>
      <c r="D36" s="7">
        <v>5</v>
      </c>
    </row>
    <row r="37" spans="1:4" ht="14.4">
      <c r="A37" s="5">
        <v>44733</v>
      </c>
      <c r="B37" s="4" t="s">
        <v>108</v>
      </c>
      <c r="C37" s="6">
        <v>-0.72</v>
      </c>
      <c r="D37" s="7">
        <v>6</v>
      </c>
    </row>
    <row r="38" spans="1:4" ht="14.4">
      <c r="A38" s="5">
        <v>44760</v>
      </c>
      <c r="B38" s="4" t="s">
        <v>109</v>
      </c>
      <c r="C38" s="6">
        <v>-0.74</v>
      </c>
      <c r="D38" s="7">
        <v>7</v>
      </c>
    </row>
    <row r="39" spans="1:4" ht="14.4">
      <c r="A39" s="5">
        <v>44791</v>
      </c>
      <c r="B39" s="4" t="s">
        <v>110</v>
      </c>
      <c r="C39" s="6">
        <v>-0.74</v>
      </c>
      <c r="D39" s="7">
        <v>8</v>
      </c>
    </row>
    <row r="40" spans="1:4" ht="14.4">
      <c r="A40" s="5">
        <v>44823</v>
      </c>
      <c r="B40" s="4" t="s">
        <v>111</v>
      </c>
      <c r="C40" s="6">
        <v>-0.74</v>
      </c>
      <c r="D40" s="7">
        <v>9</v>
      </c>
    </row>
    <row r="41" spans="1:4" ht="14.4">
      <c r="A41" s="5">
        <v>44852</v>
      </c>
      <c r="B41" s="4" t="s">
        <v>112</v>
      </c>
      <c r="C41" s="6">
        <v>-0.74</v>
      </c>
      <c r="D41" s="7">
        <v>10</v>
      </c>
    </row>
    <row r="42" spans="1:4" ht="14.4">
      <c r="A42" s="5">
        <v>44883</v>
      </c>
      <c r="B42" s="4" t="s">
        <v>113</v>
      </c>
      <c r="C42" s="6">
        <v>-0.74</v>
      </c>
      <c r="D42" s="7">
        <v>11</v>
      </c>
    </row>
    <row r="43" spans="1:4" ht="14.4">
      <c r="A43" s="5">
        <v>44914</v>
      </c>
      <c r="B43" s="4" t="s">
        <v>114</v>
      </c>
      <c r="C43" s="6">
        <v>-0.74</v>
      </c>
      <c r="D43" s="7">
        <v>12</v>
      </c>
    </row>
    <row r="44" spans="1:4" ht="14.4">
      <c r="A44" s="5">
        <v>44792</v>
      </c>
      <c r="B44" s="4" t="s">
        <v>115</v>
      </c>
      <c r="C44" s="6">
        <v>-345</v>
      </c>
      <c r="D44" s="7">
        <v>8</v>
      </c>
    </row>
    <row r="45" spans="1:4" ht="14.4">
      <c r="A45" s="5">
        <v>44792</v>
      </c>
      <c r="B45" s="4" t="s">
        <v>116</v>
      </c>
      <c r="C45" s="6">
        <v>-2.5</v>
      </c>
      <c r="D45" s="7">
        <v>8</v>
      </c>
    </row>
    <row r="46" spans="1:4" ht="14.4">
      <c r="A46" s="5">
        <v>44788</v>
      </c>
      <c r="B46" s="4" t="s">
        <v>117</v>
      </c>
      <c r="C46" s="6">
        <v>-2</v>
      </c>
      <c r="D46" s="7">
        <v>8</v>
      </c>
    </row>
    <row r="47" spans="1:4" ht="14.4">
      <c r="A47" s="5">
        <v>44837</v>
      </c>
      <c r="B47" s="4" t="s">
        <v>118</v>
      </c>
      <c r="C47" s="9">
        <v>-29.95</v>
      </c>
      <c r="D47" s="7">
        <v>10</v>
      </c>
    </row>
    <row r="48" spans="1:4" ht="14.4">
      <c r="A48" s="5">
        <v>44866</v>
      </c>
      <c r="B48" s="4" t="s">
        <v>118</v>
      </c>
      <c r="C48" s="9">
        <v>-29.95</v>
      </c>
      <c r="D48" s="7">
        <v>11</v>
      </c>
    </row>
    <row r="49" spans="1:4" ht="14.4">
      <c r="A49" s="5">
        <v>44896</v>
      </c>
      <c r="B49" s="4" t="s">
        <v>118</v>
      </c>
      <c r="C49" s="9">
        <v>-29.95</v>
      </c>
      <c r="D49" s="7">
        <v>12</v>
      </c>
    </row>
    <row r="50" spans="1:4" ht="14.4">
      <c r="A50" s="5">
        <v>44851</v>
      </c>
      <c r="B50" s="4" t="s">
        <v>119</v>
      </c>
      <c r="C50" s="6">
        <v>-46.99</v>
      </c>
      <c r="D50" s="7">
        <v>10</v>
      </c>
    </row>
    <row r="51" spans="1:4" ht="14.4">
      <c r="A51" s="5">
        <v>44565</v>
      </c>
      <c r="B51" s="4" t="s">
        <v>120</v>
      </c>
      <c r="C51" s="6">
        <v>-20</v>
      </c>
      <c r="D51" s="7">
        <v>1</v>
      </c>
    </row>
    <row r="52" spans="1:4" ht="14.4">
      <c r="A52" s="5">
        <v>44594</v>
      </c>
      <c r="B52" s="4" t="s">
        <v>121</v>
      </c>
      <c r="C52" s="6">
        <v>-20</v>
      </c>
      <c r="D52" s="7">
        <v>2</v>
      </c>
    </row>
    <row r="53" spans="1:4" ht="14.4">
      <c r="A53" s="5">
        <v>44622</v>
      </c>
      <c r="B53" s="4" t="s">
        <v>122</v>
      </c>
      <c r="C53" s="6">
        <v>-20</v>
      </c>
      <c r="D53" s="7">
        <v>3</v>
      </c>
    </row>
    <row r="54" spans="1:4" ht="14.4">
      <c r="A54" s="5">
        <v>44655</v>
      </c>
      <c r="B54" s="4" t="s">
        <v>123</v>
      </c>
      <c r="C54" s="6">
        <v>-20</v>
      </c>
      <c r="D54" s="7">
        <v>4</v>
      </c>
    </row>
    <row r="55" spans="1:4" ht="14.4">
      <c r="A55" s="5">
        <v>44684</v>
      </c>
      <c r="B55" s="4" t="s">
        <v>124</v>
      </c>
      <c r="C55" s="6">
        <v>-20</v>
      </c>
      <c r="D55" s="7">
        <v>5</v>
      </c>
    </row>
    <row r="56" spans="1:4" ht="14.4">
      <c r="A56" s="5">
        <v>44714</v>
      </c>
      <c r="B56" s="4" t="s">
        <v>125</v>
      </c>
      <c r="C56" s="6">
        <v>-20</v>
      </c>
      <c r="D56" s="7">
        <v>6</v>
      </c>
    </row>
    <row r="57" spans="1:4" ht="14.4">
      <c r="A57" s="5">
        <v>44747</v>
      </c>
      <c r="B57" s="4" t="s">
        <v>126</v>
      </c>
      <c r="C57" s="6">
        <v>-20</v>
      </c>
      <c r="D57" s="7">
        <v>7</v>
      </c>
    </row>
    <row r="58" spans="1:4" ht="14.4">
      <c r="A58" s="5">
        <v>44775</v>
      </c>
      <c r="B58" s="4" t="s">
        <v>127</v>
      </c>
      <c r="C58" s="6">
        <v>-20</v>
      </c>
      <c r="D58" s="7">
        <v>8</v>
      </c>
    </row>
    <row r="59" spans="1:4" ht="14.4">
      <c r="A59" s="5">
        <v>44806</v>
      </c>
      <c r="B59" s="4" t="s">
        <v>128</v>
      </c>
      <c r="C59" s="6">
        <v>-20</v>
      </c>
      <c r="D59" s="7">
        <v>9</v>
      </c>
    </row>
    <row r="60" spans="1:4" ht="14.4">
      <c r="A60" s="5">
        <v>44838</v>
      </c>
      <c r="B60" s="4" t="s">
        <v>129</v>
      </c>
      <c r="C60" s="6">
        <v>-20</v>
      </c>
      <c r="D60" s="7">
        <v>10</v>
      </c>
    </row>
    <row r="61" spans="1:4" ht="14.4">
      <c r="A61" s="5">
        <v>44867</v>
      </c>
      <c r="B61" s="4" t="s">
        <v>130</v>
      </c>
      <c r="C61" s="6">
        <v>-20</v>
      </c>
      <c r="D61" s="7">
        <v>11</v>
      </c>
    </row>
    <row r="62" spans="1:4" ht="14.4">
      <c r="A62" s="5">
        <v>44636</v>
      </c>
      <c r="B62" s="4" t="s">
        <v>91</v>
      </c>
      <c r="C62" s="6">
        <v>-36</v>
      </c>
      <c r="D62" s="7">
        <v>3</v>
      </c>
    </row>
    <row r="63" spans="1:4" ht="14.4">
      <c r="A63" s="5">
        <v>44652</v>
      </c>
      <c r="B63" s="4" t="s">
        <v>131</v>
      </c>
      <c r="C63" s="6">
        <v>-56.06</v>
      </c>
      <c r="D63" s="7">
        <v>4</v>
      </c>
    </row>
    <row r="64" spans="1:4" ht="14.4">
      <c r="A64" s="5">
        <v>44680</v>
      </c>
      <c r="B64" s="4" t="s">
        <v>132</v>
      </c>
      <c r="C64" s="6">
        <v>-56.06</v>
      </c>
      <c r="D64" s="7">
        <v>4</v>
      </c>
    </row>
    <row r="65" spans="1:4" ht="14.4">
      <c r="A65" s="5">
        <v>44670</v>
      </c>
      <c r="B65" s="4" t="s">
        <v>91</v>
      </c>
      <c r="C65" s="6">
        <v>-36</v>
      </c>
      <c r="D65" s="7">
        <v>4</v>
      </c>
    </row>
    <row r="66" spans="1:4" ht="14.4">
      <c r="A66" s="5">
        <v>44698</v>
      </c>
      <c r="B66" s="4" t="s">
        <v>91</v>
      </c>
      <c r="C66" s="6">
        <v>-36</v>
      </c>
      <c r="D66" s="7">
        <v>5</v>
      </c>
    </row>
    <row r="67" spans="1:4" ht="14.4">
      <c r="A67" s="5">
        <v>44728</v>
      </c>
      <c r="B67" s="4" t="s">
        <v>91</v>
      </c>
      <c r="C67" s="6">
        <v>-36</v>
      </c>
      <c r="D67" s="7">
        <v>6</v>
      </c>
    </row>
    <row r="68" spans="1:4" ht="14.4">
      <c r="A68" s="5">
        <v>44760</v>
      </c>
      <c r="B68" s="4" t="s">
        <v>91</v>
      </c>
      <c r="C68" s="6">
        <v>-36</v>
      </c>
      <c r="D68" s="7">
        <v>7</v>
      </c>
    </row>
    <row r="69" spans="1:4" ht="14.4">
      <c r="A69" s="5">
        <v>44789</v>
      </c>
      <c r="B69" s="4" t="s">
        <v>91</v>
      </c>
      <c r="C69" s="6">
        <v>-36</v>
      </c>
      <c r="D69" s="7">
        <v>8</v>
      </c>
    </row>
    <row r="70" spans="1:4" ht="14.4">
      <c r="A70" s="5">
        <v>44820</v>
      </c>
      <c r="B70" s="4" t="s">
        <v>91</v>
      </c>
      <c r="C70" s="6">
        <v>-40</v>
      </c>
      <c r="D70" s="7">
        <v>9</v>
      </c>
    </row>
    <row r="71" spans="1:4" ht="14.4">
      <c r="A71" s="5">
        <v>44852</v>
      </c>
      <c r="B71" s="4" t="s">
        <v>91</v>
      </c>
      <c r="C71" s="6">
        <v>-40</v>
      </c>
      <c r="D71" s="7">
        <v>10</v>
      </c>
    </row>
    <row r="72" spans="1:4" ht="14.4">
      <c r="A72" s="5">
        <v>44881</v>
      </c>
      <c r="B72" s="4" t="s">
        <v>91</v>
      </c>
      <c r="C72" s="6">
        <v>-40</v>
      </c>
      <c r="D72" s="7">
        <v>11</v>
      </c>
    </row>
    <row r="73" spans="1:4" ht="14.4">
      <c r="A73" s="5">
        <v>44911</v>
      </c>
      <c r="B73" s="4" t="s">
        <v>91</v>
      </c>
      <c r="C73" s="6">
        <v>-40</v>
      </c>
      <c r="D73" s="7">
        <v>12</v>
      </c>
    </row>
    <row r="74" spans="1:4" ht="14.4">
      <c r="A74" s="5">
        <v>44699</v>
      </c>
      <c r="B74" s="4" t="s">
        <v>133</v>
      </c>
      <c r="C74" s="6">
        <v>-24.07</v>
      </c>
      <c r="D74" s="7">
        <v>5</v>
      </c>
    </row>
    <row r="75" spans="1:4" ht="14.4">
      <c r="A75" s="5">
        <v>44733</v>
      </c>
      <c r="B75" s="4" t="s">
        <v>134</v>
      </c>
      <c r="C75" s="6">
        <v>-24.07</v>
      </c>
      <c r="D75" s="7">
        <v>6</v>
      </c>
    </row>
    <row r="76" spans="1:4" ht="14.4">
      <c r="A76" s="5">
        <v>44760</v>
      </c>
      <c r="B76" s="4" t="s">
        <v>135</v>
      </c>
      <c r="C76" s="6">
        <v>-24.52</v>
      </c>
      <c r="D76" s="7">
        <v>7</v>
      </c>
    </row>
    <row r="77" spans="1:4" ht="14.4">
      <c r="A77" s="5">
        <v>44791</v>
      </c>
      <c r="B77" s="4" t="s">
        <v>136</v>
      </c>
      <c r="C77" s="6">
        <v>-24.52</v>
      </c>
      <c r="D77" s="7">
        <v>8</v>
      </c>
    </row>
    <row r="78" spans="1:4" ht="14.4">
      <c r="A78" s="5">
        <v>44823</v>
      </c>
      <c r="B78" s="4" t="s">
        <v>137</v>
      </c>
      <c r="C78" s="6">
        <v>-24.52</v>
      </c>
      <c r="D78" s="7">
        <v>9</v>
      </c>
    </row>
    <row r="79" spans="1:4" ht="14.4">
      <c r="A79" s="5">
        <v>44852</v>
      </c>
      <c r="B79" s="4" t="s">
        <v>138</v>
      </c>
      <c r="C79" s="6">
        <v>-24.52</v>
      </c>
      <c r="D79" s="7">
        <v>10</v>
      </c>
    </row>
    <row r="80" spans="1:4" ht="14.4">
      <c r="A80" s="5">
        <v>44883</v>
      </c>
      <c r="B80" s="4" t="s">
        <v>139</v>
      </c>
      <c r="C80" s="6">
        <v>-24.52</v>
      </c>
      <c r="D80" s="7">
        <v>11</v>
      </c>
    </row>
    <row r="81" spans="1:4" ht="14.4">
      <c r="A81" s="5">
        <v>44914</v>
      </c>
      <c r="B81" s="4" t="s">
        <v>140</v>
      </c>
      <c r="C81" s="6">
        <v>-24.52</v>
      </c>
      <c r="D81" s="7">
        <v>12</v>
      </c>
    </row>
    <row r="82" spans="1:4" ht="14.4">
      <c r="A82" s="5">
        <v>44743</v>
      </c>
      <c r="B82" s="4" t="s">
        <v>141</v>
      </c>
      <c r="C82" s="6">
        <v>-29.99</v>
      </c>
      <c r="D82" s="7">
        <v>7</v>
      </c>
    </row>
    <row r="83" spans="1:4" ht="14.4">
      <c r="A83" s="5">
        <v>44865</v>
      </c>
      <c r="B83" s="4" t="s">
        <v>142</v>
      </c>
      <c r="C83" s="6">
        <v>-25.32</v>
      </c>
      <c r="D83" s="7">
        <v>10</v>
      </c>
    </row>
    <row r="84" spans="1:4" ht="14.4">
      <c r="A84" s="5">
        <v>44894</v>
      </c>
      <c r="B84" s="4" t="s">
        <v>143</v>
      </c>
      <c r="C84" s="6">
        <v>-25.32</v>
      </c>
      <c r="D84" s="7">
        <v>11</v>
      </c>
    </row>
    <row r="85" spans="1:4" ht="14.4">
      <c r="A85" s="5">
        <v>44924</v>
      </c>
      <c r="B85" s="4" t="s">
        <v>144</v>
      </c>
      <c r="C85" s="6">
        <v>-25.32</v>
      </c>
      <c r="D85" s="7">
        <v>12</v>
      </c>
    </row>
    <row r="86" spans="1:4" ht="14.4">
      <c r="A86" s="5">
        <v>44567</v>
      </c>
      <c r="B86" s="4" t="s">
        <v>145</v>
      </c>
      <c r="C86" s="6">
        <v>-24.37</v>
      </c>
      <c r="D86" s="7">
        <v>1</v>
      </c>
    </row>
    <row r="87" spans="1:4" ht="14.4">
      <c r="A87" s="5">
        <v>44599</v>
      </c>
      <c r="B87" s="4" t="s">
        <v>146</v>
      </c>
      <c r="C87" s="6">
        <v>-24.37</v>
      </c>
      <c r="D87" s="7">
        <v>2</v>
      </c>
    </row>
    <row r="88" spans="1:4" ht="14.4">
      <c r="A88" s="5">
        <v>44627</v>
      </c>
      <c r="B88" s="4" t="s">
        <v>147</v>
      </c>
      <c r="C88" s="6">
        <v>-24.37</v>
      </c>
      <c r="D88" s="7">
        <v>3</v>
      </c>
    </row>
    <row r="89" spans="1:4" ht="14.4">
      <c r="A89" s="5">
        <v>44657</v>
      </c>
      <c r="B89" s="4" t="s">
        <v>148</v>
      </c>
      <c r="C89" s="6">
        <v>-24.37</v>
      </c>
      <c r="D89" s="7">
        <v>4</v>
      </c>
    </row>
    <row r="90" spans="1:4" ht="14.4">
      <c r="A90" s="5">
        <v>44687</v>
      </c>
      <c r="B90" s="4" t="s">
        <v>149</v>
      </c>
      <c r="C90" s="6">
        <v>-24.37</v>
      </c>
      <c r="D90" s="7">
        <v>5</v>
      </c>
    </row>
    <row r="91" spans="1:4" ht="14.4">
      <c r="A91" s="5">
        <v>44718</v>
      </c>
      <c r="B91" s="4" t="s">
        <v>150</v>
      </c>
      <c r="C91" s="6">
        <v>-24.37</v>
      </c>
      <c r="D91" s="7">
        <v>6</v>
      </c>
    </row>
    <row r="92" spans="1:4" ht="14.4">
      <c r="A92" s="5">
        <v>44614</v>
      </c>
      <c r="B92" s="4" t="s">
        <v>151</v>
      </c>
      <c r="C92" s="6">
        <v>-21.17</v>
      </c>
      <c r="D92" s="7">
        <v>2</v>
      </c>
    </row>
    <row r="93" spans="1:4" ht="14.4">
      <c r="A93" s="5">
        <v>44629</v>
      </c>
      <c r="B93" s="4" t="s">
        <v>152</v>
      </c>
      <c r="C93" s="6">
        <v>-29.16</v>
      </c>
      <c r="D93" s="7">
        <v>3</v>
      </c>
    </row>
    <row r="94" spans="1:4" ht="14.4">
      <c r="A94" s="5">
        <v>44635</v>
      </c>
      <c r="B94" s="4" t="s">
        <v>153</v>
      </c>
      <c r="C94" s="6">
        <v>-87.48</v>
      </c>
      <c r="D94" s="7">
        <v>3</v>
      </c>
    </row>
    <row r="95" spans="1:4" ht="14.4">
      <c r="A95" s="5">
        <v>44690</v>
      </c>
      <c r="B95" s="4" t="s">
        <v>154</v>
      </c>
      <c r="C95" s="6">
        <v>-47.98</v>
      </c>
      <c r="D95" s="7">
        <v>5</v>
      </c>
    </row>
    <row r="96" spans="1:4" ht="14.4">
      <c r="A96" s="5">
        <v>44774</v>
      </c>
      <c r="B96" s="4" t="s">
        <v>155</v>
      </c>
      <c r="C96" s="6">
        <v>-60.32</v>
      </c>
      <c r="D96" s="7">
        <v>8</v>
      </c>
    </row>
    <row r="97" spans="1:4" ht="14.4">
      <c r="A97" s="5">
        <v>44826</v>
      </c>
      <c r="B97" s="4" t="s">
        <v>156</v>
      </c>
      <c r="C97" s="6">
        <v>-22.17</v>
      </c>
      <c r="D97" s="7">
        <v>9</v>
      </c>
    </row>
    <row r="98" spans="1:4" ht="14.4">
      <c r="A98" s="5">
        <v>44833</v>
      </c>
      <c r="B98" s="4" t="s">
        <v>157</v>
      </c>
      <c r="C98" s="6">
        <v>-20.170000000000002</v>
      </c>
      <c r="D98" s="7">
        <v>9</v>
      </c>
    </row>
    <row r="99" spans="1:4" ht="14.4">
      <c r="A99" s="5">
        <v>44592</v>
      </c>
      <c r="B99" s="4" t="s">
        <v>158</v>
      </c>
      <c r="C99" s="6">
        <v>-20.2</v>
      </c>
      <c r="D99" s="7">
        <v>1</v>
      </c>
    </row>
    <row r="100" spans="1:4" ht="14.4">
      <c r="A100" s="5">
        <v>44643</v>
      </c>
      <c r="B100" s="4" t="s">
        <v>159</v>
      </c>
      <c r="C100" s="6">
        <v>-20.2</v>
      </c>
      <c r="D100" s="7">
        <v>3</v>
      </c>
    </row>
    <row r="101" spans="1:4" ht="14.4">
      <c r="A101" s="5">
        <v>44706</v>
      </c>
      <c r="B101" s="4" t="s">
        <v>160</v>
      </c>
      <c r="C101" s="6">
        <v>-19.13</v>
      </c>
      <c r="D101" s="7">
        <v>5</v>
      </c>
    </row>
    <row r="102" spans="1:4" ht="14.4">
      <c r="A102" s="5">
        <v>44713</v>
      </c>
      <c r="B102" s="4" t="s">
        <v>161</v>
      </c>
      <c r="C102" s="6">
        <v>-20.2</v>
      </c>
      <c r="D102" s="7">
        <v>6</v>
      </c>
    </row>
    <row r="103" spans="1:4" ht="14.4">
      <c r="A103" s="5">
        <v>44715</v>
      </c>
      <c r="B103" s="4" t="s">
        <v>162</v>
      </c>
      <c r="C103" s="6">
        <v>-20.2</v>
      </c>
      <c r="D103" s="7">
        <v>6</v>
      </c>
    </row>
    <row r="104" spans="1:4" ht="14.4">
      <c r="A104" s="5">
        <v>44718</v>
      </c>
      <c r="B104" s="4" t="s">
        <v>163</v>
      </c>
      <c r="C104" s="6">
        <v>-20.2</v>
      </c>
      <c r="D104" s="7">
        <v>6</v>
      </c>
    </row>
    <row r="105" spans="1:4" ht="14.4">
      <c r="A105" s="5">
        <v>44725</v>
      </c>
      <c r="B105" s="4" t="s">
        <v>164</v>
      </c>
      <c r="C105" s="6">
        <v>-40.4</v>
      </c>
      <c r="D105" s="7">
        <v>6</v>
      </c>
    </row>
    <row r="106" spans="1:4" ht="14.4">
      <c r="A106" s="5">
        <v>44767</v>
      </c>
      <c r="B106" s="4" t="s">
        <v>165</v>
      </c>
      <c r="C106" s="6">
        <v>-20.2</v>
      </c>
      <c r="D106" s="7">
        <v>7</v>
      </c>
    </row>
    <row r="107" spans="1:4" ht="14.4">
      <c r="A107" s="5">
        <v>44851</v>
      </c>
      <c r="B107" s="4" t="s">
        <v>166</v>
      </c>
      <c r="C107" s="6">
        <v>-21.26</v>
      </c>
      <c r="D107" s="7">
        <v>10</v>
      </c>
    </row>
    <row r="108" spans="1:4" ht="14.4">
      <c r="A108" s="5">
        <v>44865</v>
      </c>
      <c r="B108" s="4" t="s">
        <v>167</v>
      </c>
      <c r="C108" s="6">
        <v>-21.26</v>
      </c>
      <c r="D108" s="7">
        <v>10</v>
      </c>
    </row>
    <row r="109" spans="1:4" ht="14.4">
      <c r="A109" s="5">
        <v>44922</v>
      </c>
      <c r="B109" s="4" t="s">
        <v>168</v>
      </c>
      <c r="C109" s="6">
        <v>-21.26</v>
      </c>
      <c r="D109" s="7">
        <v>12</v>
      </c>
    </row>
    <row r="110" spans="1:4" ht="14.4">
      <c r="A110" s="5">
        <v>44568</v>
      </c>
      <c r="B110" s="4" t="s">
        <v>169</v>
      </c>
      <c r="C110" s="6">
        <v>-14.92</v>
      </c>
      <c r="D110" s="7">
        <v>1</v>
      </c>
    </row>
    <row r="111" spans="1:4" ht="14.4">
      <c r="A111" s="5">
        <v>44599</v>
      </c>
      <c r="B111" s="4" t="s">
        <v>170</v>
      </c>
      <c r="C111" s="6">
        <v>-14.92</v>
      </c>
      <c r="D111" s="7">
        <v>2</v>
      </c>
    </row>
    <row r="112" spans="1:4" ht="14.4">
      <c r="A112" s="5">
        <v>44627</v>
      </c>
      <c r="B112" s="4" t="s">
        <v>171</v>
      </c>
      <c r="C112" s="6">
        <v>-14.92</v>
      </c>
      <c r="D112" s="7">
        <v>3</v>
      </c>
    </row>
    <row r="113" spans="1:4" ht="14.4">
      <c r="A113" s="5">
        <v>44658</v>
      </c>
      <c r="B113" s="4" t="s">
        <v>172</v>
      </c>
      <c r="C113" s="6">
        <v>-16.52</v>
      </c>
      <c r="D113" s="7">
        <v>4</v>
      </c>
    </row>
    <row r="114" spans="1:4" ht="14.4">
      <c r="A114" s="5">
        <v>44690</v>
      </c>
      <c r="B114" s="4" t="s">
        <v>173</v>
      </c>
      <c r="C114" s="6">
        <v>-16.52</v>
      </c>
      <c r="D114" s="7">
        <v>5</v>
      </c>
    </row>
    <row r="115" spans="1:4" ht="14.4">
      <c r="A115" s="5">
        <v>44719</v>
      </c>
      <c r="B115" s="4" t="s">
        <v>174</v>
      </c>
      <c r="C115" s="6">
        <v>-16.52</v>
      </c>
      <c r="D115" s="7">
        <v>6</v>
      </c>
    </row>
    <row r="116" spans="1:4" ht="14.4">
      <c r="A116" s="5">
        <v>44749</v>
      </c>
      <c r="B116" s="4" t="s">
        <v>175</v>
      </c>
      <c r="C116" s="6">
        <v>-16.52</v>
      </c>
      <c r="D116" s="7">
        <v>7</v>
      </c>
    </row>
    <row r="117" spans="1:4" ht="14.4">
      <c r="A117" s="5">
        <v>44781</v>
      </c>
      <c r="B117" s="4" t="s">
        <v>176</v>
      </c>
      <c r="C117" s="6">
        <v>-16.52</v>
      </c>
      <c r="D117" s="7">
        <v>8</v>
      </c>
    </row>
    <row r="118" spans="1:4" ht="14.4">
      <c r="A118" s="5">
        <v>44811</v>
      </c>
      <c r="B118" s="4" t="s">
        <v>177</v>
      </c>
      <c r="C118" s="6">
        <v>-16.52</v>
      </c>
      <c r="D118" s="7">
        <v>9</v>
      </c>
    </row>
    <row r="119" spans="1:4" ht="14.4">
      <c r="A119" s="5">
        <v>44841</v>
      </c>
      <c r="B119" s="4" t="s">
        <v>178</v>
      </c>
      <c r="C119" s="6">
        <v>-16.52</v>
      </c>
      <c r="D119" s="7">
        <v>10</v>
      </c>
    </row>
    <row r="120" spans="1:4" ht="14.4">
      <c r="A120" s="5">
        <v>44872</v>
      </c>
      <c r="B120" s="4" t="s">
        <v>179</v>
      </c>
      <c r="C120" s="6">
        <v>-16.52</v>
      </c>
      <c r="D120" s="7">
        <v>11</v>
      </c>
    </row>
    <row r="121" spans="1:4" ht="14.4">
      <c r="A121" s="5">
        <v>44902</v>
      </c>
      <c r="B121" s="4" t="s">
        <v>180</v>
      </c>
      <c r="C121" s="6">
        <v>-16.52</v>
      </c>
      <c r="D121" s="7">
        <v>12</v>
      </c>
    </row>
    <row r="122" spans="1:4" ht="14.4">
      <c r="A122" s="5">
        <v>44564</v>
      </c>
      <c r="B122" s="4" t="s">
        <v>181</v>
      </c>
      <c r="C122" s="6">
        <v>-4</v>
      </c>
      <c r="D122" s="7">
        <v>1</v>
      </c>
    </row>
    <row r="123" spans="1:4" ht="14.4">
      <c r="A123" s="5">
        <v>44592</v>
      </c>
      <c r="B123" s="4" t="s">
        <v>182</v>
      </c>
      <c r="C123" s="6">
        <v>-17</v>
      </c>
      <c r="D123" s="7">
        <v>1</v>
      </c>
    </row>
    <row r="124" spans="1:4" ht="14.4">
      <c r="A124" s="5">
        <v>44620</v>
      </c>
      <c r="B124" s="4" t="s">
        <v>183</v>
      </c>
      <c r="C124" s="6">
        <v>-17</v>
      </c>
      <c r="D124" s="7">
        <v>2</v>
      </c>
    </row>
    <row r="125" spans="1:4" ht="14.4">
      <c r="A125" s="5">
        <v>44648</v>
      </c>
      <c r="B125" s="4" t="s">
        <v>184</v>
      </c>
      <c r="C125" s="6">
        <v>-17</v>
      </c>
      <c r="D125" s="7">
        <v>3</v>
      </c>
    </row>
    <row r="126" spans="1:4" ht="14.4">
      <c r="A126" s="5">
        <v>44676</v>
      </c>
      <c r="B126" s="4" t="s">
        <v>185</v>
      </c>
      <c r="C126" s="6">
        <v>-17</v>
      </c>
      <c r="D126" s="7">
        <v>4</v>
      </c>
    </row>
    <row r="127" spans="1:4" ht="14.4">
      <c r="A127" s="5">
        <v>44704</v>
      </c>
      <c r="B127" s="4" t="s">
        <v>186</v>
      </c>
      <c r="C127" s="6">
        <v>-17</v>
      </c>
      <c r="D127" s="7">
        <v>5</v>
      </c>
    </row>
    <row r="128" spans="1:4" ht="14.4">
      <c r="A128" s="5">
        <v>44733</v>
      </c>
      <c r="B128" s="4" t="s">
        <v>187</v>
      </c>
      <c r="C128" s="6">
        <v>-17</v>
      </c>
      <c r="D128" s="7">
        <v>6</v>
      </c>
    </row>
    <row r="129" spans="1:4" ht="14.4">
      <c r="A129" s="5">
        <v>44760</v>
      </c>
      <c r="B129" s="4" t="s">
        <v>188</v>
      </c>
      <c r="C129" s="6">
        <v>-17</v>
      </c>
      <c r="D129" s="7">
        <v>7</v>
      </c>
    </row>
    <row r="130" spans="1:4" ht="14.4">
      <c r="A130" s="5">
        <v>44788</v>
      </c>
      <c r="B130" s="4" t="s">
        <v>189</v>
      </c>
      <c r="C130" s="6">
        <v>-17</v>
      </c>
      <c r="D130" s="7">
        <v>8</v>
      </c>
    </row>
    <row r="131" spans="1:4" ht="14.4">
      <c r="A131" s="5">
        <v>44816</v>
      </c>
      <c r="B131" s="4" t="s">
        <v>190</v>
      </c>
      <c r="C131" s="6">
        <v>-17</v>
      </c>
      <c r="D131" s="7">
        <v>9</v>
      </c>
    </row>
    <row r="132" spans="1:4" ht="14.4">
      <c r="A132" s="5">
        <v>44845</v>
      </c>
      <c r="B132" s="4" t="s">
        <v>191</v>
      </c>
      <c r="C132" s="6">
        <v>-17</v>
      </c>
      <c r="D132" s="7">
        <v>10</v>
      </c>
    </row>
    <row r="133" spans="1:4" ht="14.4">
      <c r="A133" s="5">
        <v>44872</v>
      </c>
      <c r="B133" s="4" t="s">
        <v>192</v>
      </c>
      <c r="C133" s="6">
        <v>-17</v>
      </c>
      <c r="D133" s="7">
        <v>11</v>
      </c>
    </row>
    <row r="134" spans="1:4" ht="14.4">
      <c r="A134" s="5">
        <v>44900</v>
      </c>
      <c r="B134" s="4" t="s">
        <v>193</v>
      </c>
      <c r="C134" s="6">
        <v>-17</v>
      </c>
      <c r="D134" s="7">
        <v>12</v>
      </c>
    </row>
    <row r="135" spans="1:4" ht="14.4">
      <c r="A135" s="5">
        <v>44579</v>
      </c>
      <c r="B135" s="4" t="s">
        <v>194</v>
      </c>
      <c r="C135" s="6">
        <v>-0.35</v>
      </c>
      <c r="D135" s="7">
        <v>1</v>
      </c>
    </row>
    <row r="136" spans="1:4" ht="14.4">
      <c r="A136" s="5">
        <v>44585</v>
      </c>
      <c r="B136" s="4" t="s">
        <v>195</v>
      </c>
      <c r="C136" s="6">
        <v>-4.3499999999999996</v>
      </c>
      <c r="D136" s="7">
        <v>1</v>
      </c>
    </row>
    <row r="137" spans="1:4" ht="14.4">
      <c r="A137" s="5">
        <v>44603</v>
      </c>
      <c r="B137" s="4" t="s">
        <v>196</v>
      </c>
      <c r="C137" s="6">
        <v>-8.35</v>
      </c>
      <c r="D137" s="7">
        <v>2</v>
      </c>
    </row>
    <row r="138" spans="1:4" ht="14.4">
      <c r="A138" s="5">
        <v>44606</v>
      </c>
      <c r="B138" s="4" t="s">
        <v>197</v>
      </c>
      <c r="C138" s="6">
        <v>-8.35</v>
      </c>
      <c r="D138" s="7">
        <v>2</v>
      </c>
    </row>
    <row r="139" spans="1:4" ht="14.4">
      <c r="A139" s="5">
        <v>44865</v>
      </c>
      <c r="B139" s="4" t="s">
        <v>198</v>
      </c>
      <c r="C139" s="6">
        <v>-20.350000000000001</v>
      </c>
      <c r="D139" s="7">
        <v>10</v>
      </c>
    </row>
    <row r="140" spans="1:4" ht="14.4">
      <c r="A140" s="5">
        <v>44893</v>
      </c>
      <c r="B140" s="4" t="s">
        <v>199</v>
      </c>
      <c r="C140" s="6">
        <v>-1.35</v>
      </c>
      <c r="D140" s="7">
        <v>11</v>
      </c>
    </row>
    <row r="141" spans="1:4" ht="14.4">
      <c r="A141" s="5">
        <v>44601</v>
      </c>
      <c r="B141" s="4" t="s">
        <v>200</v>
      </c>
      <c r="C141" s="8">
        <v>-1.33</v>
      </c>
      <c r="D141" s="7">
        <v>2</v>
      </c>
    </row>
    <row r="142" spans="1:4" ht="14.4">
      <c r="A142" s="5">
        <v>44601</v>
      </c>
      <c r="B142" s="4" t="s">
        <v>200</v>
      </c>
      <c r="C142" s="8">
        <v>-51.75</v>
      </c>
      <c r="D142" s="7">
        <v>2</v>
      </c>
    </row>
    <row r="143" spans="1:4" ht="14.4">
      <c r="A143" s="5">
        <v>44888</v>
      </c>
      <c r="B143" s="4" t="s">
        <v>201</v>
      </c>
      <c r="C143" s="8">
        <v>-17.5</v>
      </c>
      <c r="D143" s="7">
        <v>11</v>
      </c>
    </row>
    <row r="144" spans="1:4" ht="14.4">
      <c r="A144" s="5">
        <v>44568</v>
      </c>
      <c r="B144" s="4" t="s">
        <v>202</v>
      </c>
      <c r="C144" s="6">
        <v>-9.41</v>
      </c>
      <c r="D144" s="7">
        <v>1</v>
      </c>
    </row>
    <row r="145" spans="1:4" ht="14.4">
      <c r="A145" s="5">
        <v>44579</v>
      </c>
      <c r="B145" s="4" t="s">
        <v>203</v>
      </c>
      <c r="C145" s="6">
        <v>-17.760000000000002</v>
      </c>
      <c r="D145" s="7">
        <v>1</v>
      </c>
    </row>
    <row r="146" spans="1:4" ht="14.4">
      <c r="A146" s="5">
        <v>44585</v>
      </c>
      <c r="B146" s="4" t="s">
        <v>204</v>
      </c>
      <c r="C146" s="6">
        <v>-21.47</v>
      </c>
      <c r="D146" s="7">
        <v>1</v>
      </c>
    </row>
    <row r="147" spans="1:4" ht="14.4">
      <c r="A147" s="5">
        <v>44585</v>
      </c>
      <c r="B147" s="4" t="s">
        <v>204</v>
      </c>
      <c r="C147" s="6">
        <v>-22.42</v>
      </c>
      <c r="D147" s="7">
        <v>1</v>
      </c>
    </row>
    <row r="148" spans="1:4" ht="14.4">
      <c r="A148" s="5">
        <v>44588</v>
      </c>
      <c r="B148" s="4" t="s">
        <v>205</v>
      </c>
      <c r="C148" s="6">
        <v>-6.56</v>
      </c>
      <c r="D148" s="7">
        <v>1</v>
      </c>
    </row>
    <row r="149" spans="1:4" ht="14.4">
      <c r="A149" s="5">
        <v>44589</v>
      </c>
      <c r="B149" s="4" t="s">
        <v>206</v>
      </c>
      <c r="C149" s="6">
        <v>-15.48</v>
      </c>
      <c r="D149" s="7">
        <v>1</v>
      </c>
    </row>
    <row r="150" spans="1:4" ht="14.4">
      <c r="A150" s="5">
        <v>44593</v>
      </c>
      <c r="B150" s="4" t="s">
        <v>207</v>
      </c>
      <c r="C150" s="6">
        <v>-21.36</v>
      </c>
      <c r="D150" s="7">
        <v>2</v>
      </c>
    </row>
    <row r="151" spans="1:4" ht="14.4">
      <c r="A151" s="5">
        <v>44595</v>
      </c>
      <c r="B151" s="4" t="s">
        <v>208</v>
      </c>
      <c r="C151" s="6">
        <v>-12.4</v>
      </c>
      <c r="D151" s="7">
        <v>2</v>
      </c>
    </row>
    <row r="152" spans="1:4" ht="14.4">
      <c r="A152" s="5">
        <v>44596</v>
      </c>
      <c r="B152" s="4" t="s">
        <v>208</v>
      </c>
      <c r="C152" s="6">
        <v>-12.4</v>
      </c>
      <c r="D152" s="7">
        <v>2</v>
      </c>
    </row>
    <row r="153" spans="1:4" ht="14.4">
      <c r="A153" s="5">
        <v>44634</v>
      </c>
      <c r="B153" s="4" t="s">
        <v>209</v>
      </c>
      <c r="C153" s="6">
        <v>-54.93</v>
      </c>
      <c r="D153" s="7">
        <v>3</v>
      </c>
    </row>
    <row r="154" spans="1:4" ht="14.4">
      <c r="A154" s="5">
        <v>44635</v>
      </c>
      <c r="B154" s="4" t="s">
        <v>210</v>
      </c>
      <c r="C154" s="6">
        <v>-19</v>
      </c>
      <c r="D154" s="7">
        <v>3</v>
      </c>
    </row>
    <row r="155" spans="1:4" ht="14.4">
      <c r="A155" s="5">
        <v>44641</v>
      </c>
      <c r="B155" s="4" t="s">
        <v>211</v>
      </c>
      <c r="C155" s="6">
        <v>-16.73</v>
      </c>
      <c r="D155" s="7">
        <v>3</v>
      </c>
    </row>
    <row r="156" spans="1:4" ht="14.4">
      <c r="A156" s="5">
        <v>44641</v>
      </c>
      <c r="B156" s="4" t="s">
        <v>212</v>
      </c>
      <c r="C156" s="6">
        <v>-13.61</v>
      </c>
      <c r="D156" s="7">
        <v>3</v>
      </c>
    </row>
    <row r="157" spans="1:4" ht="14.4">
      <c r="A157" s="5">
        <v>44648</v>
      </c>
      <c r="B157" s="4" t="s">
        <v>213</v>
      </c>
      <c r="C157" s="6">
        <v>-14.34</v>
      </c>
      <c r="D157" s="7">
        <v>3</v>
      </c>
    </row>
    <row r="158" spans="1:4" ht="14.4">
      <c r="A158" s="5">
        <v>44648</v>
      </c>
      <c r="B158" s="4" t="s">
        <v>213</v>
      </c>
      <c r="C158" s="6">
        <v>-38.630000000000003</v>
      </c>
      <c r="D158" s="7">
        <v>3</v>
      </c>
    </row>
    <row r="159" spans="1:4" ht="14.4">
      <c r="A159" s="5">
        <v>44655</v>
      </c>
      <c r="B159" s="4" t="s">
        <v>214</v>
      </c>
      <c r="C159" s="6">
        <v>-15.12</v>
      </c>
      <c r="D159" s="7">
        <v>4</v>
      </c>
    </row>
    <row r="160" spans="1:4" ht="14.4">
      <c r="A160" s="5">
        <v>44659</v>
      </c>
      <c r="B160" s="4" t="s">
        <v>215</v>
      </c>
      <c r="C160" s="6">
        <v>-13.7</v>
      </c>
      <c r="D160" s="7">
        <v>4</v>
      </c>
    </row>
    <row r="161" spans="1:4" ht="14.4">
      <c r="A161" s="5">
        <v>44659</v>
      </c>
      <c r="B161" s="4" t="s">
        <v>215</v>
      </c>
      <c r="C161" s="6">
        <v>-14.12</v>
      </c>
      <c r="D161" s="7">
        <v>4</v>
      </c>
    </row>
    <row r="162" spans="1:4" ht="14.4">
      <c r="A162" s="5">
        <v>44659</v>
      </c>
      <c r="B162" s="4" t="s">
        <v>216</v>
      </c>
      <c r="C162" s="6">
        <v>-33.549999999999997</v>
      </c>
      <c r="D162" s="7">
        <v>4</v>
      </c>
    </row>
    <row r="163" spans="1:4" ht="14.4">
      <c r="A163" s="5">
        <v>44683</v>
      </c>
      <c r="B163" s="4" t="s">
        <v>217</v>
      </c>
      <c r="C163" s="6">
        <v>-163.43</v>
      </c>
      <c r="D163" s="7">
        <v>5</v>
      </c>
    </row>
    <row r="164" spans="1:4" ht="14.4">
      <c r="A164" s="5">
        <v>44713</v>
      </c>
      <c r="B164" s="4" t="s">
        <v>218</v>
      </c>
      <c r="C164" s="6">
        <v>-14.56</v>
      </c>
      <c r="D164" s="7">
        <v>6</v>
      </c>
    </row>
    <row r="165" spans="1:4" ht="14.4">
      <c r="A165" s="5">
        <v>44718</v>
      </c>
      <c r="B165" s="4" t="s">
        <v>219</v>
      </c>
      <c r="C165" s="6">
        <v>-7.26</v>
      </c>
      <c r="D165" s="7">
        <v>6</v>
      </c>
    </row>
    <row r="166" spans="1:4" ht="14.4">
      <c r="A166" s="5">
        <v>44718</v>
      </c>
      <c r="B166" s="4" t="s">
        <v>219</v>
      </c>
      <c r="C166" s="6">
        <v>-12.95</v>
      </c>
      <c r="D166" s="7">
        <v>6</v>
      </c>
    </row>
    <row r="167" spans="1:4" ht="14.4">
      <c r="A167" s="5">
        <v>44739</v>
      </c>
      <c r="B167" s="4" t="s">
        <v>220</v>
      </c>
      <c r="C167" s="6">
        <v>-39.92</v>
      </c>
      <c r="D167" s="7">
        <v>6</v>
      </c>
    </row>
    <row r="168" spans="1:4" ht="14.4">
      <c r="A168" s="5">
        <v>44748</v>
      </c>
      <c r="B168" s="4" t="s">
        <v>221</v>
      </c>
      <c r="C168" s="6">
        <v>-4.59</v>
      </c>
      <c r="D168" s="7">
        <v>7</v>
      </c>
    </row>
    <row r="169" spans="1:4" ht="14.4">
      <c r="A169" s="5">
        <v>44748</v>
      </c>
      <c r="B169" s="4" t="s">
        <v>221</v>
      </c>
      <c r="C169" s="6">
        <v>-30.82</v>
      </c>
      <c r="D169" s="7">
        <v>7</v>
      </c>
    </row>
    <row r="170" spans="1:4" ht="14.4">
      <c r="A170" s="5">
        <v>44781</v>
      </c>
      <c r="B170" s="4" t="s">
        <v>222</v>
      </c>
      <c r="C170" s="6">
        <v>-14.8</v>
      </c>
      <c r="D170" s="7">
        <v>8</v>
      </c>
    </row>
    <row r="171" spans="1:4" ht="14.4">
      <c r="A171" s="5">
        <v>44788</v>
      </c>
      <c r="B171" s="4" t="s">
        <v>223</v>
      </c>
      <c r="C171" s="6">
        <v>-1</v>
      </c>
      <c r="D171" s="7">
        <v>8</v>
      </c>
    </row>
    <row r="172" spans="1:4" ht="14.4">
      <c r="A172" s="5">
        <v>44788</v>
      </c>
      <c r="B172" s="4" t="s">
        <v>223</v>
      </c>
      <c r="C172" s="6">
        <v>-13.75</v>
      </c>
      <c r="D172" s="7">
        <v>8</v>
      </c>
    </row>
    <row r="173" spans="1:4" ht="14.4">
      <c r="A173" s="5">
        <v>44791</v>
      </c>
      <c r="B173" s="4" t="s">
        <v>224</v>
      </c>
      <c r="C173" s="6">
        <v>-17.53</v>
      </c>
      <c r="D173" s="7">
        <v>8</v>
      </c>
    </row>
    <row r="174" spans="1:4" ht="14.4">
      <c r="A174" s="5">
        <v>44792</v>
      </c>
      <c r="B174" s="4" t="s">
        <v>225</v>
      </c>
      <c r="C174" s="6">
        <v>-9.9</v>
      </c>
      <c r="D174" s="7">
        <v>8</v>
      </c>
    </row>
    <row r="175" spans="1:4" ht="14.4">
      <c r="A175" s="5">
        <v>44795</v>
      </c>
      <c r="B175" s="4" t="s">
        <v>226</v>
      </c>
      <c r="C175" s="6">
        <v>-11.9</v>
      </c>
      <c r="D175" s="7">
        <v>8</v>
      </c>
    </row>
    <row r="176" spans="1:4" ht="14.4">
      <c r="A176" s="5">
        <v>44795</v>
      </c>
      <c r="B176" s="4" t="s">
        <v>226</v>
      </c>
      <c r="C176" s="6">
        <v>-12.93</v>
      </c>
      <c r="D176" s="7">
        <v>8</v>
      </c>
    </row>
    <row r="177" spans="1:4" ht="14.4">
      <c r="A177" s="5">
        <v>44802</v>
      </c>
      <c r="B177" s="4" t="s">
        <v>227</v>
      </c>
      <c r="C177" s="6">
        <v>-9.16</v>
      </c>
      <c r="D177" s="7">
        <v>8</v>
      </c>
    </row>
    <row r="178" spans="1:4" ht="14.4">
      <c r="A178" s="5">
        <v>44804</v>
      </c>
      <c r="B178" s="4" t="s">
        <v>228</v>
      </c>
      <c r="C178" s="6">
        <v>-9.92</v>
      </c>
      <c r="D178" s="7">
        <v>8</v>
      </c>
    </row>
    <row r="179" spans="1:4" ht="14.4">
      <c r="A179" s="5">
        <v>44804</v>
      </c>
      <c r="B179" s="4" t="s">
        <v>228</v>
      </c>
      <c r="C179" s="6">
        <v>-9.9600000000000009</v>
      </c>
      <c r="D179" s="7">
        <v>8</v>
      </c>
    </row>
    <row r="180" spans="1:4" ht="14.4">
      <c r="A180" s="5">
        <v>44810</v>
      </c>
      <c r="B180" s="4" t="s">
        <v>229</v>
      </c>
      <c r="C180" s="6">
        <v>-12.95</v>
      </c>
      <c r="D180" s="7">
        <v>9</v>
      </c>
    </row>
    <row r="181" spans="1:4" ht="14.4">
      <c r="A181" s="5">
        <v>44827</v>
      </c>
      <c r="B181" s="4" t="s">
        <v>230</v>
      </c>
      <c r="C181" s="6">
        <v>-26.75</v>
      </c>
      <c r="D181" s="7">
        <v>9</v>
      </c>
    </row>
    <row r="182" spans="1:4" ht="14.4">
      <c r="A182" s="5">
        <v>44840</v>
      </c>
      <c r="B182" s="4" t="s">
        <v>231</v>
      </c>
      <c r="C182" s="6">
        <v>-12.15</v>
      </c>
      <c r="D182" s="7">
        <v>10</v>
      </c>
    </row>
    <row r="183" spans="1:4" ht="14.4">
      <c r="A183" s="5">
        <v>44845</v>
      </c>
      <c r="B183" s="4" t="s">
        <v>232</v>
      </c>
      <c r="C183" s="6">
        <v>-19.899999999999999</v>
      </c>
      <c r="D183" s="7">
        <v>10</v>
      </c>
    </row>
    <row r="184" spans="1:4" ht="14.4">
      <c r="A184" s="5">
        <v>44873</v>
      </c>
      <c r="B184" s="4" t="s">
        <v>233</v>
      </c>
      <c r="C184" s="6">
        <v>-17.04</v>
      </c>
      <c r="D184" s="7">
        <v>11</v>
      </c>
    </row>
    <row r="185" spans="1:4" ht="14.4">
      <c r="A185" s="5">
        <v>44874</v>
      </c>
      <c r="B185" s="4" t="s">
        <v>234</v>
      </c>
      <c r="C185" s="6">
        <v>-9.98</v>
      </c>
      <c r="D185" s="7">
        <v>11</v>
      </c>
    </row>
    <row r="186" spans="1:4" ht="14.4">
      <c r="A186" s="5">
        <v>44893</v>
      </c>
      <c r="B186" s="4" t="s">
        <v>235</v>
      </c>
      <c r="C186" s="6">
        <v>-20.58</v>
      </c>
      <c r="D186" s="7">
        <v>11</v>
      </c>
    </row>
    <row r="187" spans="1:4" ht="14.4">
      <c r="A187" s="5">
        <v>44900</v>
      </c>
      <c r="B187" s="4" t="s">
        <v>236</v>
      </c>
      <c r="C187" s="6">
        <v>-29.58</v>
      </c>
      <c r="D187" s="7">
        <v>12</v>
      </c>
    </row>
    <row r="188" spans="1:4" ht="14.4">
      <c r="A188" s="5">
        <v>44900</v>
      </c>
      <c r="B188" s="4" t="s">
        <v>237</v>
      </c>
      <c r="C188" s="6">
        <v>-33.729999999999997</v>
      </c>
      <c r="D188" s="7">
        <v>12</v>
      </c>
    </row>
    <row r="189" spans="1:4" ht="14.4">
      <c r="A189" s="5">
        <v>44900</v>
      </c>
      <c r="B189" s="4" t="s">
        <v>237</v>
      </c>
      <c r="C189" s="6">
        <v>-45.93</v>
      </c>
      <c r="D189" s="7">
        <v>12</v>
      </c>
    </row>
    <row r="190" spans="1:4" ht="14.4">
      <c r="A190" s="5">
        <v>44900</v>
      </c>
      <c r="B190" s="4" t="s">
        <v>238</v>
      </c>
      <c r="C190" s="6">
        <v>-18.29</v>
      </c>
      <c r="D190" s="7">
        <v>12</v>
      </c>
    </row>
    <row r="191" spans="1:4" ht="14.4">
      <c r="A191" s="5">
        <v>44903</v>
      </c>
      <c r="B191" s="4" t="s">
        <v>239</v>
      </c>
      <c r="C191" s="6">
        <v>-31.1</v>
      </c>
      <c r="D191" s="7">
        <v>12</v>
      </c>
    </row>
    <row r="192" spans="1:4" ht="14.4">
      <c r="A192" s="5">
        <v>44915</v>
      </c>
      <c r="B192" s="4" t="s">
        <v>240</v>
      </c>
      <c r="C192" s="6">
        <v>-8.59</v>
      </c>
      <c r="D192" s="7">
        <v>12</v>
      </c>
    </row>
    <row r="193" spans="1:4" ht="14.4">
      <c r="A193" s="5">
        <v>44918</v>
      </c>
      <c r="B193" s="4" t="s">
        <v>241</v>
      </c>
      <c r="C193" s="6">
        <v>-9.2799999999999994</v>
      </c>
      <c r="D193" s="7">
        <v>12</v>
      </c>
    </row>
    <row r="194" spans="1:4" ht="14.4">
      <c r="A194" s="5">
        <v>44922</v>
      </c>
      <c r="B194" s="4" t="s">
        <v>242</v>
      </c>
      <c r="C194" s="6">
        <v>-14.9</v>
      </c>
      <c r="D194" s="7">
        <v>12</v>
      </c>
    </row>
    <row r="195" spans="1:4" ht="14.4">
      <c r="A195" s="5">
        <v>44922</v>
      </c>
      <c r="B195" s="4" t="s">
        <v>243</v>
      </c>
      <c r="C195" s="6">
        <v>-20.260000000000002</v>
      </c>
      <c r="D195" s="7">
        <v>12</v>
      </c>
    </row>
    <row r="196" spans="1:4" ht="14.4">
      <c r="A196" s="5">
        <v>44564</v>
      </c>
      <c r="B196" s="4" t="s">
        <v>244</v>
      </c>
      <c r="C196" s="6">
        <v>-30.58</v>
      </c>
      <c r="D196" s="7">
        <v>1</v>
      </c>
    </row>
    <row r="197" spans="1:4" ht="14.4">
      <c r="A197" s="5">
        <v>44564</v>
      </c>
      <c r="B197" s="4" t="s">
        <v>245</v>
      </c>
      <c r="C197" s="6">
        <v>-7.17</v>
      </c>
      <c r="D197" s="7">
        <v>1</v>
      </c>
    </row>
    <row r="198" spans="1:4" ht="14.4">
      <c r="A198" s="5">
        <v>44564</v>
      </c>
      <c r="B198" s="4" t="s">
        <v>245</v>
      </c>
      <c r="C198" s="6">
        <v>-39.85</v>
      </c>
      <c r="D198" s="7">
        <v>1</v>
      </c>
    </row>
    <row r="199" spans="1:4" ht="14.4">
      <c r="A199" s="5">
        <v>44574</v>
      </c>
      <c r="B199" s="4" t="s">
        <v>246</v>
      </c>
      <c r="C199" s="6">
        <v>-10.77</v>
      </c>
      <c r="D199" s="7">
        <v>1</v>
      </c>
    </row>
    <row r="200" spans="1:4" ht="14.4">
      <c r="A200" s="5">
        <v>44573</v>
      </c>
      <c r="B200" s="4" t="s">
        <v>246</v>
      </c>
      <c r="C200" s="6">
        <v>-71.849999999999994</v>
      </c>
      <c r="D200" s="7">
        <v>1</v>
      </c>
    </row>
    <row r="201" spans="1:4" ht="14.4">
      <c r="A201" s="5">
        <v>44575</v>
      </c>
      <c r="B201" s="4" t="s">
        <v>247</v>
      </c>
      <c r="C201" s="6">
        <v>-9.7100000000000009</v>
      </c>
      <c r="D201" s="7">
        <v>1</v>
      </c>
    </row>
    <row r="202" spans="1:4" ht="14.4">
      <c r="A202" s="5">
        <v>44574</v>
      </c>
      <c r="B202" s="4" t="s">
        <v>247</v>
      </c>
      <c r="C202" s="6">
        <v>-64.77</v>
      </c>
      <c r="D202" s="7">
        <v>1</v>
      </c>
    </row>
    <row r="203" spans="1:4" ht="14.4">
      <c r="A203" s="5">
        <v>44634</v>
      </c>
      <c r="B203" s="4" t="s">
        <v>248</v>
      </c>
      <c r="C203" s="6">
        <v>-14.02</v>
      </c>
      <c r="D203" s="7">
        <v>3</v>
      </c>
    </row>
    <row r="204" spans="1:4" ht="14.4">
      <c r="A204" s="5">
        <v>44642</v>
      </c>
      <c r="B204" s="4" t="s">
        <v>249</v>
      </c>
      <c r="C204" s="6">
        <v>-9.1</v>
      </c>
      <c r="D204" s="7">
        <v>3</v>
      </c>
    </row>
    <row r="205" spans="1:4" ht="14.4">
      <c r="A205" s="5">
        <v>44641</v>
      </c>
      <c r="B205" s="4" t="s">
        <v>249</v>
      </c>
      <c r="C205" s="6">
        <v>-61.12</v>
      </c>
      <c r="D205" s="7">
        <v>3</v>
      </c>
    </row>
    <row r="206" spans="1:4" ht="14.4">
      <c r="A206" s="5">
        <v>44683</v>
      </c>
      <c r="B206" s="4" t="s">
        <v>250</v>
      </c>
      <c r="C206" s="6">
        <v>-4.26</v>
      </c>
      <c r="D206" s="7">
        <v>5</v>
      </c>
    </row>
    <row r="207" spans="1:4" ht="14.4">
      <c r="A207" s="5">
        <v>44683</v>
      </c>
      <c r="B207" s="4" t="s">
        <v>250</v>
      </c>
      <c r="C207" s="6">
        <v>-23.68</v>
      </c>
      <c r="D207" s="7">
        <v>5</v>
      </c>
    </row>
    <row r="208" spans="1:4" ht="14.4">
      <c r="A208" s="5">
        <v>44718</v>
      </c>
      <c r="B208" s="4" t="s">
        <v>251</v>
      </c>
      <c r="C208" s="6">
        <v>-7.45</v>
      </c>
      <c r="D208" s="7">
        <v>6</v>
      </c>
    </row>
    <row r="209" spans="1:4" ht="14.4">
      <c r="A209" s="5">
        <v>44718</v>
      </c>
      <c r="B209" s="4" t="s">
        <v>251</v>
      </c>
      <c r="C209" s="6">
        <v>-38.880000000000003</v>
      </c>
      <c r="D209" s="7">
        <v>6</v>
      </c>
    </row>
    <row r="210" spans="1:4" ht="14.4">
      <c r="A210" s="5">
        <v>44753</v>
      </c>
      <c r="B210" s="4" t="s">
        <v>252</v>
      </c>
      <c r="C210" s="6">
        <v>-6.92</v>
      </c>
      <c r="D210" s="7">
        <v>7</v>
      </c>
    </row>
    <row r="211" spans="1:4" ht="14.4">
      <c r="A211" s="5">
        <v>44750</v>
      </c>
      <c r="B211" s="4" t="s">
        <v>252</v>
      </c>
      <c r="C211" s="6">
        <v>-69.260000000000005</v>
      </c>
      <c r="D211" s="7">
        <v>7</v>
      </c>
    </row>
    <row r="212" spans="1:4" ht="14.4">
      <c r="A212" s="5">
        <v>44890</v>
      </c>
      <c r="B212" s="4" t="s">
        <v>253</v>
      </c>
      <c r="C212" s="6">
        <v>-2</v>
      </c>
      <c r="D212" s="7">
        <v>11</v>
      </c>
    </row>
    <row r="213" spans="1:4" ht="14.4">
      <c r="A213" s="5">
        <v>44890</v>
      </c>
      <c r="B213" s="4" t="s">
        <v>253</v>
      </c>
      <c r="C213" s="6">
        <v>-12.08</v>
      </c>
      <c r="D213" s="7">
        <v>11</v>
      </c>
    </row>
    <row r="214" spans="1:4" ht="14.4">
      <c r="A214" s="5">
        <v>44749</v>
      </c>
      <c r="B214" s="4" t="s">
        <v>254</v>
      </c>
      <c r="C214" s="6">
        <v>-7</v>
      </c>
      <c r="D214" s="7">
        <v>7</v>
      </c>
    </row>
    <row r="215" spans="1:4" ht="14.4">
      <c r="A215" s="5">
        <v>44748</v>
      </c>
      <c r="B215" s="4" t="s">
        <v>254</v>
      </c>
      <c r="C215" s="6">
        <v>-46.81</v>
      </c>
      <c r="D215" s="7">
        <v>7</v>
      </c>
    </row>
    <row r="216" spans="1:4" ht="14.4">
      <c r="A216" s="5">
        <v>44580</v>
      </c>
      <c r="B216" s="4" t="s">
        <v>255</v>
      </c>
      <c r="C216" s="6">
        <v>-30.49</v>
      </c>
      <c r="D216" s="7">
        <v>1</v>
      </c>
    </row>
    <row r="217" spans="1:4" ht="14.4">
      <c r="A217" s="5">
        <v>44614</v>
      </c>
      <c r="B217" s="4" t="s">
        <v>256</v>
      </c>
      <c r="C217" s="6">
        <v>-30.49</v>
      </c>
      <c r="D217" s="7">
        <v>2</v>
      </c>
    </row>
    <row r="218" spans="1:4" ht="14.4">
      <c r="A218" s="5">
        <v>44641</v>
      </c>
      <c r="B218" s="4" t="s">
        <v>257</v>
      </c>
      <c r="C218" s="6">
        <v>-30.49</v>
      </c>
      <c r="D218" s="7">
        <v>3</v>
      </c>
    </row>
    <row r="219" spans="1:4" ht="14.4">
      <c r="A219" s="5">
        <v>44670</v>
      </c>
      <c r="B219" s="4" t="s">
        <v>258</v>
      </c>
      <c r="C219" s="6">
        <v>-30.49</v>
      </c>
      <c r="D219" s="7">
        <v>4</v>
      </c>
    </row>
    <row r="220" spans="1:4" ht="14.4">
      <c r="A220" s="5">
        <v>44700</v>
      </c>
      <c r="B220" s="4" t="s">
        <v>259</v>
      </c>
      <c r="C220" s="6">
        <v>-30.49</v>
      </c>
      <c r="D220" s="7">
        <v>5</v>
      </c>
    </row>
    <row r="221" spans="1:4" ht="14.4">
      <c r="A221" s="5">
        <v>44733</v>
      </c>
      <c r="B221" s="4" t="s">
        <v>260</v>
      </c>
      <c r="C221" s="6">
        <v>-30.49</v>
      </c>
      <c r="D221" s="7">
        <v>6</v>
      </c>
    </row>
    <row r="222" spans="1:4" ht="14.4">
      <c r="A222" s="5">
        <v>44761</v>
      </c>
      <c r="B222" s="4" t="s">
        <v>261</v>
      </c>
      <c r="C222" s="6">
        <v>-30.49</v>
      </c>
      <c r="D222" s="7">
        <v>7</v>
      </c>
    </row>
    <row r="223" spans="1:4" ht="14.4">
      <c r="A223" s="5">
        <v>44792</v>
      </c>
      <c r="B223" s="4" t="s">
        <v>262</v>
      </c>
      <c r="C223" s="6">
        <v>-30.49</v>
      </c>
      <c r="D223" s="7">
        <v>8</v>
      </c>
    </row>
    <row r="224" spans="1:4" ht="14.4">
      <c r="A224" s="5">
        <v>44823</v>
      </c>
      <c r="B224" s="4" t="s">
        <v>263</v>
      </c>
      <c r="C224" s="6">
        <v>-30.49</v>
      </c>
      <c r="D224" s="7">
        <v>9</v>
      </c>
    </row>
    <row r="225" spans="1:4" ht="14.4">
      <c r="A225" s="5">
        <v>44853</v>
      </c>
      <c r="B225" s="4" t="s">
        <v>264</v>
      </c>
      <c r="C225" s="6">
        <v>-30.49</v>
      </c>
      <c r="D225" s="7">
        <v>10</v>
      </c>
    </row>
    <row r="226" spans="1:4" ht="14.4">
      <c r="A226" s="5">
        <v>44886</v>
      </c>
      <c r="B226" s="4" t="s">
        <v>265</v>
      </c>
      <c r="C226" s="6">
        <v>-12</v>
      </c>
      <c r="D226" s="7">
        <v>11</v>
      </c>
    </row>
    <row r="227" spans="1:4" ht="14.4">
      <c r="A227" s="5">
        <v>44886</v>
      </c>
      <c r="B227" s="4" t="s">
        <v>265</v>
      </c>
      <c r="C227" s="6">
        <v>-30.49</v>
      </c>
      <c r="D227" s="7">
        <v>11</v>
      </c>
    </row>
    <row r="228" spans="1:4" ht="14.4">
      <c r="A228" s="5">
        <v>44914</v>
      </c>
      <c r="B228" s="4" t="s">
        <v>266</v>
      </c>
      <c r="C228" s="6">
        <v>-30.49</v>
      </c>
      <c r="D228" s="7">
        <v>12</v>
      </c>
    </row>
    <row r="229" spans="1:4" ht="14.4">
      <c r="A229" s="5">
        <v>44573</v>
      </c>
      <c r="B229" s="4" t="s">
        <v>267</v>
      </c>
      <c r="C229" s="6">
        <v>-15.35</v>
      </c>
      <c r="D229" s="7">
        <v>1</v>
      </c>
    </row>
    <row r="230" spans="1:4" ht="14.4">
      <c r="A230" s="5">
        <v>44606</v>
      </c>
      <c r="B230" s="4" t="s">
        <v>268</v>
      </c>
      <c r="C230" s="6">
        <v>-15.35</v>
      </c>
      <c r="D230" s="7">
        <v>2</v>
      </c>
    </row>
    <row r="231" spans="1:4" ht="14.4">
      <c r="A231" s="5">
        <v>44634</v>
      </c>
      <c r="B231" s="4" t="s">
        <v>269</v>
      </c>
      <c r="C231" s="6">
        <v>-15.35</v>
      </c>
      <c r="D231" s="7">
        <v>3</v>
      </c>
    </row>
    <row r="232" spans="1:4" ht="14.4">
      <c r="A232" s="5">
        <v>44663</v>
      </c>
      <c r="B232" s="4" t="s">
        <v>270</v>
      </c>
      <c r="C232" s="6">
        <v>-15.35</v>
      </c>
      <c r="D232" s="7">
        <v>4</v>
      </c>
    </row>
    <row r="233" spans="1:4" ht="14.4">
      <c r="A233" s="5">
        <v>44693</v>
      </c>
      <c r="B233" s="4" t="s">
        <v>271</v>
      </c>
      <c r="C233" s="6">
        <v>-15.35</v>
      </c>
      <c r="D233" s="7">
        <v>5</v>
      </c>
    </row>
    <row r="234" spans="1:4" ht="14.4">
      <c r="A234" s="5">
        <v>44725</v>
      </c>
      <c r="B234" s="4" t="s">
        <v>272</v>
      </c>
      <c r="C234" s="6">
        <v>-15.35</v>
      </c>
      <c r="D234" s="7">
        <v>6</v>
      </c>
    </row>
    <row r="235" spans="1:4" ht="14.4">
      <c r="A235" s="5">
        <v>44733</v>
      </c>
      <c r="B235" s="4" t="s">
        <v>273</v>
      </c>
      <c r="C235" s="6">
        <v>-46.05</v>
      </c>
      <c r="D235" s="7">
        <v>6</v>
      </c>
    </row>
    <row r="236" spans="1:4" ht="14.4">
      <c r="A236" s="5">
        <v>44733</v>
      </c>
      <c r="B236" s="4" t="s">
        <v>274</v>
      </c>
      <c r="C236" s="6">
        <v>-80.900000000000006</v>
      </c>
      <c r="D236" s="7">
        <v>6</v>
      </c>
    </row>
    <row r="237" spans="1:4" ht="14.4">
      <c r="A237" s="5">
        <v>44754</v>
      </c>
      <c r="B237" s="4" t="s">
        <v>275</v>
      </c>
      <c r="C237" s="6">
        <v>-15.35</v>
      </c>
      <c r="D237" s="7">
        <v>7</v>
      </c>
    </row>
    <row r="238" spans="1:4" ht="14.4">
      <c r="A238" s="5">
        <v>44785</v>
      </c>
      <c r="B238" s="4" t="s">
        <v>276</v>
      </c>
      <c r="C238" s="6">
        <v>-15.35</v>
      </c>
      <c r="D238" s="7">
        <v>8</v>
      </c>
    </row>
    <row r="239" spans="1:4" ht="14.4">
      <c r="A239" s="5">
        <v>44816</v>
      </c>
      <c r="B239" s="4" t="s">
        <v>277</v>
      </c>
      <c r="C239" s="6">
        <v>-15.35</v>
      </c>
      <c r="D239" s="7">
        <v>9</v>
      </c>
    </row>
    <row r="240" spans="1:4" ht="14.4">
      <c r="A240" s="5">
        <v>44846</v>
      </c>
      <c r="B240" s="4" t="s">
        <v>278</v>
      </c>
      <c r="C240" s="6">
        <v>-15.35</v>
      </c>
      <c r="D240" s="7">
        <v>10</v>
      </c>
    </row>
    <row r="241" spans="1:4" ht="14.4">
      <c r="A241" s="5">
        <v>44854</v>
      </c>
      <c r="B241" s="4" t="s">
        <v>279</v>
      </c>
      <c r="C241" s="6">
        <v>-46.05</v>
      </c>
      <c r="D241" s="7">
        <v>10</v>
      </c>
    </row>
    <row r="242" spans="1:4" ht="14.4">
      <c r="A242" s="5">
        <v>44879</v>
      </c>
      <c r="B242" s="4" t="s">
        <v>280</v>
      </c>
      <c r="C242" s="6">
        <v>-15.35</v>
      </c>
      <c r="D242" s="7">
        <v>11</v>
      </c>
    </row>
    <row r="243" spans="1:4" ht="14.4">
      <c r="A243" s="5">
        <v>44907</v>
      </c>
      <c r="B243" s="4" t="s">
        <v>281</v>
      </c>
      <c r="C243" s="6">
        <v>-15.35</v>
      </c>
      <c r="D243" s="7">
        <v>12</v>
      </c>
    </row>
    <row r="244" spans="1:4" ht="14.4">
      <c r="A244" s="5">
        <v>44712</v>
      </c>
      <c r="B244" s="4" t="s">
        <v>282</v>
      </c>
      <c r="C244" s="8">
        <v>-1</v>
      </c>
      <c r="D244" s="7">
        <v>5</v>
      </c>
    </row>
    <row r="245" spans="1:4" ht="14.4">
      <c r="A245" s="5">
        <v>44712</v>
      </c>
      <c r="B245" s="4" t="s">
        <v>283</v>
      </c>
      <c r="C245" s="8">
        <v>-3820</v>
      </c>
      <c r="D245" s="7">
        <v>5</v>
      </c>
    </row>
    <row r="246" spans="1:4" ht="14.4">
      <c r="A246" s="5">
        <v>44736</v>
      </c>
      <c r="B246" s="4" t="s">
        <v>284</v>
      </c>
      <c r="C246" s="8">
        <v>-2000</v>
      </c>
      <c r="D246" s="7">
        <v>6</v>
      </c>
    </row>
    <row r="247" spans="1:4" ht="14.4">
      <c r="A247" s="5">
        <v>44739</v>
      </c>
      <c r="B247" s="4" t="s">
        <v>285</v>
      </c>
      <c r="C247" s="8">
        <v>-1739.99</v>
      </c>
      <c r="D247" s="7">
        <v>6</v>
      </c>
    </row>
    <row r="248" spans="1:4" ht="14.4">
      <c r="A248" s="5">
        <v>44753</v>
      </c>
      <c r="B248" s="4" t="s">
        <v>286</v>
      </c>
      <c r="C248" s="8">
        <v>-2249.9899999999998</v>
      </c>
      <c r="D248" s="7">
        <v>7</v>
      </c>
    </row>
    <row r="249" spans="1:4" ht="14.4">
      <c r="A249" s="5">
        <v>44571</v>
      </c>
      <c r="B249" s="4" t="s">
        <v>287</v>
      </c>
      <c r="C249" s="6">
        <v>-26.65</v>
      </c>
      <c r="D249" s="7">
        <v>1</v>
      </c>
    </row>
    <row r="250" spans="1:4" ht="14.4">
      <c r="A250" s="5">
        <v>44572</v>
      </c>
      <c r="B250" s="4" t="s">
        <v>288</v>
      </c>
      <c r="C250" s="6">
        <v>-10.79</v>
      </c>
      <c r="D250" s="7">
        <v>1</v>
      </c>
    </row>
    <row r="251" spans="1:4" ht="14.4">
      <c r="A251" s="5">
        <v>44601</v>
      </c>
      <c r="B251" s="4" t="s">
        <v>289</v>
      </c>
      <c r="C251" s="6">
        <v>-26.65</v>
      </c>
      <c r="D251" s="7">
        <v>2</v>
      </c>
    </row>
    <row r="252" spans="1:4" ht="14.4">
      <c r="A252" s="5">
        <v>44603</v>
      </c>
      <c r="B252" s="4" t="s">
        <v>290</v>
      </c>
      <c r="C252" s="6">
        <v>-10.79</v>
      </c>
      <c r="D252" s="7">
        <v>2</v>
      </c>
    </row>
    <row r="253" spans="1:4" ht="14.4">
      <c r="A253" s="5">
        <v>44629</v>
      </c>
      <c r="B253" s="4" t="s">
        <v>291</v>
      </c>
      <c r="C253" s="6">
        <v>-26.65</v>
      </c>
      <c r="D253" s="7">
        <v>3</v>
      </c>
    </row>
    <row r="254" spans="1:4" ht="14.4">
      <c r="A254" s="5">
        <v>44634</v>
      </c>
      <c r="B254" s="4" t="s">
        <v>292</v>
      </c>
      <c r="C254" s="6">
        <v>-10.79</v>
      </c>
      <c r="D254" s="7">
        <v>3</v>
      </c>
    </row>
    <row r="255" spans="1:4" ht="14.4">
      <c r="A255" s="5">
        <v>44662</v>
      </c>
      <c r="B255" s="4" t="s">
        <v>293</v>
      </c>
      <c r="C255" s="6">
        <v>-26.65</v>
      </c>
      <c r="D255" s="7">
        <v>4</v>
      </c>
    </row>
    <row r="256" spans="1:4" ht="14.4">
      <c r="A256" s="5">
        <v>44662</v>
      </c>
      <c r="B256" s="4" t="s">
        <v>294</v>
      </c>
      <c r="C256" s="6">
        <v>-10.79</v>
      </c>
      <c r="D256" s="7">
        <v>4</v>
      </c>
    </row>
    <row r="257" spans="1:4" ht="14.4">
      <c r="A257" s="5">
        <v>44690</v>
      </c>
      <c r="B257" s="4" t="s">
        <v>295</v>
      </c>
      <c r="C257" s="6">
        <v>-26.65</v>
      </c>
      <c r="D257" s="7">
        <v>5</v>
      </c>
    </row>
    <row r="258" spans="1:4" ht="14.4">
      <c r="A258" s="5">
        <v>44692</v>
      </c>
      <c r="B258" s="4" t="s">
        <v>296</v>
      </c>
      <c r="C258" s="6">
        <v>-10.79</v>
      </c>
      <c r="D258" s="7">
        <v>5</v>
      </c>
    </row>
    <row r="259" spans="1:4" ht="14.4">
      <c r="A259" s="5">
        <v>44721</v>
      </c>
      <c r="B259" s="4" t="s">
        <v>297</v>
      </c>
      <c r="C259" s="6">
        <v>-26.65</v>
      </c>
      <c r="D259" s="7">
        <v>6</v>
      </c>
    </row>
    <row r="260" spans="1:4" ht="14.4">
      <c r="A260" s="5">
        <v>44725</v>
      </c>
      <c r="B260" s="4" t="s">
        <v>298</v>
      </c>
      <c r="C260" s="6">
        <v>-10.79</v>
      </c>
      <c r="D260" s="7">
        <v>6</v>
      </c>
    </row>
    <row r="261" spans="1:4" ht="14.4">
      <c r="A261" s="5">
        <v>44753</v>
      </c>
      <c r="B261" s="4" t="s">
        <v>299</v>
      </c>
      <c r="C261" s="6">
        <v>-10.79</v>
      </c>
      <c r="D261" s="7">
        <v>7</v>
      </c>
    </row>
    <row r="262" spans="1:4" ht="14.4">
      <c r="A262" s="5">
        <v>44784</v>
      </c>
      <c r="B262" s="4" t="s">
        <v>300</v>
      </c>
      <c r="C262" s="6">
        <v>-10.79</v>
      </c>
      <c r="D262" s="7">
        <v>8</v>
      </c>
    </row>
    <row r="263" spans="1:4" ht="14.4">
      <c r="A263" s="5">
        <v>44816</v>
      </c>
      <c r="B263" s="4" t="s">
        <v>301</v>
      </c>
      <c r="C263" s="6">
        <v>-10.79</v>
      </c>
      <c r="D263" s="7">
        <v>9</v>
      </c>
    </row>
    <row r="264" spans="1:4" ht="14.4">
      <c r="A264" s="5">
        <v>44845</v>
      </c>
      <c r="B264" s="4" t="s">
        <v>302</v>
      </c>
      <c r="C264" s="6">
        <v>-10.79</v>
      </c>
      <c r="D264" s="7">
        <v>10</v>
      </c>
    </row>
    <row r="265" spans="1:4" ht="14.4">
      <c r="A265" s="5">
        <v>44879</v>
      </c>
      <c r="B265" s="4" t="s">
        <v>303</v>
      </c>
      <c r="C265" s="6">
        <v>-10.79</v>
      </c>
      <c r="D265" s="7">
        <v>11</v>
      </c>
    </row>
    <row r="266" spans="1:4" ht="14.4">
      <c r="A266" s="5">
        <v>44907</v>
      </c>
      <c r="B266" s="4" t="s">
        <v>304</v>
      </c>
      <c r="C266" s="6">
        <v>-10.79</v>
      </c>
      <c r="D266" s="7">
        <v>12</v>
      </c>
    </row>
    <row r="267" spans="1:4" ht="14.4">
      <c r="A267" s="5">
        <v>44579</v>
      </c>
      <c r="B267" s="4" t="s">
        <v>305</v>
      </c>
      <c r="C267" s="6">
        <v>-0.99</v>
      </c>
      <c r="D267" s="7">
        <v>1</v>
      </c>
    </row>
    <row r="268" spans="1:4" ht="14.4">
      <c r="A268" s="5">
        <v>44610</v>
      </c>
      <c r="B268" s="4" t="s">
        <v>306</v>
      </c>
      <c r="C268" s="6">
        <v>-0.99</v>
      </c>
      <c r="D268" s="7">
        <v>2</v>
      </c>
    </row>
    <row r="269" spans="1:4" ht="14.4">
      <c r="A269" s="5">
        <v>44638</v>
      </c>
      <c r="B269" s="4" t="s">
        <v>307</v>
      </c>
      <c r="C269" s="6">
        <v>-0.99</v>
      </c>
      <c r="D269" s="7">
        <v>3</v>
      </c>
    </row>
    <row r="270" spans="1:4" ht="14.4">
      <c r="A270" s="5">
        <v>44669</v>
      </c>
      <c r="B270" s="4" t="s">
        <v>308</v>
      </c>
      <c r="C270" s="6">
        <v>-0.99</v>
      </c>
      <c r="D270" s="7">
        <v>4</v>
      </c>
    </row>
    <row r="271" spans="1:4" ht="14.4">
      <c r="A271" s="5">
        <v>44699</v>
      </c>
      <c r="B271" s="4" t="s">
        <v>309</v>
      </c>
      <c r="C271" s="6">
        <v>-0.99</v>
      </c>
      <c r="D271" s="7">
        <v>5</v>
      </c>
    </row>
    <row r="272" spans="1:4" ht="14.4">
      <c r="A272" s="5">
        <v>44733</v>
      </c>
      <c r="B272" s="4" t="s">
        <v>310</v>
      </c>
      <c r="C272" s="6">
        <v>-0.99</v>
      </c>
      <c r="D272" s="7">
        <v>6</v>
      </c>
    </row>
    <row r="273" spans="1:4" ht="14.4">
      <c r="A273" s="5">
        <v>44760</v>
      </c>
      <c r="B273" s="4" t="s">
        <v>311</v>
      </c>
      <c r="C273" s="6">
        <v>-0.99</v>
      </c>
      <c r="D273" s="7">
        <v>7</v>
      </c>
    </row>
    <row r="274" spans="1:4" ht="14.4">
      <c r="A274" s="5">
        <v>44791</v>
      </c>
      <c r="B274" s="4" t="s">
        <v>312</v>
      </c>
      <c r="C274" s="6">
        <v>-0.99</v>
      </c>
      <c r="D274" s="7">
        <v>8</v>
      </c>
    </row>
    <row r="275" spans="1:4" ht="14.4">
      <c r="A275" s="5">
        <v>44823</v>
      </c>
      <c r="B275" s="4" t="s">
        <v>313</v>
      </c>
      <c r="C275" s="6">
        <v>-0.99</v>
      </c>
      <c r="D275" s="7">
        <v>9</v>
      </c>
    </row>
    <row r="276" spans="1:4" ht="14.4">
      <c r="A276" s="5">
        <v>44851</v>
      </c>
      <c r="B276" s="4" t="s">
        <v>314</v>
      </c>
      <c r="C276" s="6">
        <v>-2.89</v>
      </c>
      <c r="D276" s="7">
        <v>10</v>
      </c>
    </row>
    <row r="277" spans="1:4" ht="14.4">
      <c r="A277" s="5">
        <v>44880</v>
      </c>
      <c r="B277" s="4" t="s">
        <v>315</v>
      </c>
      <c r="C277" s="6">
        <v>-2.99</v>
      </c>
      <c r="D277" s="7">
        <v>11</v>
      </c>
    </row>
    <row r="278" spans="1:4" ht="14.4">
      <c r="A278" s="5">
        <v>44907</v>
      </c>
      <c r="B278" s="4" t="s">
        <v>316</v>
      </c>
      <c r="C278" s="6">
        <v>-10.65</v>
      </c>
      <c r="D278" s="7">
        <v>12</v>
      </c>
    </row>
    <row r="279" spans="1:4" ht="14.4">
      <c r="A279" s="5">
        <v>44910</v>
      </c>
      <c r="B279" s="4" t="s">
        <v>317</v>
      </c>
      <c r="C279" s="6">
        <v>-74.63</v>
      </c>
      <c r="D279" s="7">
        <v>12</v>
      </c>
    </row>
    <row r="280" spans="1:4" ht="14.4">
      <c r="A280" s="5">
        <v>44910</v>
      </c>
      <c r="B280" s="4" t="s">
        <v>318</v>
      </c>
      <c r="C280" s="6">
        <v>-2.99</v>
      </c>
      <c r="D280" s="7">
        <v>12</v>
      </c>
    </row>
    <row r="281" spans="1:4" ht="14.4">
      <c r="A281" s="5">
        <v>44755</v>
      </c>
      <c r="B281" s="4" t="s">
        <v>319</v>
      </c>
      <c r="C281" s="6">
        <v>-19.989999999999998</v>
      </c>
      <c r="D281" s="7">
        <v>7</v>
      </c>
    </row>
    <row r="282" spans="1:4" ht="14.4">
      <c r="A282" s="5">
        <v>44858</v>
      </c>
      <c r="B282" s="4" t="s">
        <v>320</v>
      </c>
      <c r="C282" s="6">
        <v>-6.94</v>
      </c>
      <c r="D282" s="7">
        <v>10</v>
      </c>
    </row>
    <row r="283" spans="1:4" ht="14.4">
      <c r="A283" s="5">
        <v>44858</v>
      </c>
      <c r="B283" s="4" t="s">
        <v>320</v>
      </c>
      <c r="C283" s="6">
        <v>-24.16</v>
      </c>
      <c r="D283" s="7">
        <v>10</v>
      </c>
    </row>
    <row r="284" spans="1:4" ht="14.4">
      <c r="A284" s="5">
        <v>44739</v>
      </c>
      <c r="B284" s="4" t="s">
        <v>321</v>
      </c>
      <c r="C284" s="6">
        <v>-69.36</v>
      </c>
      <c r="D284" s="7">
        <v>6</v>
      </c>
    </row>
    <row r="285" spans="1:4" ht="14.4">
      <c r="A285" s="5">
        <v>44788</v>
      </c>
      <c r="B285" s="4" t="s">
        <v>322</v>
      </c>
      <c r="C285" s="6">
        <v>-27.77</v>
      </c>
      <c r="D285" s="7">
        <v>8</v>
      </c>
    </row>
    <row r="286" spans="1:4" ht="14.4">
      <c r="A286" s="5">
        <v>44788</v>
      </c>
      <c r="B286" s="4" t="s">
        <v>323</v>
      </c>
      <c r="C286" s="6">
        <v>-208.77</v>
      </c>
      <c r="D286" s="7">
        <v>8</v>
      </c>
    </row>
    <row r="287" spans="1:4" ht="14.4">
      <c r="A287" s="5">
        <v>44837</v>
      </c>
      <c r="B287" s="4" t="s">
        <v>324</v>
      </c>
      <c r="C287" s="6">
        <v>-3.99</v>
      </c>
      <c r="D287" s="7">
        <v>10</v>
      </c>
    </row>
    <row r="288" spans="1:4" ht="14.4">
      <c r="A288" s="5">
        <v>44565</v>
      </c>
      <c r="B288" s="4" t="s">
        <v>325</v>
      </c>
      <c r="C288" s="6">
        <v>-2070.3000000000002</v>
      </c>
      <c r="D288" s="7">
        <v>1</v>
      </c>
    </row>
    <row r="289" spans="1:4" ht="14.4">
      <c r="A289" s="5">
        <v>44572</v>
      </c>
      <c r="B289" s="4" t="s">
        <v>326</v>
      </c>
      <c r="C289" s="6">
        <v>-1603.71</v>
      </c>
      <c r="D289" s="7">
        <v>1</v>
      </c>
    </row>
    <row r="290" spans="1:4" ht="14.4">
      <c r="A290" s="5">
        <v>44579</v>
      </c>
      <c r="B290" s="4" t="s">
        <v>327</v>
      </c>
      <c r="C290" s="6">
        <v>-120</v>
      </c>
      <c r="D290" s="7">
        <v>1</v>
      </c>
    </row>
    <row r="291" spans="1:4" ht="14.4">
      <c r="A291" s="5">
        <v>44586</v>
      </c>
      <c r="B291" s="4" t="s">
        <v>328</v>
      </c>
      <c r="C291" s="6">
        <v>-211.49</v>
      </c>
      <c r="D291" s="7">
        <v>1</v>
      </c>
    </row>
    <row r="292" spans="1:4" ht="14.4">
      <c r="A292" s="5">
        <v>44593</v>
      </c>
      <c r="B292" s="4" t="s">
        <v>329</v>
      </c>
      <c r="C292" s="6">
        <v>-74.84</v>
      </c>
      <c r="D292" s="7">
        <v>2</v>
      </c>
    </row>
    <row r="293" spans="1:4" ht="14.4">
      <c r="A293" s="5">
        <v>44599</v>
      </c>
      <c r="B293" s="4" t="s">
        <v>330</v>
      </c>
      <c r="C293" s="6">
        <v>-4120</v>
      </c>
      <c r="D293" s="7">
        <v>2</v>
      </c>
    </row>
    <row r="294" spans="1:4" ht="14.4">
      <c r="A294" s="5">
        <v>44600</v>
      </c>
      <c r="B294" s="4" t="s">
        <v>331</v>
      </c>
      <c r="C294" s="6">
        <v>-721.18</v>
      </c>
      <c r="D294" s="7">
        <v>2</v>
      </c>
    </row>
    <row r="295" spans="1:4" ht="14.4">
      <c r="A295" s="5">
        <v>44607</v>
      </c>
      <c r="B295" s="4" t="s">
        <v>332</v>
      </c>
      <c r="C295" s="6">
        <v>-787.95</v>
      </c>
      <c r="D295" s="7">
        <v>2</v>
      </c>
    </row>
    <row r="296" spans="1:4" ht="14.4">
      <c r="A296" s="5">
        <v>44614</v>
      </c>
      <c r="B296" s="4" t="s">
        <v>333</v>
      </c>
      <c r="C296" s="6">
        <v>-789.16</v>
      </c>
      <c r="D296" s="7">
        <v>2</v>
      </c>
    </row>
    <row r="297" spans="1:4" ht="14.4">
      <c r="A297" s="5">
        <v>44621</v>
      </c>
      <c r="B297" s="4" t="s">
        <v>334</v>
      </c>
      <c r="C297" s="6">
        <v>-107.64</v>
      </c>
      <c r="D297" s="7">
        <v>3</v>
      </c>
    </row>
    <row r="298" spans="1:4" ht="14.4">
      <c r="A298" s="5">
        <v>44622</v>
      </c>
      <c r="B298" s="4" t="s">
        <v>335</v>
      </c>
      <c r="C298" s="6">
        <v>-2575</v>
      </c>
      <c r="D298" s="7">
        <v>3</v>
      </c>
    </row>
    <row r="299" spans="1:4" ht="14.4">
      <c r="A299" s="5">
        <v>44628</v>
      </c>
      <c r="B299" s="4" t="s">
        <v>336</v>
      </c>
      <c r="C299" s="6">
        <v>-434.05</v>
      </c>
      <c r="D299" s="7">
        <v>3</v>
      </c>
    </row>
    <row r="300" spans="1:4" ht="14.4">
      <c r="A300" s="5">
        <v>44634</v>
      </c>
      <c r="B300" s="4" t="s">
        <v>337</v>
      </c>
      <c r="C300" s="6">
        <v>-937.3</v>
      </c>
      <c r="D300" s="7">
        <v>3</v>
      </c>
    </row>
    <row r="301" spans="1:4" ht="14.4">
      <c r="A301" s="5">
        <v>44635</v>
      </c>
      <c r="B301" s="4" t="s">
        <v>338</v>
      </c>
      <c r="C301" s="6">
        <v>-1057.68</v>
      </c>
      <c r="D301" s="7">
        <v>3</v>
      </c>
    </row>
    <row r="302" spans="1:4" ht="14.4">
      <c r="A302" s="5">
        <v>44638</v>
      </c>
      <c r="B302" s="4" t="s">
        <v>339</v>
      </c>
      <c r="C302" s="6">
        <v>-2579.12</v>
      </c>
      <c r="D302" s="7">
        <v>3</v>
      </c>
    </row>
    <row r="303" spans="1:4" ht="14.4">
      <c r="A303" s="5">
        <v>44642</v>
      </c>
      <c r="B303" s="4" t="s">
        <v>340</v>
      </c>
      <c r="C303" s="6">
        <v>-1327.68</v>
      </c>
      <c r="D303" s="7">
        <v>3</v>
      </c>
    </row>
    <row r="304" spans="1:4" ht="14.4">
      <c r="A304" s="5">
        <v>44643</v>
      </c>
      <c r="B304" s="4" t="s">
        <v>341</v>
      </c>
      <c r="C304" s="6">
        <v>-257.5</v>
      </c>
      <c r="D304" s="7">
        <v>3</v>
      </c>
    </row>
    <row r="305" spans="1:4" ht="14.4">
      <c r="A305" s="5">
        <v>44649</v>
      </c>
      <c r="B305" s="4" t="s">
        <v>342</v>
      </c>
      <c r="C305" s="6">
        <v>-905.26</v>
      </c>
      <c r="D305" s="7">
        <v>3</v>
      </c>
    </row>
    <row r="306" spans="1:4" ht="14.4">
      <c r="A306" s="5">
        <v>44651</v>
      </c>
      <c r="B306" s="4" t="s">
        <v>343</v>
      </c>
      <c r="C306" s="6">
        <v>-103</v>
      </c>
      <c r="D306" s="7">
        <v>3</v>
      </c>
    </row>
    <row r="307" spans="1:4" ht="14.4">
      <c r="A307" s="5">
        <v>44655</v>
      </c>
      <c r="B307" s="4" t="s">
        <v>344</v>
      </c>
      <c r="C307" s="6">
        <v>-2266</v>
      </c>
      <c r="D307" s="7">
        <v>4</v>
      </c>
    </row>
    <row r="308" spans="1:4" ht="14.4">
      <c r="A308" s="5">
        <v>44656</v>
      </c>
      <c r="B308" s="4" t="s">
        <v>345</v>
      </c>
      <c r="C308" s="6">
        <v>-1013.97</v>
      </c>
      <c r="D308" s="7">
        <v>4</v>
      </c>
    </row>
    <row r="309" spans="1:4" ht="14.4">
      <c r="A309" s="5">
        <v>44662</v>
      </c>
      <c r="B309" s="4" t="s">
        <v>346</v>
      </c>
      <c r="C309" s="6">
        <v>-103</v>
      </c>
      <c r="D309" s="7">
        <v>4</v>
      </c>
    </row>
    <row r="310" spans="1:4" ht="14.4">
      <c r="A310" s="5">
        <v>44663</v>
      </c>
      <c r="B310" s="4" t="s">
        <v>347</v>
      </c>
      <c r="C310" s="6">
        <v>-1164.08</v>
      </c>
      <c r="D310" s="7">
        <v>4</v>
      </c>
    </row>
    <row r="311" spans="1:4" ht="14.4">
      <c r="A311" s="5">
        <v>44663</v>
      </c>
      <c r="B311" s="4" t="s">
        <v>348</v>
      </c>
      <c r="C311" s="6">
        <v>-103</v>
      </c>
      <c r="D311" s="7">
        <v>4</v>
      </c>
    </row>
    <row r="312" spans="1:4" ht="14.4">
      <c r="A312" s="5">
        <v>44665</v>
      </c>
      <c r="B312" s="4" t="s">
        <v>349</v>
      </c>
      <c r="C312" s="6">
        <v>-103</v>
      </c>
      <c r="D312" s="7">
        <v>4</v>
      </c>
    </row>
    <row r="313" spans="1:4" ht="14.4">
      <c r="A313" s="5">
        <v>44669</v>
      </c>
      <c r="B313" s="4" t="s">
        <v>350</v>
      </c>
      <c r="C313" s="6">
        <v>-30.9</v>
      </c>
      <c r="D313" s="7">
        <v>4</v>
      </c>
    </row>
    <row r="314" spans="1:4" ht="14.4">
      <c r="A314" s="5">
        <v>44670</v>
      </c>
      <c r="B314" s="4" t="s">
        <v>351</v>
      </c>
      <c r="C314" s="6">
        <v>-946.21</v>
      </c>
      <c r="D314" s="7">
        <v>4</v>
      </c>
    </row>
    <row r="315" spans="1:4" ht="14.4">
      <c r="A315" s="5">
        <v>44677</v>
      </c>
      <c r="B315" s="4" t="s">
        <v>352</v>
      </c>
      <c r="C315" s="6">
        <v>-1125.56</v>
      </c>
      <c r="D315" s="7">
        <v>4</v>
      </c>
    </row>
    <row r="316" spans="1:4" ht="14.4">
      <c r="A316" s="5">
        <v>44684</v>
      </c>
      <c r="B316" s="4" t="s">
        <v>353</v>
      </c>
      <c r="C316" s="6">
        <v>-31.26</v>
      </c>
      <c r="D316" s="7">
        <v>5</v>
      </c>
    </row>
    <row r="317" spans="1:4" ht="14.4">
      <c r="A317" s="5">
        <v>44684</v>
      </c>
      <c r="B317" s="4" t="s">
        <v>354</v>
      </c>
      <c r="C317" s="6">
        <v>-574.5</v>
      </c>
      <c r="D317" s="7">
        <v>5</v>
      </c>
    </row>
    <row r="318" spans="1:4" ht="14.4">
      <c r="A318" s="5">
        <v>44686</v>
      </c>
      <c r="B318" s="4" t="s">
        <v>355</v>
      </c>
      <c r="C318" s="6">
        <v>-2.1800000000000002</v>
      </c>
      <c r="D318" s="7">
        <v>5</v>
      </c>
    </row>
    <row r="319" spans="1:4" ht="14.4">
      <c r="A319" s="5">
        <v>44686</v>
      </c>
      <c r="B319" s="4" t="s">
        <v>356</v>
      </c>
      <c r="C319" s="6">
        <v>-40</v>
      </c>
      <c r="D319" s="7">
        <v>5</v>
      </c>
    </row>
    <row r="320" spans="1:4" ht="14.4">
      <c r="A320" s="5">
        <v>44686</v>
      </c>
      <c r="B320" s="4" t="s">
        <v>357</v>
      </c>
      <c r="C320" s="6">
        <v>-105.44</v>
      </c>
      <c r="D320" s="7">
        <v>5</v>
      </c>
    </row>
    <row r="321" spans="1:4" ht="14.4">
      <c r="A321" s="5">
        <v>44687</v>
      </c>
      <c r="B321" s="4" t="s">
        <v>358</v>
      </c>
      <c r="C321" s="6">
        <v>-210.89</v>
      </c>
      <c r="D321" s="7">
        <v>5</v>
      </c>
    </row>
    <row r="322" spans="1:4" ht="14.4">
      <c r="A322" s="5">
        <v>44691</v>
      </c>
      <c r="B322" s="4" t="s">
        <v>359</v>
      </c>
      <c r="C322" s="6">
        <v>-477.61</v>
      </c>
      <c r="D322" s="7">
        <v>5</v>
      </c>
    </row>
    <row r="323" spans="1:4" ht="14.4">
      <c r="A323" s="5">
        <v>44697</v>
      </c>
      <c r="B323" s="4" t="s">
        <v>360</v>
      </c>
      <c r="C323" s="6">
        <v>-105.44</v>
      </c>
      <c r="D323" s="7">
        <v>5</v>
      </c>
    </row>
    <row r="324" spans="1:4" ht="14.4">
      <c r="A324" s="5">
        <v>44697</v>
      </c>
      <c r="B324" s="4" t="s">
        <v>361</v>
      </c>
      <c r="C324" s="6">
        <v>-210.89</v>
      </c>
      <c r="D324" s="7">
        <v>5</v>
      </c>
    </row>
    <row r="325" spans="1:4" ht="14.4">
      <c r="A325" s="5">
        <v>44698</v>
      </c>
      <c r="B325" s="4" t="s">
        <v>362</v>
      </c>
      <c r="C325" s="6">
        <v>-1144.5899999999999</v>
      </c>
      <c r="D325" s="7">
        <v>5</v>
      </c>
    </row>
    <row r="326" spans="1:4" ht="14.4">
      <c r="A326" s="5">
        <v>44705</v>
      </c>
      <c r="B326" s="4" t="s">
        <v>363</v>
      </c>
      <c r="C326" s="6">
        <v>-625.32000000000005</v>
      </c>
      <c r="D326" s="7">
        <v>5</v>
      </c>
    </row>
    <row r="327" spans="1:4" ht="14.4">
      <c r="A327" s="5">
        <v>44712</v>
      </c>
      <c r="B327" s="4" t="s">
        <v>364</v>
      </c>
      <c r="C327" s="6">
        <v>-837.58</v>
      </c>
      <c r="D327" s="7">
        <v>5</v>
      </c>
    </row>
    <row r="328" spans="1:4" ht="14.4">
      <c r="A328" s="5">
        <v>44719</v>
      </c>
      <c r="B328" s="4" t="s">
        <v>365</v>
      </c>
      <c r="C328" s="6">
        <v>-585.21</v>
      </c>
      <c r="D328" s="7">
        <v>6</v>
      </c>
    </row>
    <row r="329" spans="1:4" ht="14.4">
      <c r="A329" s="5">
        <v>44726</v>
      </c>
      <c r="B329" s="4" t="s">
        <v>366</v>
      </c>
      <c r="C329" s="6">
        <v>-1015.61</v>
      </c>
      <c r="D329" s="7">
        <v>6</v>
      </c>
    </row>
    <row r="330" spans="1:4" ht="14.4">
      <c r="A330" s="5">
        <v>44733</v>
      </c>
      <c r="B330" s="4" t="s">
        <v>367</v>
      </c>
      <c r="C330" s="6">
        <v>-576.42999999999995</v>
      </c>
      <c r="D330" s="7">
        <v>6</v>
      </c>
    </row>
    <row r="331" spans="1:4" ht="14.4">
      <c r="A331" s="5">
        <v>44740</v>
      </c>
      <c r="B331" s="4" t="s">
        <v>368</v>
      </c>
      <c r="C331" s="6">
        <v>-686.44</v>
      </c>
      <c r="D331" s="7">
        <v>6</v>
      </c>
    </row>
    <row r="332" spans="1:4" ht="14.4">
      <c r="A332" s="5">
        <v>44747</v>
      </c>
      <c r="B332" s="4" t="s">
        <v>369</v>
      </c>
      <c r="C332" s="6">
        <v>-355.53</v>
      </c>
      <c r="D332" s="7">
        <v>7</v>
      </c>
    </row>
    <row r="333" spans="1:4" ht="14.4">
      <c r="A333" s="5">
        <v>44754</v>
      </c>
      <c r="B333" s="4" t="s">
        <v>370</v>
      </c>
      <c r="C333" s="6">
        <v>-431.84</v>
      </c>
      <c r="D333" s="7">
        <v>7</v>
      </c>
    </row>
    <row r="334" spans="1:4" ht="14.4">
      <c r="A334" s="5">
        <v>44761</v>
      </c>
      <c r="B334" s="4" t="s">
        <v>371</v>
      </c>
      <c r="C334" s="6">
        <v>-595.91999999999996</v>
      </c>
      <c r="D334" s="7">
        <v>7</v>
      </c>
    </row>
    <row r="335" spans="1:4" ht="14.4">
      <c r="A335" s="5">
        <v>44768</v>
      </c>
      <c r="B335" s="4" t="s">
        <v>372</v>
      </c>
      <c r="C335" s="6">
        <v>-158.63</v>
      </c>
      <c r="D335" s="7">
        <v>7</v>
      </c>
    </row>
    <row r="336" spans="1:4" ht="14.4">
      <c r="A336" s="5">
        <v>44768</v>
      </c>
      <c r="B336" s="4" t="s">
        <v>373</v>
      </c>
      <c r="C336" s="6">
        <v>-734.83</v>
      </c>
      <c r="D336" s="7">
        <v>7</v>
      </c>
    </row>
    <row r="337" spans="1:4" ht="14.4">
      <c r="A337" s="5">
        <v>44775</v>
      </c>
      <c r="B337" s="4" t="s">
        <v>374</v>
      </c>
      <c r="C337" s="6">
        <v>-298.93</v>
      </c>
      <c r="D337" s="7">
        <v>8</v>
      </c>
    </row>
    <row r="338" spans="1:4" ht="14.4">
      <c r="A338" s="5">
        <v>44782</v>
      </c>
      <c r="B338" s="4" t="s">
        <v>375</v>
      </c>
      <c r="C338" s="6">
        <v>-462.54</v>
      </c>
      <c r="D338" s="7">
        <v>8</v>
      </c>
    </row>
    <row r="339" spans="1:4" ht="14.4">
      <c r="A339" s="5">
        <v>44789</v>
      </c>
      <c r="B339" s="4" t="s">
        <v>376</v>
      </c>
      <c r="C339" s="6">
        <v>-726.26</v>
      </c>
      <c r="D339" s="7">
        <v>8</v>
      </c>
    </row>
    <row r="340" spans="1:4" ht="14.4">
      <c r="A340" s="5">
        <v>44796</v>
      </c>
      <c r="B340" s="4" t="s">
        <v>377</v>
      </c>
      <c r="C340" s="6">
        <v>-171.2</v>
      </c>
      <c r="D340" s="7">
        <v>8</v>
      </c>
    </row>
    <row r="341" spans="1:4" ht="14.4">
      <c r="A341" s="5">
        <v>44796</v>
      </c>
      <c r="B341" s="4" t="s">
        <v>378</v>
      </c>
      <c r="C341" s="6">
        <v>-723.93</v>
      </c>
      <c r="D341" s="7">
        <v>8</v>
      </c>
    </row>
    <row r="342" spans="1:4" ht="14.4">
      <c r="A342" s="5">
        <v>44803</v>
      </c>
      <c r="B342" s="4" t="s">
        <v>379</v>
      </c>
      <c r="C342" s="6">
        <v>-137.07</v>
      </c>
      <c r="D342" s="7">
        <v>8</v>
      </c>
    </row>
    <row r="343" spans="1:4" ht="14.4">
      <c r="A343" s="5">
        <v>44803</v>
      </c>
      <c r="B343" s="4" t="s">
        <v>380</v>
      </c>
      <c r="C343" s="6">
        <v>-581.11</v>
      </c>
      <c r="D343" s="7">
        <v>8</v>
      </c>
    </row>
    <row r="344" spans="1:4" ht="14.4">
      <c r="A344" s="5">
        <v>44810</v>
      </c>
      <c r="B344" s="4" t="s">
        <v>381</v>
      </c>
      <c r="C344" s="6">
        <v>-201.51</v>
      </c>
      <c r="D344" s="7">
        <v>9</v>
      </c>
    </row>
    <row r="345" spans="1:4" ht="14.4">
      <c r="A345" s="5">
        <v>44810</v>
      </c>
      <c r="B345" s="4" t="s">
        <v>382</v>
      </c>
      <c r="C345" s="6">
        <v>-473.5</v>
      </c>
      <c r="D345" s="7">
        <v>9</v>
      </c>
    </row>
    <row r="346" spans="1:4" ht="14.4">
      <c r="A346" s="5">
        <v>44817</v>
      </c>
      <c r="B346" s="4" t="s">
        <v>383</v>
      </c>
      <c r="C346" s="6">
        <v>-501.27</v>
      </c>
      <c r="D346" s="7">
        <v>9</v>
      </c>
    </row>
    <row r="347" spans="1:4" ht="14.4">
      <c r="A347" s="5">
        <v>44824</v>
      </c>
      <c r="B347" s="4" t="s">
        <v>384</v>
      </c>
      <c r="C347" s="6">
        <v>-744.55</v>
      </c>
      <c r="D347" s="7">
        <v>9</v>
      </c>
    </row>
    <row r="348" spans="1:4" ht="14.4">
      <c r="A348" s="5">
        <v>44831</v>
      </c>
      <c r="B348" s="4" t="s">
        <v>385</v>
      </c>
      <c r="C348" s="6">
        <v>-371.34</v>
      </c>
      <c r="D348" s="7">
        <v>9</v>
      </c>
    </row>
    <row r="349" spans="1:4" ht="14.4">
      <c r="A349" s="5">
        <v>44838</v>
      </c>
      <c r="B349" s="4" t="s">
        <v>386</v>
      </c>
      <c r="C349" s="6">
        <v>-736.36</v>
      </c>
      <c r="D349" s="7">
        <v>10</v>
      </c>
    </row>
    <row r="350" spans="1:4" ht="14.4">
      <c r="A350" s="5">
        <v>44841</v>
      </c>
      <c r="B350" s="4" t="s">
        <v>387</v>
      </c>
      <c r="C350" s="6">
        <v>-1054.44</v>
      </c>
      <c r="D350" s="7">
        <v>10</v>
      </c>
    </row>
    <row r="351" spans="1:4" ht="14.4">
      <c r="A351" s="5">
        <v>44845</v>
      </c>
      <c r="B351" s="4" t="s">
        <v>388</v>
      </c>
      <c r="C351" s="6">
        <v>-609.80999999999995</v>
      </c>
      <c r="D351" s="7">
        <v>10</v>
      </c>
    </row>
    <row r="352" spans="1:4" ht="14.4">
      <c r="A352" s="5">
        <v>44852</v>
      </c>
      <c r="B352" s="4" t="s">
        <v>389</v>
      </c>
      <c r="C352" s="6">
        <v>-532.37</v>
      </c>
      <c r="D352" s="7">
        <v>10</v>
      </c>
    </row>
    <row r="353" spans="1:4" ht="14.4">
      <c r="A353" s="5">
        <v>44859</v>
      </c>
      <c r="B353" s="4" t="s">
        <v>390</v>
      </c>
      <c r="C353" s="6">
        <v>-520.17999999999995</v>
      </c>
      <c r="D353" s="7">
        <v>10</v>
      </c>
    </row>
    <row r="354" spans="1:4" ht="14.4">
      <c r="A354" s="5">
        <v>44866</v>
      </c>
      <c r="B354" s="4" t="s">
        <v>391</v>
      </c>
      <c r="C354" s="6">
        <v>-623.87</v>
      </c>
      <c r="D354" s="7">
        <v>11</v>
      </c>
    </row>
    <row r="355" spans="1:4" ht="14.4">
      <c r="A355" s="5">
        <v>44873</v>
      </c>
      <c r="B355" s="4" t="s">
        <v>392</v>
      </c>
      <c r="C355" s="6">
        <v>-212.64</v>
      </c>
      <c r="D355" s="7">
        <v>11</v>
      </c>
    </row>
    <row r="356" spans="1:4" ht="14.4">
      <c r="A356" s="5">
        <v>44880</v>
      </c>
      <c r="B356" s="4" t="s">
        <v>393</v>
      </c>
      <c r="C356" s="6">
        <v>-494.08</v>
      </c>
      <c r="D356" s="7">
        <v>11</v>
      </c>
    </row>
    <row r="357" spans="1:4" ht="14.4">
      <c r="A357" s="5">
        <v>44887</v>
      </c>
      <c r="B357" s="4" t="s">
        <v>394</v>
      </c>
      <c r="C357" s="6">
        <v>-213.8</v>
      </c>
      <c r="D357" s="7">
        <v>11</v>
      </c>
    </row>
    <row r="358" spans="1:4" ht="14.4">
      <c r="A358" s="5">
        <v>44894</v>
      </c>
      <c r="B358" s="4" t="s">
        <v>395</v>
      </c>
      <c r="C358" s="6">
        <v>-393.06</v>
      </c>
      <c r="D358" s="7">
        <v>11</v>
      </c>
    </row>
    <row r="359" spans="1:4" ht="14.4">
      <c r="A359" s="5">
        <v>44901</v>
      </c>
      <c r="B359" s="4" t="s">
        <v>396</v>
      </c>
      <c r="C359" s="6">
        <v>-497.34</v>
      </c>
      <c r="D359" s="7">
        <v>12</v>
      </c>
    </row>
    <row r="360" spans="1:4" ht="14.4">
      <c r="A360" s="5">
        <v>44908</v>
      </c>
      <c r="B360" s="4" t="s">
        <v>397</v>
      </c>
      <c r="C360" s="6">
        <v>-342.69</v>
      </c>
      <c r="D360" s="7">
        <v>12</v>
      </c>
    </row>
    <row r="361" spans="1:4" ht="14.4">
      <c r="A361" s="5">
        <v>44915</v>
      </c>
      <c r="B361" s="4" t="s">
        <v>398</v>
      </c>
      <c r="C361" s="6">
        <v>-816.24</v>
      </c>
      <c r="D361" s="7">
        <v>12</v>
      </c>
    </row>
    <row r="362" spans="1:4" ht="14.4">
      <c r="A362" s="5">
        <v>44922</v>
      </c>
      <c r="B362" s="4" t="s">
        <v>399</v>
      </c>
      <c r="C362" s="6">
        <v>-453.53</v>
      </c>
      <c r="D362" s="7">
        <v>12</v>
      </c>
    </row>
    <row r="363" spans="1:4" ht="14.4">
      <c r="A363" s="5">
        <v>44564</v>
      </c>
      <c r="B363" s="4" t="s">
        <v>400</v>
      </c>
      <c r="C363" s="6">
        <v>-71</v>
      </c>
      <c r="D363" s="7">
        <v>1</v>
      </c>
    </row>
    <row r="364" spans="1:4" ht="14.4">
      <c r="A364" s="5">
        <v>44571</v>
      </c>
      <c r="B364" s="4" t="s">
        <v>401</v>
      </c>
      <c r="C364" s="6">
        <v>-1</v>
      </c>
      <c r="D364" s="7">
        <v>1</v>
      </c>
    </row>
    <row r="365" spans="1:4" ht="14.4">
      <c r="A365" s="5">
        <v>44571</v>
      </c>
      <c r="B365" s="4" t="s">
        <v>402</v>
      </c>
      <c r="C365" s="6">
        <v>-1922.08</v>
      </c>
      <c r="D365" s="7">
        <v>1</v>
      </c>
    </row>
    <row r="366" spans="1:4" ht="14.4">
      <c r="A366" s="5">
        <v>44581</v>
      </c>
      <c r="B366" s="4" t="s">
        <v>403</v>
      </c>
      <c r="C366" s="6">
        <v>-185</v>
      </c>
      <c r="D366" s="7">
        <v>1</v>
      </c>
    </row>
    <row r="367" spans="1:4" ht="14.4">
      <c r="A367" s="5">
        <v>44585</v>
      </c>
      <c r="B367" s="4" t="s">
        <v>404</v>
      </c>
      <c r="C367" s="6">
        <v>-1922.08</v>
      </c>
      <c r="D367" s="7">
        <v>1</v>
      </c>
    </row>
    <row r="368" spans="1:4" ht="14.4">
      <c r="A368" s="5">
        <v>44599</v>
      </c>
      <c r="B368" s="4" t="s">
        <v>405</v>
      </c>
      <c r="C368" s="6">
        <v>-1922.08</v>
      </c>
      <c r="D368" s="7">
        <v>2</v>
      </c>
    </row>
    <row r="369" spans="1:4" ht="14.4">
      <c r="A369" s="5">
        <v>44606</v>
      </c>
      <c r="B369" s="4" t="s">
        <v>406</v>
      </c>
      <c r="C369" s="6">
        <v>-51.75</v>
      </c>
      <c r="D369" s="7">
        <v>2</v>
      </c>
    </row>
    <row r="370" spans="1:4" ht="14.4">
      <c r="A370" s="5">
        <v>44606</v>
      </c>
      <c r="B370" s="4" t="s">
        <v>407</v>
      </c>
      <c r="C370" s="6">
        <v>-130</v>
      </c>
      <c r="D370" s="7">
        <v>2</v>
      </c>
    </row>
    <row r="371" spans="1:4" ht="14.4">
      <c r="A371" s="5">
        <v>44614</v>
      </c>
      <c r="B371" s="4" t="s">
        <v>408</v>
      </c>
      <c r="C371" s="6">
        <v>-50</v>
      </c>
      <c r="D371" s="7">
        <v>2</v>
      </c>
    </row>
    <row r="372" spans="1:4" ht="14.4">
      <c r="A372" s="5">
        <v>44614</v>
      </c>
      <c r="B372" s="4" t="s">
        <v>409</v>
      </c>
      <c r="C372" s="6">
        <v>-1922.08</v>
      </c>
      <c r="D372" s="7">
        <v>2</v>
      </c>
    </row>
    <row r="373" spans="1:4" ht="14.4">
      <c r="A373" s="5">
        <v>44627</v>
      </c>
      <c r="B373" s="4" t="s">
        <v>410</v>
      </c>
      <c r="C373" s="6">
        <v>-1922.08</v>
      </c>
      <c r="D373" s="7">
        <v>3</v>
      </c>
    </row>
    <row r="374" spans="1:4" ht="14.4">
      <c r="A374" s="5">
        <v>44641</v>
      </c>
      <c r="B374" s="4" t="s">
        <v>411</v>
      </c>
      <c r="C374" s="6">
        <v>-357</v>
      </c>
      <c r="D374" s="7">
        <v>3</v>
      </c>
    </row>
    <row r="375" spans="1:4" ht="14.4">
      <c r="A375" s="5">
        <v>44648</v>
      </c>
      <c r="B375" s="4" t="s">
        <v>412</v>
      </c>
      <c r="C375" s="6">
        <v>-150</v>
      </c>
      <c r="D375" s="7">
        <v>3</v>
      </c>
    </row>
    <row r="376" spans="1:4" ht="14.4">
      <c r="A376" s="5">
        <v>44663</v>
      </c>
      <c r="B376" s="4" t="s">
        <v>413</v>
      </c>
      <c r="C376" s="6">
        <v>-500</v>
      </c>
      <c r="D376" s="7">
        <v>4</v>
      </c>
    </row>
    <row r="377" spans="1:4" ht="14.4">
      <c r="A377" s="5">
        <v>44679</v>
      </c>
      <c r="B377" s="4" t="s">
        <v>414</v>
      </c>
      <c r="C377" s="6">
        <v>-1</v>
      </c>
      <c r="D377" s="7">
        <v>4</v>
      </c>
    </row>
    <row r="378" spans="1:4" ht="14.4">
      <c r="A378" s="5">
        <v>44679</v>
      </c>
      <c r="B378" s="4" t="s">
        <v>415</v>
      </c>
      <c r="C378" s="6">
        <v>-549</v>
      </c>
      <c r="D378" s="7">
        <v>4</v>
      </c>
    </row>
    <row r="379" spans="1:4" ht="14.4">
      <c r="A379" s="5">
        <v>44679</v>
      </c>
      <c r="B379" s="4" t="s">
        <v>416</v>
      </c>
      <c r="C379" s="6">
        <v>-1</v>
      </c>
      <c r="D379" s="7">
        <v>4</v>
      </c>
    </row>
    <row r="380" spans="1:4" ht="14.4">
      <c r="A380" s="5">
        <v>44679</v>
      </c>
      <c r="B380" s="4" t="s">
        <v>417</v>
      </c>
      <c r="C380" s="6">
        <v>-220</v>
      </c>
      <c r="D380" s="7">
        <v>4</v>
      </c>
    </row>
    <row r="381" spans="1:4" ht="14.4">
      <c r="A381" s="5">
        <v>44679</v>
      </c>
      <c r="B381" s="4" t="s">
        <v>418</v>
      </c>
      <c r="C381" s="6">
        <v>-170</v>
      </c>
      <c r="D381" s="7">
        <v>4</v>
      </c>
    </row>
    <row r="382" spans="1:4" ht="14.4">
      <c r="A382" s="5">
        <v>44679</v>
      </c>
      <c r="B382" s="4" t="s">
        <v>419</v>
      </c>
      <c r="C382" s="6">
        <v>-500</v>
      </c>
      <c r="D382" s="7">
        <v>4</v>
      </c>
    </row>
    <row r="383" spans="1:4" ht="14.4">
      <c r="A383" s="5">
        <v>44679</v>
      </c>
      <c r="B383" s="4" t="s">
        <v>420</v>
      </c>
      <c r="C383" s="6">
        <v>-40</v>
      </c>
      <c r="D383" s="7">
        <v>4</v>
      </c>
    </row>
    <row r="384" spans="1:4" ht="14.4">
      <c r="A384" s="5">
        <v>44679</v>
      </c>
      <c r="B384" s="4" t="s">
        <v>421</v>
      </c>
      <c r="C384" s="6">
        <v>-40</v>
      </c>
      <c r="D384" s="7">
        <v>4</v>
      </c>
    </row>
    <row r="385" spans="1:4" ht="14.4">
      <c r="A385" s="5">
        <v>44680</v>
      </c>
      <c r="B385" s="4" t="s">
        <v>422</v>
      </c>
      <c r="C385" s="6">
        <v>-60</v>
      </c>
      <c r="D385" s="7">
        <v>4</v>
      </c>
    </row>
    <row r="386" spans="1:4" ht="14.4">
      <c r="A386" s="5">
        <v>44683</v>
      </c>
      <c r="B386" s="4" t="s">
        <v>423</v>
      </c>
      <c r="C386" s="6">
        <v>-3</v>
      </c>
      <c r="D386" s="7">
        <v>5</v>
      </c>
    </row>
    <row r="387" spans="1:4" ht="14.4">
      <c r="A387" s="5">
        <v>44687</v>
      </c>
      <c r="B387" s="4" t="s">
        <v>424</v>
      </c>
      <c r="C387" s="6">
        <v>-1.17</v>
      </c>
      <c r="D387" s="7">
        <v>5</v>
      </c>
    </row>
    <row r="388" spans="1:4" ht="14.4">
      <c r="A388" s="5">
        <v>44691</v>
      </c>
      <c r="B388" s="4" t="s">
        <v>425</v>
      </c>
      <c r="C388" s="6">
        <v>-200</v>
      </c>
      <c r="D388" s="7">
        <v>5</v>
      </c>
    </row>
    <row r="389" spans="1:4" ht="14.4">
      <c r="A389" s="5">
        <v>44693</v>
      </c>
      <c r="B389" s="4" t="s">
        <v>426</v>
      </c>
      <c r="C389" s="6">
        <v>-238</v>
      </c>
      <c r="D389" s="7">
        <v>5</v>
      </c>
    </row>
    <row r="390" spans="1:4" ht="14.4">
      <c r="A390" s="5">
        <v>44693</v>
      </c>
      <c r="B390" s="4" t="s">
        <v>427</v>
      </c>
      <c r="C390" s="6">
        <v>-700</v>
      </c>
      <c r="D390" s="7">
        <v>5</v>
      </c>
    </row>
    <row r="391" spans="1:4" ht="14.4">
      <c r="A391" s="5">
        <v>44697</v>
      </c>
      <c r="B391" s="4" t="s">
        <v>428</v>
      </c>
      <c r="C391" s="6">
        <v>-90</v>
      </c>
      <c r="D391" s="7">
        <v>5</v>
      </c>
    </row>
    <row r="392" spans="1:4" ht="14.4">
      <c r="A392" s="5">
        <v>44704</v>
      </c>
      <c r="B392" s="4" t="s">
        <v>429</v>
      </c>
      <c r="C392" s="6">
        <v>-50</v>
      </c>
      <c r="D392" s="7">
        <v>5</v>
      </c>
    </row>
    <row r="393" spans="1:4" ht="14.4">
      <c r="A393" s="5">
        <v>44721</v>
      </c>
      <c r="B393" s="4" t="s">
        <v>430</v>
      </c>
      <c r="C393" s="6">
        <v>-50</v>
      </c>
      <c r="D393" s="7">
        <v>6</v>
      </c>
    </row>
    <row r="394" spans="1:4" ht="14.4">
      <c r="A394" s="5">
        <v>44722</v>
      </c>
      <c r="B394" s="4" t="s">
        <v>431</v>
      </c>
      <c r="C394" s="6">
        <v>-204.79</v>
      </c>
      <c r="D394" s="7">
        <v>6</v>
      </c>
    </row>
    <row r="395" spans="1:4" ht="14.4">
      <c r="A395" s="5">
        <v>44727</v>
      </c>
      <c r="B395" s="4" t="s">
        <v>432</v>
      </c>
      <c r="C395" s="6">
        <v>-320</v>
      </c>
      <c r="D395" s="7">
        <v>6</v>
      </c>
    </row>
    <row r="396" spans="1:4" ht="14.4">
      <c r="A396" s="5">
        <v>44739</v>
      </c>
      <c r="B396" s="4" t="s">
        <v>433</v>
      </c>
      <c r="C396" s="6">
        <v>-455</v>
      </c>
      <c r="D396" s="7">
        <v>6</v>
      </c>
    </row>
    <row r="397" spans="1:4" ht="14.4">
      <c r="A397" s="5">
        <v>44747</v>
      </c>
      <c r="B397" s="4" t="s">
        <v>434</v>
      </c>
      <c r="C397" s="6">
        <v>-1</v>
      </c>
      <c r="D397" s="7">
        <v>7</v>
      </c>
    </row>
    <row r="398" spans="1:4" ht="14.4">
      <c r="A398" s="5">
        <v>44747</v>
      </c>
      <c r="B398" s="4" t="s">
        <v>435</v>
      </c>
      <c r="C398" s="6">
        <v>-310</v>
      </c>
      <c r="D398" s="7">
        <v>7</v>
      </c>
    </row>
    <row r="399" spans="1:4" ht="14.4">
      <c r="A399" s="5">
        <v>44747</v>
      </c>
      <c r="B399" s="4" t="s">
        <v>436</v>
      </c>
      <c r="C399" s="6">
        <v>-155</v>
      </c>
      <c r="D399" s="7">
        <v>7</v>
      </c>
    </row>
    <row r="400" spans="1:4" ht="14.4">
      <c r="A400" s="5">
        <v>44747</v>
      </c>
      <c r="B400" s="4" t="s">
        <v>437</v>
      </c>
      <c r="C400" s="6">
        <v>-40</v>
      </c>
      <c r="D400" s="7">
        <v>7</v>
      </c>
    </row>
    <row r="401" spans="1:4" ht="14.4">
      <c r="A401" s="5">
        <v>44747</v>
      </c>
      <c r="B401" s="4" t="s">
        <v>438</v>
      </c>
      <c r="C401" s="6">
        <v>-300</v>
      </c>
      <c r="D401" s="7">
        <v>7</v>
      </c>
    </row>
    <row r="402" spans="1:4" ht="14.4">
      <c r="A402" s="5">
        <v>44774</v>
      </c>
      <c r="B402" s="4" t="s">
        <v>439</v>
      </c>
      <c r="C402" s="6">
        <v>-1</v>
      </c>
      <c r="D402" s="7">
        <v>8</v>
      </c>
    </row>
    <row r="403" spans="1:4" ht="14.4">
      <c r="A403" s="5">
        <v>44774</v>
      </c>
      <c r="B403" s="4" t="s">
        <v>440</v>
      </c>
      <c r="C403" s="6">
        <v>-399</v>
      </c>
      <c r="D403" s="7">
        <v>8</v>
      </c>
    </row>
    <row r="404" spans="1:4" ht="14.4">
      <c r="A404" s="5">
        <v>44795</v>
      </c>
      <c r="B404" s="4" t="s">
        <v>441</v>
      </c>
      <c r="C404" s="6">
        <v>-14.22</v>
      </c>
      <c r="D404" s="7">
        <v>8</v>
      </c>
    </row>
    <row r="405" spans="1:4" ht="14.4">
      <c r="A405" s="5">
        <v>44848</v>
      </c>
      <c r="B405" s="4" t="s">
        <v>442</v>
      </c>
      <c r="C405" s="6">
        <v>-40</v>
      </c>
      <c r="D405" s="7">
        <v>10</v>
      </c>
    </row>
    <row r="406" spans="1:4" ht="14.4">
      <c r="A406" s="5">
        <v>44851</v>
      </c>
      <c r="B406" s="4" t="s">
        <v>443</v>
      </c>
      <c r="C406" s="6">
        <v>-36</v>
      </c>
      <c r="D406" s="7">
        <v>10</v>
      </c>
    </row>
    <row r="407" spans="1:4" ht="14.4">
      <c r="A407" s="5">
        <v>44862</v>
      </c>
      <c r="B407" s="4" t="s">
        <v>444</v>
      </c>
      <c r="C407" s="6">
        <v>-20</v>
      </c>
      <c r="D407" s="7">
        <v>10</v>
      </c>
    </row>
    <row r="408" spans="1:4" ht="14.4">
      <c r="A408" s="5">
        <v>44865</v>
      </c>
      <c r="B408" s="4" t="s">
        <v>445</v>
      </c>
      <c r="C408" s="6">
        <v>-150</v>
      </c>
      <c r="D408" s="7">
        <v>10</v>
      </c>
    </row>
    <row r="409" spans="1:4" ht="14.4">
      <c r="A409" s="5">
        <v>44862</v>
      </c>
      <c r="B409" s="4" t="s">
        <v>446</v>
      </c>
      <c r="C409" s="8">
        <v>-203.25</v>
      </c>
      <c r="D409" s="7">
        <v>10</v>
      </c>
    </row>
    <row r="410" spans="1:4" ht="14.4">
      <c r="A410" s="5">
        <v>44862</v>
      </c>
      <c r="B410" s="4" t="s">
        <v>447</v>
      </c>
      <c r="C410" s="8">
        <v>-2.5</v>
      </c>
      <c r="D410" s="7">
        <v>10</v>
      </c>
    </row>
    <row r="411" spans="1:4" ht="14.4">
      <c r="A411" s="5">
        <v>44579</v>
      </c>
      <c r="B411" s="4" t="s">
        <v>448</v>
      </c>
      <c r="C411" s="6">
        <v>-427.26</v>
      </c>
      <c r="D411" s="7">
        <v>1</v>
      </c>
    </row>
    <row r="412" spans="1:4" ht="14.4">
      <c r="A412" s="5">
        <v>44610</v>
      </c>
      <c r="B412" s="4" t="s">
        <v>448</v>
      </c>
      <c r="C412" s="6">
        <v>-427.26</v>
      </c>
      <c r="D412" s="7">
        <v>2</v>
      </c>
    </row>
    <row r="413" spans="1:4" ht="14.4">
      <c r="A413" s="5">
        <v>44638</v>
      </c>
      <c r="B413" s="4" t="s">
        <v>448</v>
      </c>
      <c r="C413" s="6">
        <v>-427.26</v>
      </c>
      <c r="D413" s="7">
        <v>3</v>
      </c>
    </row>
    <row r="414" spans="1:4" ht="14.4">
      <c r="A414" s="5">
        <v>44669</v>
      </c>
      <c r="B414" s="4" t="s">
        <v>448</v>
      </c>
      <c r="C414" s="6">
        <v>-427.26</v>
      </c>
      <c r="D414" s="7">
        <v>4</v>
      </c>
    </row>
    <row r="415" spans="1:4" ht="14.4">
      <c r="A415" s="5">
        <v>44699</v>
      </c>
      <c r="B415" s="4" t="s">
        <v>448</v>
      </c>
      <c r="C415" s="6">
        <v>-427.26</v>
      </c>
      <c r="D415" s="7">
        <v>5</v>
      </c>
    </row>
    <row r="416" spans="1:4" ht="14.4">
      <c r="A416" s="5">
        <v>44733</v>
      </c>
      <c r="B416" s="4" t="s">
        <v>448</v>
      </c>
      <c r="C416" s="6">
        <v>-427.26</v>
      </c>
      <c r="D416" s="7">
        <v>6</v>
      </c>
    </row>
    <row r="417" spans="1:4" ht="14.4">
      <c r="A417" s="5">
        <v>44571</v>
      </c>
      <c r="B417" s="4" t="s">
        <v>449</v>
      </c>
      <c r="C417" s="6">
        <v>-1739.99</v>
      </c>
      <c r="D417" s="7">
        <v>1</v>
      </c>
    </row>
    <row r="418" spans="1:4" ht="14.4">
      <c r="A418" s="5">
        <v>44585</v>
      </c>
      <c r="B418" s="4" t="s">
        <v>450</v>
      </c>
      <c r="C418" s="6">
        <v>-1331.99</v>
      </c>
      <c r="D418" s="7">
        <v>1</v>
      </c>
    </row>
    <row r="419" spans="1:4" ht="14.4">
      <c r="A419" s="5">
        <v>44599</v>
      </c>
      <c r="B419" s="4" t="s">
        <v>451</v>
      </c>
      <c r="C419" s="6">
        <v>-1331.99</v>
      </c>
      <c r="D419" s="7">
        <v>2</v>
      </c>
    </row>
    <row r="420" spans="1:4" ht="14.4">
      <c r="A420" s="5">
        <v>44614</v>
      </c>
      <c r="B420" s="4" t="s">
        <v>452</v>
      </c>
      <c r="C420" s="6">
        <v>-1433.99</v>
      </c>
      <c r="D420" s="7">
        <v>2</v>
      </c>
    </row>
    <row r="421" spans="1:4" ht="14.4">
      <c r="A421" s="5">
        <v>44627</v>
      </c>
      <c r="B421" s="4" t="s">
        <v>453</v>
      </c>
      <c r="C421" s="6">
        <v>-1433.99</v>
      </c>
      <c r="D421" s="7">
        <v>3</v>
      </c>
    </row>
    <row r="422" spans="1:4" ht="14.4">
      <c r="A422" s="5">
        <v>44641</v>
      </c>
      <c r="B422" s="4" t="s">
        <v>454</v>
      </c>
      <c r="C422" s="6">
        <v>-1433.99</v>
      </c>
      <c r="D422" s="7">
        <v>3</v>
      </c>
    </row>
    <row r="423" spans="1:4" ht="14.4">
      <c r="A423" s="5">
        <v>44655</v>
      </c>
      <c r="B423" s="4" t="s">
        <v>455</v>
      </c>
      <c r="C423" s="6">
        <v>-2555.9899999999998</v>
      </c>
      <c r="D423" s="7">
        <v>4</v>
      </c>
    </row>
    <row r="424" spans="1:4" ht="14.4">
      <c r="A424" s="5">
        <v>44669</v>
      </c>
      <c r="B424" s="4" t="s">
        <v>456</v>
      </c>
      <c r="C424" s="6">
        <v>-1433.99</v>
      </c>
      <c r="D424" s="7">
        <v>4</v>
      </c>
    </row>
    <row r="425" spans="1:4" ht="14.4">
      <c r="A425" s="5">
        <v>44683</v>
      </c>
      <c r="B425" s="4" t="s">
        <v>457</v>
      </c>
      <c r="C425" s="6">
        <v>-1433.99</v>
      </c>
      <c r="D425" s="7">
        <v>5</v>
      </c>
    </row>
    <row r="426" spans="1:4" ht="14.4">
      <c r="A426" s="5">
        <v>44694</v>
      </c>
      <c r="B426" s="4" t="s">
        <v>458</v>
      </c>
      <c r="C426" s="6">
        <v>-1433.99</v>
      </c>
      <c r="D426" s="7">
        <v>5</v>
      </c>
    </row>
    <row r="427" spans="1:4" ht="14.4">
      <c r="A427" s="5">
        <v>44712</v>
      </c>
      <c r="B427" s="4" t="s">
        <v>459</v>
      </c>
      <c r="C427" s="6">
        <v>-1535.99</v>
      </c>
      <c r="D427" s="7">
        <v>5</v>
      </c>
    </row>
    <row r="428" spans="1:4" ht="14.4">
      <c r="A428" s="5">
        <v>44725</v>
      </c>
      <c r="B428" s="4" t="s">
        <v>460</v>
      </c>
      <c r="C428" s="6">
        <v>-1433.99</v>
      </c>
      <c r="D428" s="7">
        <v>6</v>
      </c>
    </row>
    <row r="429" spans="1:4" ht="14.4">
      <c r="A429" s="5">
        <v>44767</v>
      </c>
      <c r="B429" s="4" t="s">
        <v>461</v>
      </c>
      <c r="C429" s="6">
        <v>-1331.99</v>
      </c>
      <c r="D429" s="7">
        <v>7</v>
      </c>
    </row>
    <row r="430" spans="1:4" ht="14.4">
      <c r="A430" s="5">
        <v>44781</v>
      </c>
      <c r="B430" s="4" t="s">
        <v>462</v>
      </c>
      <c r="C430" s="6">
        <v>-1739.99</v>
      </c>
      <c r="D430" s="7">
        <v>8</v>
      </c>
    </row>
    <row r="431" spans="1:4" ht="14.4">
      <c r="A431" s="5">
        <v>44795</v>
      </c>
      <c r="B431" s="4" t="s">
        <v>463</v>
      </c>
      <c r="C431" s="6">
        <v>-1535.99</v>
      </c>
      <c r="D431" s="7">
        <v>8</v>
      </c>
    </row>
    <row r="432" spans="1:4" ht="14.4">
      <c r="A432" s="5">
        <v>44810</v>
      </c>
      <c r="B432" s="4" t="s">
        <v>464</v>
      </c>
      <c r="C432" s="6">
        <v>-1637.99</v>
      </c>
      <c r="D432" s="7">
        <v>9</v>
      </c>
    </row>
    <row r="433" spans="1:4" ht="14.4">
      <c r="A433" s="5">
        <v>44823</v>
      </c>
      <c r="B433" s="4" t="s">
        <v>465</v>
      </c>
      <c r="C433" s="6">
        <v>-1739.99</v>
      </c>
      <c r="D433" s="7">
        <v>9</v>
      </c>
    </row>
    <row r="434" spans="1:4" ht="14.4">
      <c r="A434" s="5">
        <v>44837</v>
      </c>
      <c r="B434" s="4" t="s">
        <v>466</v>
      </c>
      <c r="C434" s="6">
        <v>-1739.99</v>
      </c>
      <c r="D434" s="7">
        <v>10</v>
      </c>
    </row>
    <row r="435" spans="1:4" ht="14.4">
      <c r="A435" s="5">
        <v>44851</v>
      </c>
      <c r="B435" s="4" t="s">
        <v>467</v>
      </c>
      <c r="C435" s="6">
        <v>-1841.99</v>
      </c>
      <c r="D435" s="7">
        <v>10</v>
      </c>
    </row>
    <row r="436" spans="1:4" ht="14.4">
      <c r="A436" s="5">
        <v>44865</v>
      </c>
      <c r="B436" s="4" t="s">
        <v>468</v>
      </c>
      <c r="C436" s="6">
        <v>-1739.99</v>
      </c>
      <c r="D436" s="7">
        <v>10</v>
      </c>
    </row>
    <row r="437" spans="1:4" ht="14.4">
      <c r="A437" s="5">
        <v>44879</v>
      </c>
      <c r="B437" s="4" t="s">
        <v>469</v>
      </c>
      <c r="C437" s="6">
        <v>-1739.99</v>
      </c>
      <c r="D437" s="7">
        <v>11</v>
      </c>
    </row>
    <row r="438" spans="1:4" ht="14.4">
      <c r="A438" s="5">
        <v>44888</v>
      </c>
      <c r="B438" s="4" t="s">
        <v>470</v>
      </c>
      <c r="C438" s="6">
        <v>-209.99</v>
      </c>
      <c r="D438" s="7">
        <v>11</v>
      </c>
    </row>
    <row r="439" spans="1:4" ht="14.4">
      <c r="A439" s="5">
        <v>44893</v>
      </c>
      <c r="B439" s="4" t="s">
        <v>471</v>
      </c>
      <c r="C439" s="6">
        <v>-1841.99</v>
      </c>
      <c r="D439" s="7">
        <v>11</v>
      </c>
    </row>
    <row r="440" spans="1:4" ht="14.4">
      <c r="A440" s="5">
        <v>44907</v>
      </c>
      <c r="B440" s="4" t="s">
        <v>472</v>
      </c>
      <c r="C440" s="6">
        <v>-1229.99</v>
      </c>
      <c r="D440" s="7">
        <v>12</v>
      </c>
    </row>
    <row r="441" spans="1:4" ht="14.4">
      <c r="A441" s="5">
        <v>44838</v>
      </c>
      <c r="B441" s="4" t="s">
        <v>473</v>
      </c>
      <c r="C441" s="6">
        <v>-2920.28</v>
      </c>
      <c r="D441" s="7">
        <v>10</v>
      </c>
    </row>
    <row r="442" spans="1:4" ht="14.4">
      <c r="A442" s="5">
        <v>44869</v>
      </c>
      <c r="B442" s="4" t="s">
        <v>474</v>
      </c>
      <c r="C442" s="6">
        <v>-2937.34</v>
      </c>
      <c r="D442" s="7">
        <v>11</v>
      </c>
    </row>
    <row r="443" spans="1:4" ht="14.4">
      <c r="A443" s="5">
        <v>44901</v>
      </c>
      <c r="B443" s="4" t="s">
        <v>475</v>
      </c>
      <c r="C443" s="6">
        <v>-2910.65</v>
      </c>
      <c r="D443" s="7">
        <v>12</v>
      </c>
    </row>
    <row r="444" spans="1:4" ht="14.4">
      <c r="A444" s="5">
        <v>44742</v>
      </c>
      <c r="B444" s="4" t="s">
        <v>476</v>
      </c>
      <c r="C444" s="6">
        <v>-163.28</v>
      </c>
      <c r="D444" s="7">
        <v>6</v>
      </c>
    </row>
  </sheetData>
  <autoFilter ref="A2:D444" xr:uid="{00000000-0009-0000-0000-000008000000}">
    <sortState xmlns:xlrd2="http://schemas.microsoft.com/office/spreadsheetml/2017/richdata2" ref="A2:D444">
      <sortCondition ref="D2:D444"/>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Q54"/>
  <sheetViews>
    <sheetView topLeftCell="B1" workbookViewId="0">
      <pane ySplit="1" topLeftCell="A32" activePane="bottomLeft" state="frozen"/>
      <selection pane="bottomLeft" activeCell="D58" sqref="D58"/>
    </sheetView>
  </sheetViews>
  <sheetFormatPr defaultColWidth="12.6640625" defaultRowHeight="15.75" customHeight="1"/>
  <cols>
    <col min="1" max="1" width="18.77734375" customWidth="1"/>
    <col min="2" max="2" width="25.44140625" customWidth="1"/>
  </cols>
  <sheetData>
    <row r="1" spans="1:15"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c r="A2" s="1" t="s">
        <v>15</v>
      </c>
      <c r="B2" s="1" t="s">
        <v>16</v>
      </c>
      <c r="C2" s="1">
        <f>'22- Revenue'!C3</f>
        <v>56.06</v>
      </c>
      <c r="D2" s="1">
        <v>0</v>
      </c>
      <c r="E2" s="1">
        <v>0</v>
      </c>
      <c r="F2" s="1">
        <f>'22- Revenue'!C4</f>
        <v>5000</v>
      </c>
      <c r="G2" s="1">
        <f>SUM('22- Revenue'!C5:C8)</f>
        <v>22200</v>
      </c>
      <c r="H2" s="1">
        <f>SUM('22- Revenue'!C9:C11)</f>
        <v>11990</v>
      </c>
      <c r="I2" s="1">
        <v>0</v>
      </c>
      <c r="J2" s="1">
        <f>SUM('22- Revenue'!C12:C13)</f>
        <v>172.51999999999998</v>
      </c>
      <c r="K2" s="1">
        <f>'22- Revenue'!C14</f>
        <v>72.52</v>
      </c>
      <c r="L2" s="1">
        <f>SUM('22- Revenue'!C15:C16)</f>
        <v>145.04</v>
      </c>
      <c r="M2" s="1">
        <f>SUM('22- Revenue'!C17:C21)</f>
        <v>40558.78</v>
      </c>
      <c r="N2" s="1">
        <f>SUM('22- Revenue'!C22:C23)</f>
        <v>35000</v>
      </c>
      <c r="O2" s="1">
        <f t="shared" ref="O2:O35" si="0">SUM(C2:N2)</f>
        <v>115194.91999999998</v>
      </c>
    </row>
    <row r="3" spans="1:15" ht="15.75" customHeight="1">
      <c r="A3" s="1" t="s">
        <v>17</v>
      </c>
      <c r="B3" s="1" t="s">
        <v>18</v>
      </c>
      <c r="D3" s="1">
        <f>-('22-BoA CC'!F3+'22-BoA CC'!F4)</f>
        <v>-92.33</v>
      </c>
      <c r="E3" s="1">
        <f>-'22-BoA CC'!F5</f>
        <v>-94.5</v>
      </c>
      <c r="G3" s="1">
        <f>-('22-BoA CC'!F6+'22-BoA CC'!F7+'22-BoA CC'!F8+'22-BoA CC'!F9+'22-BoA CC'!F10+'22-BoA CC'!F11)</f>
        <v>-110.34</v>
      </c>
      <c r="H3" s="1">
        <f>-('22-BoA CC'!F12+'22-BoA CC'!F13)</f>
        <v>-52.489999999999995</v>
      </c>
      <c r="I3" s="1">
        <f>-'22-BoA CC'!F14</f>
        <v>-29.95</v>
      </c>
      <c r="M3" s="1">
        <f>-'22-BoA CC'!F15</f>
        <v>-40.29</v>
      </c>
      <c r="O3" s="1">
        <f t="shared" si="0"/>
        <v>-419.9</v>
      </c>
    </row>
    <row r="4" spans="1:15" ht="15.75" customHeight="1">
      <c r="A4" s="1" t="s">
        <v>19</v>
      </c>
      <c r="B4" s="1" t="s">
        <v>20</v>
      </c>
      <c r="G4" s="1">
        <f>-'22-BoA CC'!F17</f>
        <v>-107.47</v>
      </c>
      <c r="H4" s="1">
        <f>-'22-BoA CC'!F16</f>
        <v>-67.010000000000005</v>
      </c>
      <c r="O4" s="1">
        <f t="shared" si="0"/>
        <v>-174.48000000000002</v>
      </c>
    </row>
    <row r="5" spans="1:15" ht="15.75" customHeight="1">
      <c r="A5" s="1" t="s">
        <v>21</v>
      </c>
      <c r="B5" s="1" t="s">
        <v>21</v>
      </c>
      <c r="G5" s="1">
        <f>-('22-BoA CC'!F18+'22-BoA CC'!F19)</f>
        <v>-140.82</v>
      </c>
      <c r="L5" s="1">
        <f>-('22-BoA CC'!F20)</f>
        <v>-99</v>
      </c>
      <c r="M5" s="1">
        <f>-'22-BoA CC'!F21</f>
        <v>-99</v>
      </c>
      <c r="N5" s="1">
        <f>-'22-BoA CC'!F22</f>
        <v>-99</v>
      </c>
      <c r="O5" s="1">
        <f t="shared" si="0"/>
        <v>-437.82</v>
      </c>
    </row>
    <row r="6" spans="1:15" ht="15.75" customHeight="1">
      <c r="A6" s="1" t="s">
        <v>22</v>
      </c>
      <c r="B6" s="1" t="s">
        <v>22</v>
      </c>
      <c r="C6" s="1">
        <f>-('22-BoA CC'!F191+'22-BoA CC'!F192+'22-BoA CC'!F193)</f>
        <v>-6.04</v>
      </c>
      <c r="D6" s="1">
        <f>-('22-BoA CC'!F194+'22-BoA CC'!F195+'22-BoA CC'!F196+'22-BoA CC'!F197)</f>
        <v>-81.540000000000006</v>
      </c>
      <c r="E6" s="1">
        <f>-('22-BoA CC'!F198+'22-BoA CC'!F199+'22-BoA CC'!F200)</f>
        <v>-42.82</v>
      </c>
      <c r="F6" s="1">
        <f>-('22-BoA CC'!F201+'22-BoA CC'!F202+'22-BoA CC'!F203)</f>
        <v>-55.28</v>
      </c>
      <c r="G6" s="1">
        <f>-('22-BoA CC'!F204+'22-BoA CC'!F205+'22-BoA CC'!F206+'22-BoA CC'!F207+'22-BoA CC'!F208+'22-BoA CC'!F209+'22-BoA CC'!F210+'22-BoA CC'!F211+'22-BoA CC'!F212+'22-BoA CC'!F213+'22-BoA CC'!F214)</f>
        <v>-74.36</v>
      </c>
      <c r="H6" s="1">
        <f>-('22-BoA CC'!F215+'22-BoA CC'!F216)</f>
        <v>-95.78</v>
      </c>
      <c r="I6" s="1">
        <f>-('22-BoA CC'!F217+'22-BoA CC'!F218+'22-BoA CC'!F219)</f>
        <v>-121.36</v>
      </c>
      <c r="J6" s="1">
        <f>-('22-BoA CC'!F220+'22-BoA CC'!F225+'22-BoA CC'!F226+'22-BoA CC'!F227)</f>
        <v>-153.34</v>
      </c>
      <c r="K6" s="1">
        <f>-('22-BoA CC'!F228+'22-BoA CC'!F229+'22-BoA CC'!F230)</f>
        <v>-164.9</v>
      </c>
      <c r="L6" s="1">
        <f>-('22-BoA CC'!F231+'22-BoA CC'!F232+'22-BoA CC'!F233)</f>
        <v>-174.07</v>
      </c>
      <c r="M6" s="1">
        <f>-('22-BoA CC'!F234)</f>
        <v>-187.42</v>
      </c>
      <c r="N6" s="1">
        <f>-('22-BoA CC'!F235+'22-BoA CC'!F236)</f>
        <v>-197.19</v>
      </c>
      <c r="O6" s="1">
        <f t="shared" si="0"/>
        <v>-1354.1000000000001</v>
      </c>
    </row>
    <row r="7" spans="1:15" ht="15.75" customHeight="1">
      <c r="A7" s="1" t="s">
        <v>23</v>
      </c>
      <c r="B7" s="1" t="s">
        <v>24</v>
      </c>
      <c r="C7" s="1">
        <f>-SUM('22-BoA CC'!F23:F24)</f>
        <v>-86.59</v>
      </c>
      <c r="D7" s="1">
        <f>-SUM('22-BoA CC'!F25:F26)</f>
        <v>-86.59</v>
      </c>
      <c r="E7" s="1">
        <f>-SUM('22-BoA CC'!F27:F28)</f>
        <v>-86.59</v>
      </c>
      <c r="F7" s="1">
        <f>-SUM('22-BoA CC'!F29:F30)</f>
        <v>-86.59</v>
      </c>
      <c r="G7" s="1">
        <f>-SUM('22-BoA CC'!F31:F34)</f>
        <v>-445.70000000000005</v>
      </c>
      <c r="H7" s="1">
        <f>-SUM('22-BoA CC'!F35:F36)</f>
        <v>-86.59</v>
      </c>
      <c r="I7" s="1">
        <f>-SUM('22-BoA CC'!F37:F38)</f>
        <v>-86.59</v>
      </c>
      <c r="J7" s="1">
        <f>-SUM('22-BoA CC'!F39:F40)</f>
        <v>-86.59</v>
      </c>
      <c r="K7" s="1">
        <f>-SUM('22-BoA CC'!F41:F42)</f>
        <v>-86.59</v>
      </c>
      <c r="L7" s="1">
        <f>-SUM('22-BoA CC'!F43:F44)</f>
        <v>-86.59</v>
      </c>
      <c r="M7" s="1">
        <f>-SUM('22-BoA CC'!F45:F46)</f>
        <v>-86.59</v>
      </c>
      <c r="N7" s="1">
        <f>-SUM('22-BoA CC'!F47:F48)</f>
        <v>-86.59</v>
      </c>
      <c r="O7" s="1">
        <f t="shared" si="0"/>
        <v>-1398.1899999999998</v>
      </c>
    </row>
    <row r="8" spans="1:15" ht="15.75" customHeight="1">
      <c r="A8" s="1" t="s">
        <v>21</v>
      </c>
      <c r="B8" s="1" t="s">
        <v>25</v>
      </c>
      <c r="C8" s="1">
        <f>-SUM('22-BoA CC'!F49:F50)</f>
        <v>-40</v>
      </c>
      <c r="D8" s="1">
        <f>-SUM('22-BoA CC'!F51:F52)</f>
        <v>-40</v>
      </c>
      <c r="E8" s="1">
        <f>-SUM('22-BoA CC'!F53:F54)</f>
        <v>-40</v>
      </c>
      <c r="F8" s="1">
        <f>-SUM('22-BoA CC'!F55:F56)</f>
        <v>-40</v>
      </c>
      <c r="G8" s="1">
        <f>-SUM('22-BoA CC'!F57:F58)</f>
        <v>-60</v>
      </c>
      <c r="H8" s="1">
        <f>-SUM('22-BoA CC'!F59:F61)</f>
        <v>-159</v>
      </c>
      <c r="I8" s="1">
        <f>-SUM('22-BoA CC'!F62:F63)</f>
        <v>-60</v>
      </c>
      <c r="J8" s="1">
        <f>-SUM('22-BoA CC'!F64:F65)</f>
        <v>-60</v>
      </c>
      <c r="K8" s="1">
        <f t="shared" ref="K8:M8" si="1">J8</f>
        <v>-60</v>
      </c>
      <c r="L8" s="1">
        <f t="shared" si="1"/>
        <v>-60</v>
      </c>
      <c r="M8" s="1">
        <f t="shared" si="1"/>
        <v>-60</v>
      </c>
      <c r="N8" s="1">
        <f>-SUM('22-BoA CC'!F72:F73)</f>
        <v>-70</v>
      </c>
      <c r="O8" s="1">
        <f t="shared" si="0"/>
        <v>-749</v>
      </c>
    </row>
    <row r="9" spans="1:15" ht="15.75" customHeight="1">
      <c r="A9" s="1" t="s">
        <v>17</v>
      </c>
      <c r="B9" s="1" t="s">
        <v>26</v>
      </c>
      <c r="C9" s="1">
        <f>-SUM('22-BoA CC'!F74:F77)</f>
        <v>-191.99</v>
      </c>
      <c r="D9" s="1">
        <f>-SUM('22-BoA CC'!F78:F80)</f>
        <v>-71.990000000000009</v>
      </c>
      <c r="E9" s="1">
        <f>-SUM('22-BoA CC'!F81:F83)</f>
        <v>-181.99</v>
      </c>
      <c r="F9" s="1">
        <f>-SUM('22-BoA CC'!F84:F87)</f>
        <v>-191.99</v>
      </c>
      <c r="G9" s="1">
        <f>-SUM('22-BoA CC'!F88:F91)</f>
        <v>-127.09</v>
      </c>
      <c r="H9" s="1">
        <f>-SUM('22-BoA CC'!F92:F98)</f>
        <v>-267.21999999999997</v>
      </c>
      <c r="I9" s="1">
        <f>-SUM('22-BoA CC'!F99:F104)</f>
        <v>-544.99</v>
      </c>
      <c r="J9" s="1">
        <f>-SUM('22-BoA CC'!F105:F110)</f>
        <v>-302.98</v>
      </c>
      <c r="K9" s="1">
        <f>-SUM('22-BoA CC'!F111:F115)</f>
        <v>-209.17000000000002</v>
      </c>
      <c r="L9" s="1">
        <f>-SUM('22-BoA CC'!F116:F119)</f>
        <v>-225.99</v>
      </c>
      <c r="M9" s="1">
        <f>-SUM('22-BoA CC'!F120:F123)</f>
        <v>-122.31</v>
      </c>
      <c r="N9" s="1">
        <f>-SUM('22-BoA CC'!F124:F127)</f>
        <v>-147.38999999999999</v>
      </c>
      <c r="O9" s="1">
        <f t="shared" si="0"/>
        <v>-2585.0999999999995</v>
      </c>
    </row>
    <row r="10" spans="1:15" ht="15.75" customHeight="1">
      <c r="A10" s="1" t="s">
        <v>21</v>
      </c>
      <c r="B10" s="1" t="s">
        <v>27</v>
      </c>
      <c r="C10" s="1">
        <f>-'22-BoA CC'!F128</f>
        <v>-51.25</v>
      </c>
      <c r="D10" s="1">
        <f t="shared" ref="D10:H10" si="2">C10</f>
        <v>-51.25</v>
      </c>
      <c r="E10" s="1">
        <f t="shared" si="2"/>
        <v>-51.25</v>
      </c>
      <c r="F10" s="1">
        <f t="shared" si="2"/>
        <v>-51.25</v>
      </c>
      <c r="G10" s="1">
        <f t="shared" si="2"/>
        <v>-51.25</v>
      </c>
      <c r="H10" s="1">
        <f t="shared" si="2"/>
        <v>-51.25</v>
      </c>
      <c r="J10" s="1">
        <f>H10</f>
        <v>-51.25</v>
      </c>
      <c r="K10" s="1">
        <f>-'22-BoA CC'!F135</f>
        <v>-50</v>
      </c>
      <c r="L10" s="1">
        <f>J10</f>
        <v>-51.25</v>
      </c>
      <c r="M10" s="1">
        <f t="shared" ref="M10:N10" si="3">L10</f>
        <v>-51.25</v>
      </c>
      <c r="N10" s="1">
        <f t="shared" si="3"/>
        <v>-51.25</v>
      </c>
      <c r="O10" s="1">
        <f t="shared" si="0"/>
        <v>-562.5</v>
      </c>
    </row>
    <row r="11" spans="1:15" ht="15.75" customHeight="1">
      <c r="A11" s="1" t="s">
        <v>28</v>
      </c>
      <c r="B11" s="1" t="s">
        <v>29</v>
      </c>
      <c r="I11" s="1">
        <f>-SUM('22-BoA CC'!F139:F143)</f>
        <v>-44.150000000000006</v>
      </c>
      <c r="J11" s="2">
        <f>-'22-BoA CC'!F144</f>
        <v>-6</v>
      </c>
      <c r="N11" s="1">
        <f>-'22-BoA CC'!F145</f>
        <v>-6</v>
      </c>
      <c r="O11" s="1">
        <f t="shared" si="0"/>
        <v>-56.150000000000006</v>
      </c>
    </row>
    <row r="12" spans="1:15" ht="15.75" customHeight="1">
      <c r="A12" s="1" t="s">
        <v>21</v>
      </c>
      <c r="B12" s="1" t="s">
        <v>30</v>
      </c>
      <c r="C12" s="1">
        <f>-SUM('22-BoA CC'!F146:F149)</f>
        <v>-896</v>
      </c>
      <c r="D12" s="1">
        <f>-SUM('22-BoA CC'!F150:F156)</f>
        <v>301</v>
      </c>
      <c r="E12" s="1">
        <f>-SUM('22-BoA CC'!F157:F159)</f>
        <v>-397</v>
      </c>
      <c r="F12" s="1">
        <f>-SUM('22-BoA CC'!F160:F162)</f>
        <v>-421</v>
      </c>
      <c r="G12" s="1">
        <f>-SUM('22-BoA CC'!F163:F165)</f>
        <v>-421</v>
      </c>
      <c r="H12" s="1">
        <f>-SUM('22-BoA CC'!F166:F168)</f>
        <v>-405.4</v>
      </c>
      <c r="I12" s="1">
        <f>-SUM('22-BoA CC'!F169:F171)</f>
        <v>-397</v>
      </c>
      <c r="J12" s="1">
        <f>-SUM('22-BoA CC'!F172:F173)</f>
        <v>-198</v>
      </c>
      <c r="K12" s="1">
        <f>-SUM('22-BoA CC'!F174:F175)</f>
        <v>-198</v>
      </c>
      <c r="L12" s="1">
        <f>-SUM('22-BoA CC'!F176:F177)</f>
        <v>-198</v>
      </c>
      <c r="M12" s="1">
        <f>-SUM('22-BoA CC'!F178:F179)</f>
        <v>-198</v>
      </c>
      <c r="N12" s="1">
        <f>-SUM('22-BoA CC'!F180:F181)</f>
        <v>-179</v>
      </c>
      <c r="O12" s="1">
        <f t="shared" si="0"/>
        <v>-3607.4</v>
      </c>
    </row>
    <row r="13" spans="1:15" ht="15.75" customHeight="1">
      <c r="A13" s="1" t="s">
        <v>31</v>
      </c>
      <c r="B13" s="1" t="s">
        <v>32</v>
      </c>
      <c r="D13" s="1">
        <f>'22 BoA Chkng'!C3</f>
        <v>-2419.6</v>
      </c>
      <c r="E13" s="1">
        <f>'22 BoA Chkng'!C4</f>
        <v>-2608.41</v>
      </c>
      <c r="F13" s="1">
        <f>'22 BoA Chkng'!C5+'22 BoA Chkng'!C6+'22 BoA Chkng'!C7+'22 BoA Chkng'!C8</f>
        <v>-2899.86</v>
      </c>
      <c r="G13" s="1">
        <f>'22 BoA Chkng'!C9</f>
        <v>-2908.62</v>
      </c>
      <c r="H13" s="1">
        <f>'22 BoA Chkng'!C10</f>
        <v>-2913.22</v>
      </c>
      <c r="I13" s="1">
        <f>'22 BoA Chkng'!C11</f>
        <v>-2899.89</v>
      </c>
      <c r="J13" s="1">
        <f>'22 BoA Chkng'!C12</f>
        <v>-2446.94</v>
      </c>
      <c r="K13" s="1">
        <f>'22 BoA Chkng'!C13</f>
        <v>-2923.01</v>
      </c>
      <c r="L13" s="1">
        <f>'22 BoA Chkng'!C441+'22 BoA Chkng'!C282+'22 BoA Chkng'!C283</f>
        <v>-2951.38</v>
      </c>
      <c r="M13" s="1">
        <f>'22 BoA Chkng'!C442</f>
        <v>-2937.34</v>
      </c>
      <c r="N13" s="1">
        <f>'22 BoA Chkng'!C443</f>
        <v>-2910.65</v>
      </c>
      <c r="O13" s="1">
        <f t="shared" si="0"/>
        <v>-30818.920000000006</v>
      </c>
    </row>
    <row r="14" spans="1:15" ht="15.75" customHeight="1">
      <c r="A14" s="1" t="s">
        <v>21</v>
      </c>
      <c r="B14" s="1" t="s">
        <v>33</v>
      </c>
      <c r="C14" s="1">
        <f>'22 BoA Chkng'!C15+'22 BoA Chkng'!C16</f>
        <v>-109.85</v>
      </c>
      <c r="D14" s="1">
        <f>'22 BoA Chkng'!C17</f>
        <v>-36</v>
      </c>
      <c r="E14" s="1">
        <f>'22 BoA Chkng'!C62</f>
        <v>-36</v>
      </c>
      <c r="F14" s="1">
        <f>'22 BoA Chkng'!C63+'22 BoA Chkng'!C64+'22 BoA Chkng'!C65</f>
        <v>-148.12</v>
      </c>
      <c r="G14" s="1">
        <f>'22 BoA Chkng'!C66</f>
        <v>-36</v>
      </c>
      <c r="H14" s="1">
        <f>'22 BoA Chkng'!C67</f>
        <v>-36</v>
      </c>
      <c r="I14" s="1">
        <f>'22 BoA Chkng'!C68</f>
        <v>-36</v>
      </c>
      <c r="J14" s="1">
        <f>'22 BoA Chkng'!C69</f>
        <v>-36</v>
      </c>
      <c r="K14" s="1">
        <f>'22 BoA Chkng'!C70</f>
        <v>-40</v>
      </c>
      <c r="L14" s="1">
        <f>'22 BoA Chkng'!C71</f>
        <v>-40</v>
      </c>
      <c r="M14" s="1">
        <f>'22 BoA Chkng'!C72</f>
        <v>-40</v>
      </c>
      <c r="N14" s="1">
        <f>'22 BoA Chkng'!C73</f>
        <v>-40</v>
      </c>
      <c r="O14" s="1">
        <f t="shared" si="0"/>
        <v>-633.97</v>
      </c>
    </row>
    <row r="15" spans="1:15" ht="15.75" customHeight="1">
      <c r="A15" s="1" t="s">
        <v>34</v>
      </c>
      <c r="B15" s="1" t="s">
        <v>35</v>
      </c>
      <c r="E15" s="1">
        <f>'22 BoA Chkng'!C29+'22 BoA Chkng'!C30</f>
        <v>-6136</v>
      </c>
      <c r="O15" s="1">
        <f t="shared" si="0"/>
        <v>-6136</v>
      </c>
    </row>
    <row r="16" spans="1:15" ht="15.75" customHeight="1">
      <c r="A16" s="1" t="s">
        <v>21</v>
      </c>
      <c r="B16" s="1" t="s">
        <v>36</v>
      </c>
      <c r="H16" s="1">
        <f>'22 BoA Chkng'!C34+'22 BoA Chkng'!C35</f>
        <v>-74.53</v>
      </c>
      <c r="O16" s="1">
        <f t="shared" si="0"/>
        <v>-74.53</v>
      </c>
    </row>
    <row r="17" spans="1:15" ht="15.75" customHeight="1">
      <c r="A17" s="1" t="s">
        <v>21</v>
      </c>
      <c r="B17" s="1" t="s">
        <v>37</v>
      </c>
      <c r="L17" s="1">
        <f>'22 BoA Chkng'!C47</f>
        <v>-29.95</v>
      </c>
      <c r="M17" s="1">
        <f>'22 BoA Chkng'!C48</f>
        <v>-29.95</v>
      </c>
      <c r="N17" s="1">
        <f>'22 BoA Chkng'!C49</f>
        <v>-29.95</v>
      </c>
      <c r="O17" s="1">
        <f t="shared" si="0"/>
        <v>-89.85</v>
      </c>
    </row>
    <row r="18" spans="1:15" ht="15.75" customHeight="1">
      <c r="A18" s="1" t="s">
        <v>28</v>
      </c>
      <c r="B18" s="1" t="s">
        <v>38</v>
      </c>
      <c r="C18" s="1">
        <f>SUM('22 BoA Chkng'!C144:C149)+'22 BoA Chkng'!C196</f>
        <v>-123.68</v>
      </c>
      <c r="D18" s="1">
        <f>SUM('22 BoA Chkng'!C150:C152)</f>
        <v>-46.16</v>
      </c>
      <c r="E18" s="1">
        <f>SUM('22 BoA Chkng'!C153:C158)</f>
        <v>-157.24</v>
      </c>
      <c r="F18" s="1">
        <f>SUM('22 BoA Chkng'!C159:C162)</f>
        <v>-76.489999999999995</v>
      </c>
      <c r="G18" s="1">
        <f>'22 BoA Chkng'!C163</f>
        <v>-163.43</v>
      </c>
      <c r="H18" s="1">
        <f>SUM('22 BoA Chkng'!C164:C167)</f>
        <v>-74.69</v>
      </c>
      <c r="I18" s="1">
        <f>SUM('22 BoA Chkng'!C168:C169)+'22 BoA Chkng'!C214+'22 BoA Chkng'!C215</f>
        <v>-89.22</v>
      </c>
      <c r="J18" s="1">
        <f>SUM('22 BoA Chkng'!C170:C179)</f>
        <v>-110.85</v>
      </c>
      <c r="K18" s="1">
        <f>SUM('22 BoA Chkng'!C180:C181)</f>
        <v>-39.700000000000003</v>
      </c>
      <c r="L18" s="1">
        <f>SUM('22 BoA Chkng'!C182:C183)</f>
        <v>-32.049999999999997</v>
      </c>
      <c r="M18" s="1">
        <f>SUM('22 BoA Chkng'!C184:C186)</f>
        <v>-47.599999999999994</v>
      </c>
      <c r="N18" s="1">
        <f>SUM('22 BoA Chkng'!C187:C195)</f>
        <v>-211.66</v>
      </c>
      <c r="O18" s="1">
        <f t="shared" si="0"/>
        <v>-1172.7700000000002</v>
      </c>
    </row>
    <row r="19" spans="1:15" ht="15.75" customHeight="1">
      <c r="A19" s="1" t="s">
        <v>17</v>
      </c>
      <c r="B19" s="1" t="s">
        <v>39</v>
      </c>
      <c r="C19" s="1">
        <f>SUM('22 BoA Chkng'!C197:C202)</f>
        <v>-204.12</v>
      </c>
      <c r="E19" s="1">
        <f>SUM('22 BoA Chkng'!C203:C205)</f>
        <v>-84.24</v>
      </c>
      <c r="G19" s="1">
        <f>SUM('22 BoA Chkng'!C206:C207)</f>
        <v>-27.939999999999998</v>
      </c>
      <c r="H19" s="1">
        <f>SUM('22 BoA Chkng'!C208:C209)</f>
        <v>-46.330000000000005</v>
      </c>
      <c r="I19" s="1">
        <f>'22 BoA Chkng'!C210+'22 BoA Chkng'!C211</f>
        <v>-76.180000000000007</v>
      </c>
      <c r="M19" s="1">
        <f>'22 BoA Chkng'!C212+'22 BoA Chkng'!C213</f>
        <v>-14.08</v>
      </c>
      <c r="O19" s="1">
        <f t="shared" si="0"/>
        <v>-452.89</v>
      </c>
    </row>
    <row r="20" spans="1:15" ht="15.75" customHeight="1">
      <c r="A20" s="1" t="s">
        <v>21</v>
      </c>
      <c r="B20" s="1" t="s">
        <v>40</v>
      </c>
      <c r="C20" s="1">
        <f>'22 BoA Chkng'!C216</f>
        <v>-30.49</v>
      </c>
      <c r="D20" s="1">
        <f>'22 BoA Chkng'!C217</f>
        <v>-30.49</v>
      </c>
      <c r="E20" s="1">
        <f>'22 BoA Chkng'!C218</f>
        <v>-30.49</v>
      </c>
      <c r="F20" s="1">
        <f>'22 BoA Chkng'!C219</f>
        <v>-30.49</v>
      </c>
      <c r="G20" s="1">
        <f>'22 BoA Chkng'!C220</f>
        <v>-30.49</v>
      </c>
      <c r="H20" s="1">
        <f>'22 BoA Chkng'!C221</f>
        <v>-30.49</v>
      </c>
      <c r="I20" s="1">
        <f>'22 BoA Chkng'!C222</f>
        <v>-30.49</v>
      </c>
      <c r="J20" s="1">
        <f>'22 BoA Chkng'!C223</f>
        <v>-30.49</v>
      </c>
      <c r="K20" s="1">
        <f>'22 BoA Chkng'!C224</f>
        <v>-30.49</v>
      </c>
      <c r="L20" s="1">
        <f>'22 BoA Chkng'!C225</f>
        <v>-30.49</v>
      </c>
      <c r="M20" s="1">
        <f>'22 BoA Chkng'!C226+'22 BoA Chkng'!C227</f>
        <v>-42.489999999999995</v>
      </c>
      <c r="N20" s="1">
        <f>'22 BoA Chkng'!C228</f>
        <v>-30.49</v>
      </c>
      <c r="O20" s="1">
        <f t="shared" si="0"/>
        <v>-377.88000000000005</v>
      </c>
    </row>
    <row r="21" spans="1:15" ht="15.75" customHeight="1">
      <c r="A21" s="1" t="s">
        <v>21</v>
      </c>
      <c r="B21" s="1" t="s">
        <v>41</v>
      </c>
      <c r="C21" s="1">
        <f>'22 BoA Chkng'!C229</f>
        <v>-15.35</v>
      </c>
      <c r="D21" s="1">
        <f>'22 BoA Chkng'!C230</f>
        <v>-15.35</v>
      </c>
      <c r="E21" s="1">
        <f>'22 BoA Chkng'!C231</f>
        <v>-15.35</v>
      </c>
      <c r="F21" s="1">
        <f>'22 BoA Chkng'!C232</f>
        <v>-15.35</v>
      </c>
      <c r="G21" s="1">
        <f>'22 BoA Chkng'!C233</f>
        <v>-15.35</v>
      </c>
      <c r="H21" s="1">
        <f>'22 BoA Chkng'!C234+'22 BoA Chkng'!C235+'22 BoA Chkng'!C236</f>
        <v>-142.30000000000001</v>
      </c>
      <c r="I21" s="1">
        <f>'22 BoA Chkng'!C237</f>
        <v>-15.35</v>
      </c>
      <c r="J21" s="1">
        <f>'22 BoA Chkng'!C238</f>
        <v>-15.35</v>
      </c>
      <c r="K21" s="1">
        <f>'22 BoA Chkng'!C239</f>
        <v>-15.35</v>
      </c>
      <c r="L21" s="1">
        <f>'22 BoA Chkng'!C240+'22 BoA Chkng'!C241</f>
        <v>-61.4</v>
      </c>
      <c r="M21" s="1">
        <f>'22 BoA Chkng'!C242</f>
        <v>-15.35</v>
      </c>
      <c r="N21" s="1">
        <f>'22 BoA Chkng'!C243</f>
        <v>-15.35</v>
      </c>
      <c r="O21" s="1">
        <f t="shared" si="0"/>
        <v>-357.20000000000005</v>
      </c>
    </row>
    <row r="22" spans="1:15" ht="15.75" customHeight="1">
      <c r="A22" s="1" t="s">
        <v>21</v>
      </c>
      <c r="B22" s="1" t="s">
        <v>42</v>
      </c>
      <c r="C22" s="1">
        <f>'22 BoA Chkng'!C249+'22 BoA Chkng'!C250</f>
        <v>-37.44</v>
      </c>
      <c r="D22" s="1">
        <f>'22 BoA Chkng'!C251+'22 BoA Chkng'!C252</f>
        <v>-37.44</v>
      </c>
      <c r="E22" s="1">
        <f>'22 BoA Chkng'!C253+'22 BoA Chkng'!C254</f>
        <v>-37.44</v>
      </c>
      <c r="F22" s="1">
        <f>'22 BoA Chkng'!C255+'22 BoA Chkng'!C256</f>
        <v>-37.44</v>
      </c>
      <c r="G22" s="1">
        <f>'22 BoA Chkng'!C257+'22 BoA Chkng'!C258</f>
        <v>-37.44</v>
      </c>
      <c r="H22" s="1">
        <f>'22 BoA Chkng'!C259+'22 BoA Chkng'!C260</f>
        <v>-37.44</v>
      </c>
      <c r="I22" s="1">
        <f>'22 BoA Chkng'!C261</f>
        <v>-10.79</v>
      </c>
      <c r="J22" s="1">
        <f>'22 BoA Chkng'!C262</f>
        <v>-10.79</v>
      </c>
      <c r="K22" s="1">
        <f t="shared" ref="K22:N22" si="4">J22</f>
        <v>-10.79</v>
      </c>
      <c r="L22" s="1">
        <f t="shared" si="4"/>
        <v>-10.79</v>
      </c>
      <c r="M22" s="1">
        <f t="shared" si="4"/>
        <v>-10.79</v>
      </c>
      <c r="N22" s="1">
        <f t="shared" si="4"/>
        <v>-10.79</v>
      </c>
      <c r="O22" s="1">
        <f t="shared" si="0"/>
        <v>-289.38000000000005</v>
      </c>
    </row>
    <row r="23" spans="1:15" ht="15.75" customHeight="1">
      <c r="A23" s="1" t="s">
        <v>21</v>
      </c>
      <c r="B23" s="1" t="s">
        <v>43</v>
      </c>
      <c r="C23" s="1">
        <f>'22 BoA Chkng'!C267</f>
        <v>-0.99</v>
      </c>
      <c r="D23" s="1">
        <f t="shared" ref="D23:K23" si="5">C23</f>
        <v>-0.99</v>
      </c>
      <c r="E23" s="1">
        <f t="shared" si="5"/>
        <v>-0.99</v>
      </c>
      <c r="F23" s="1">
        <f t="shared" si="5"/>
        <v>-0.99</v>
      </c>
      <c r="G23" s="1">
        <f t="shared" si="5"/>
        <v>-0.99</v>
      </c>
      <c r="H23" s="1">
        <f t="shared" si="5"/>
        <v>-0.99</v>
      </c>
      <c r="I23" s="1">
        <f t="shared" si="5"/>
        <v>-0.99</v>
      </c>
      <c r="J23" s="1">
        <f t="shared" si="5"/>
        <v>-0.99</v>
      </c>
      <c r="K23" s="1">
        <f t="shared" si="5"/>
        <v>-0.99</v>
      </c>
      <c r="L23" s="1">
        <f>'22 BoA Chkng'!C276</f>
        <v>-2.89</v>
      </c>
      <c r="M23" s="1">
        <f>'22 BoA Chkng'!C277</f>
        <v>-2.99</v>
      </c>
      <c r="N23" s="1">
        <f>'22 BoA Chkng'!C278+'22 BoA Chkng'!C279+'22 BoA Chkng'!C280</f>
        <v>-88.27</v>
      </c>
      <c r="O23" s="1">
        <f t="shared" si="0"/>
        <v>-103.06</v>
      </c>
    </row>
    <row r="24" spans="1:15" ht="15.75" customHeight="1">
      <c r="A24" s="1" t="s">
        <v>21</v>
      </c>
      <c r="B24" s="1" t="s">
        <v>44</v>
      </c>
      <c r="I24" s="1">
        <f>'22 BoA Chkng'!C281</f>
        <v>-19.989999999999998</v>
      </c>
      <c r="O24" s="1">
        <f t="shared" si="0"/>
        <v>-19.989999999999998</v>
      </c>
    </row>
    <row r="25" spans="1:15" ht="15.75" customHeight="1">
      <c r="A25" s="1" t="s">
        <v>34</v>
      </c>
      <c r="B25" s="1" t="s">
        <v>45</v>
      </c>
      <c r="C25" s="1">
        <f>SUM('22 BoA Chkng'!C288:C291)</f>
        <v>-4005.5</v>
      </c>
      <c r="D25" s="1">
        <f>SUM('22 BoA Chkng'!C292:C296)</f>
        <v>-6493.13</v>
      </c>
      <c r="E25" s="1">
        <f>SUM('22 BoA Chkng'!C297:C306)</f>
        <v>-10284.23</v>
      </c>
      <c r="F25" s="1">
        <f>SUM('22 BoA Chkng'!C307:C315)</f>
        <v>-6855.7199999999993</v>
      </c>
      <c r="G25" s="1">
        <f>SUM('22 BoA Chkng'!C316:C327)</f>
        <v>-4365.7000000000007</v>
      </c>
      <c r="H25" s="1">
        <f>SUM('22 BoA Chkng'!C328:C331)</f>
        <v>-2863.69</v>
      </c>
      <c r="I25" s="1">
        <f>SUM('22 BoA Chkng'!C332:C336)</f>
        <v>-2276.75</v>
      </c>
      <c r="J25" s="1">
        <f>SUM('22 BoA Chkng'!C337:C343)</f>
        <v>-3101.0400000000004</v>
      </c>
      <c r="K25" s="1">
        <f>SUM('22 BoA Chkng'!C344:C348)</f>
        <v>-2292.17</v>
      </c>
      <c r="L25" s="1">
        <f>SUM('22 BoA Chkng'!C349:C353)</f>
        <v>-3453.16</v>
      </c>
      <c r="M25" s="1">
        <f>SUM('22 BoA Chkng'!C354:C358)</f>
        <v>-1937.4499999999998</v>
      </c>
      <c r="N25" s="1">
        <f>SUM('22 BoA Chkng'!C359:C362)</f>
        <v>-2109.8000000000002</v>
      </c>
      <c r="O25" s="1">
        <f t="shared" si="0"/>
        <v>-50038.34</v>
      </c>
    </row>
    <row r="26" spans="1:15" ht="15.75" customHeight="1">
      <c r="A26" s="1" t="s">
        <v>34</v>
      </c>
      <c r="B26" s="1" t="s">
        <v>46</v>
      </c>
      <c r="C26" s="1">
        <f>SUM('22 BoA Chkng'!C363:C367)</f>
        <v>-4101.16</v>
      </c>
      <c r="D26" s="1">
        <f>SUM('22 BoA Chkng'!C368:C372)</f>
        <v>-4075.91</v>
      </c>
      <c r="E26" s="1">
        <f>SUM('22 BoA Chkng'!C373:C375)</f>
        <v>-2429.08</v>
      </c>
      <c r="F26" s="1">
        <f>SUM('22 BoA Chkng'!C376:C385)</f>
        <v>-2081</v>
      </c>
      <c r="G26" s="1">
        <f>SUM('22 BoA Chkng'!C386:C392)</f>
        <v>-1282.17</v>
      </c>
      <c r="H26" s="1">
        <f>SUM('22 BoA Chkng'!C393:C396)</f>
        <v>-1029.79</v>
      </c>
      <c r="I26" s="1">
        <f>SUM('22 BoA Chkng'!C397:C401)</f>
        <v>-806</v>
      </c>
      <c r="J26" s="1">
        <f>SUM('22 BoA Chkng'!C402:C404)</f>
        <v>-414.22</v>
      </c>
      <c r="L26" s="1">
        <f>SUM('22 BoA Chkng'!C405:C408)</f>
        <v>-246</v>
      </c>
      <c r="O26" s="1">
        <f t="shared" si="0"/>
        <v>-16465.330000000002</v>
      </c>
    </row>
    <row r="27" spans="1:15" ht="15.75" customHeight="1">
      <c r="A27" s="1" t="s">
        <v>19</v>
      </c>
      <c r="B27" s="1" t="s">
        <v>47</v>
      </c>
      <c r="C27" s="1">
        <f>'22 BoA Chkng'!C411</f>
        <v>-427.26</v>
      </c>
      <c r="D27" s="1">
        <f t="shared" ref="D27:H27" si="6">C27</f>
        <v>-427.26</v>
      </c>
      <c r="E27" s="1">
        <f t="shared" si="6"/>
        <v>-427.26</v>
      </c>
      <c r="F27" s="1">
        <f t="shared" si="6"/>
        <v>-427.26</v>
      </c>
      <c r="G27" s="1">
        <f t="shared" si="6"/>
        <v>-427.26</v>
      </c>
      <c r="H27" s="1">
        <f t="shared" si="6"/>
        <v>-427.26</v>
      </c>
      <c r="O27" s="1">
        <f t="shared" si="0"/>
        <v>-2563.5600000000004</v>
      </c>
    </row>
    <row r="28" spans="1:15" ht="15.75" customHeight="1">
      <c r="A28" s="1" t="s">
        <v>34</v>
      </c>
      <c r="B28" s="1" t="s">
        <v>48</v>
      </c>
      <c r="C28" s="1">
        <f>SUM('22 BoA Chkng'!C417:C418)</f>
        <v>-3071.98</v>
      </c>
      <c r="D28" s="1">
        <f>SUM('22 BoA Chkng'!C419:C420)</f>
        <v>-2765.98</v>
      </c>
      <c r="E28" s="1">
        <f>SUM('22 BoA Chkng'!C421:C422)</f>
        <v>-2867.98</v>
      </c>
      <c r="F28" s="1">
        <f>SUM('22 BoA Chkng'!C423:C424)</f>
        <v>-3989.9799999999996</v>
      </c>
      <c r="G28" s="1">
        <f>SUM('22 BoA Chkng'!C425:C427)</f>
        <v>-4403.97</v>
      </c>
      <c r="H28" s="1">
        <f>'22 BoA Chkng'!C428</f>
        <v>-1433.99</v>
      </c>
      <c r="I28" s="1">
        <f>'22 BoA Chkng'!C429</f>
        <v>-1331.99</v>
      </c>
      <c r="J28" s="1">
        <f>SUM('22 BoA Chkng'!C430:C431)</f>
        <v>-3275.98</v>
      </c>
      <c r="K28" s="1">
        <f>SUM('22 BoA Chkng'!C432:C433)</f>
        <v>-3377.98</v>
      </c>
      <c r="L28" s="1">
        <f>SUM('22 BoA Chkng'!C434:C436)</f>
        <v>-5321.97</v>
      </c>
      <c r="M28" s="1">
        <f>SUM('22 BoA Chkng'!C437:C439)</f>
        <v>-3791.9700000000003</v>
      </c>
      <c r="N28" s="1">
        <f>'22 BoA Chkng'!C440</f>
        <v>-1229.99</v>
      </c>
      <c r="O28" s="1">
        <f t="shared" si="0"/>
        <v>-36863.760000000002</v>
      </c>
    </row>
    <row r="29" spans="1:15" ht="15.75" customHeight="1">
      <c r="A29" s="1" t="s">
        <v>49</v>
      </c>
      <c r="B29" s="1" t="s">
        <v>50</v>
      </c>
      <c r="G29" s="1">
        <f>'22 BoA Chkng'!C36</f>
        <v>-0.72</v>
      </c>
      <c r="H29" s="1">
        <f>G29</f>
        <v>-0.72</v>
      </c>
      <c r="I29" s="1">
        <f>'22 BoA Chkng'!C38</f>
        <v>-0.74</v>
      </c>
      <c r="J29" s="1">
        <f t="shared" ref="J29:N29" si="7">I29</f>
        <v>-0.74</v>
      </c>
      <c r="K29" s="1">
        <f t="shared" si="7"/>
        <v>-0.74</v>
      </c>
      <c r="L29" s="1">
        <f t="shared" si="7"/>
        <v>-0.74</v>
      </c>
      <c r="M29" s="1">
        <f t="shared" si="7"/>
        <v>-0.74</v>
      </c>
      <c r="N29" s="1">
        <f t="shared" si="7"/>
        <v>-0.74</v>
      </c>
      <c r="O29" s="1">
        <f t="shared" si="0"/>
        <v>-5.8800000000000008</v>
      </c>
    </row>
    <row r="30" spans="1:15" ht="15.75" customHeight="1">
      <c r="A30" s="1" t="s">
        <v>22</v>
      </c>
      <c r="B30" s="1" t="s">
        <v>51</v>
      </c>
      <c r="C30" s="1">
        <f>'22 BoA Chkng'!C51</f>
        <v>-20</v>
      </c>
      <c r="D30" s="1">
        <f t="shared" ref="D30:M30" si="8">C30</f>
        <v>-20</v>
      </c>
      <c r="E30" s="1">
        <f t="shared" si="8"/>
        <v>-20</v>
      </c>
      <c r="F30" s="1">
        <f t="shared" si="8"/>
        <v>-20</v>
      </c>
      <c r="G30" s="1">
        <f t="shared" si="8"/>
        <v>-20</v>
      </c>
      <c r="H30" s="1">
        <f t="shared" si="8"/>
        <v>-20</v>
      </c>
      <c r="I30" s="1">
        <f t="shared" si="8"/>
        <v>-20</v>
      </c>
      <c r="J30" s="1">
        <f t="shared" si="8"/>
        <v>-20</v>
      </c>
      <c r="K30" s="1">
        <f t="shared" si="8"/>
        <v>-20</v>
      </c>
      <c r="L30" s="1">
        <f t="shared" si="8"/>
        <v>-20</v>
      </c>
      <c r="M30" s="1">
        <f t="shared" si="8"/>
        <v>-20</v>
      </c>
      <c r="O30" s="1">
        <f t="shared" si="0"/>
        <v>-220</v>
      </c>
    </row>
    <row r="31" spans="1:15" ht="15.75" customHeight="1">
      <c r="A31" s="1" t="s">
        <v>21</v>
      </c>
      <c r="B31" s="1" t="s">
        <v>52</v>
      </c>
      <c r="C31" s="1">
        <f>'22 BoA Chkng'!C86</f>
        <v>-24.37</v>
      </c>
      <c r="D31" s="1">
        <f t="shared" ref="D31:H31" si="9">C31</f>
        <v>-24.37</v>
      </c>
      <c r="E31" s="1">
        <f t="shared" si="9"/>
        <v>-24.37</v>
      </c>
      <c r="F31" s="1">
        <f t="shared" si="9"/>
        <v>-24.37</v>
      </c>
      <c r="G31" s="1">
        <f t="shared" si="9"/>
        <v>-24.37</v>
      </c>
      <c r="H31" s="1">
        <f t="shared" si="9"/>
        <v>-24.37</v>
      </c>
      <c r="O31" s="1">
        <f t="shared" si="0"/>
        <v>-146.22</v>
      </c>
    </row>
    <row r="32" spans="1:15" ht="15.75" customHeight="1">
      <c r="A32" s="1" t="s">
        <v>21</v>
      </c>
      <c r="B32" s="1" t="s">
        <v>53</v>
      </c>
      <c r="D32" s="1">
        <f>'22 BoA Chkng'!C92</f>
        <v>-21.17</v>
      </c>
      <c r="E32" s="1">
        <f>'22 BoA Chkng'!C93+'22 BoA Chkng'!C94</f>
        <v>-116.64</v>
      </c>
      <c r="G32" s="1">
        <f>'22 BoA Chkng'!C95</f>
        <v>-47.98</v>
      </c>
      <c r="J32" s="1">
        <f>'22 BoA Chkng'!C96</f>
        <v>-60.32</v>
      </c>
      <c r="K32" s="1">
        <f>'22 BoA Chkng'!C97+'22 BoA Chkng'!C98</f>
        <v>-42.34</v>
      </c>
      <c r="O32" s="1">
        <f t="shared" si="0"/>
        <v>-288.45</v>
      </c>
    </row>
    <row r="33" spans="1:17" ht="15.75" customHeight="1">
      <c r="A33" s="1" t="s">
        <v>21</v>
      </c>
      <c r="B33" s="1" t="s">
        <v>54</v>
      </c>
      <c r="C33" s="1">
        <f>'22 BoA Chkng'!C99</f>
        <v>-20.2</v>
      </c>
      <c r="E33" s="1">
        <f>'22 BoA Chkng'!C100</f>
        <v>-20.2</v>
      </c>
      <c r="G33" s="1">
        <f>'22 BoA Chkng'!C101</f>
        <v>-19.13</v>
      </c>
      <c r="H33" s="1">
        <f>SUM('22 BoA Chkng'!C102:C105)</f>
        <v>-101</v>
      </c>
      <c r="I33" s="1">
        <f>'22 BoA Chkng'!C106</f>
        <v>-20.2</v>
      </c>
      <c r="L33" s="1">
        <f>'22 BoA Chkng'!C107+'22 BoA Chkng'!C108</f>
        <v>-42.52</v>
      </c>
      <c r="N33" s="1">
        <f>'22 BoA Chkng'!C109</f>
        <v>-21.26</v>
      </c>
      <c r="O33" s="1">
        <f t="shared" si="0"/>
        <v>-244.51</v>
      </c>
    </row>
    <row r="34" spans="1:17" ht="15.75" customHeight="1">
      <c r="A34" s="1" t="s">
        <v>17</v>
      </c>
      <c r="B34" s="1" t="s">
        <v>55</v>
      </c>
      <c r="C34" s="1">
        <f>'22 BoA Chkng'!C110</f>
        <v>-14.92</v>
      </c>
      <c r="D34" s="1">
        <f t="shared" ref="D34:E34" si="10">C34</f>
        <v>-14.92</v>
      </c>
      <c r="E34" s="1">
        <f t="shared" si="10"/>
        <v>-14.92</v>
      </c>
      <c r="F34" s="1">
        <f>'22 BoA Chkng'!C113</f>
        <v>-16.52</v>
      </c>
      <c r="G34" s="1">
        <f t="shared" ref="G34:N34" si="11">F34</f>
        <v>-16.52</v>
      </c>
      <c r="H34" s="1">
        <f t="shared" si="11"/>
        <v>-16.52</v>
      </c>
      <c r="I34" s="1">
        <f t="shared" si="11"/>
        <v>-16.52</v>
      </c>
      <c r="J34" s="1">
        <f t="shared" si="11"/>
        <v>-16.52</v>
      </c>
      <c r="K34" s="1">
        <f t="shared" si="11"/>
        <v>-16.52</v>
      </c>
      <c r="L34" s="1">
        <f t="shared" si="11"/>
        <v>-16.52</v>
      </c>
      <c r="M34" s="1">
        <f t="shared" si="11"/>
        <v>-16.52</v>
      </c>
      <c r="N34" s="1">
        <f t="shared" si="11"/>
        <v>-16.52</v>
      </c>
      <c r="O34" s="1">
        <f t="shared" si="0"/>
        <v>-193.44000000000003</v>
      </c>
    </row>
    <row r="35" spans="1:17" ht="15.75" customHeight="1">
      <c r="A35" s="1" t="s">
        <v>21</v>
      </c>
      <c r="B35" s="1" t="s">
        <v>56</v>
      </c>
      <c r="I35" s="1">
        <f>'22 BoA Chkng'!C82</f>
        <v>-29.99</v>
      </c>
      <c r="L35" s="1">
        <f>'22 BoA Chkng'!C83</f>
        <v>-25.32</v>
      </c>
      <c r="M35" s="1">
        <f>'22 BoA Chkng'!C84</f>
        <v>-25.32</v>
      </c>
      <c r="N35" s="1">
        <f>'22 BoA Chkng'!C85</f>
        <v>-25.32</v>
      </c>
      <c r="O35" s="1">
        <f t="shared" si="0"/>
        <v>-105.94999999999999</v>
      </c>
    </row>
    <row r="36" spans="1:17" ht="15.75" customHeight="1">
      <c r="A36" s="1" t="s">
        <v>49</v>
      </c>
      <c r="B36" s="1" t="s">
        <v>57</v>
      </c>
      <c r="C36" s="1">
        <f>'22 BoA Chkng'!C122+'22 BoA Chkng'!C123</f>
        <v>-21</v>
      </c>
      <c r="D36" s="1">
        <f>'22 BoA Chkng'!C124</f>
        <v>-17</v>
      </c>
      <c r="E36" s="1">
        <f t="shared" ref="E36:N36" si="12">D36</f>
        <v>-17</v>
      </c>
      <c r="F36" s="1">
        <f t="shared" si="12"/>
        <v>-17</v>
      </c>
      <c r="G36" s="1">
        <f t="shared" si="12"/>
        <v>-17</v>
      </c>
      <c r="H36" s="1">
        <f t="shared" si="12"/>
        <v>-17</v>
      </c>
      <c r="I36" s="1">
        <f t="shared" si="12"/>
        <v>-17</v>
      </c>
      <c r="J36" s="1">
        <f t="shared" si="12"/>
        <v>-17</v>
      </c>
      <c r="K36" s="1">
        <f t="shared" si="12"/>
        <v>-17</v>
      </c>
      <c r="L36" s="1">
        <f t="shared" si="12"/>
        <v>-17</v>
      </c>
      <c r="M36" s="1">
        <f t="shared" si="12"/>
        <v>-17</v>
      </c>
      <c r="N36" s="1">
        <f t="shared" si="12"/>
        <v>-17</v>
      </c>
      <c r="O36" s="1">
        <f t="shared" ref="O36:O45" si="13">SUM(C36:N36)</f>
        <v>-208</v>
      </c>
    </row>
    <row r="37" spans="1:17" ht="13.2">
      <c r="A37" s="1" t="s">
        <v>23</v>
      </c>
      <c r="B37" s="1" t="s">
        <v>58</v>
      </c>
      <c r="C37" s="1">
        <f>'22 BoA Chkng'!C135+'22 BoA Chkng'!C136</f>
        <v>-4.6999999999999993</v>
      </c>
      <c r="D37" s="1">
        <f>'22 BoA Chkng'!C137+'22 BoA Chkng'!C138</f>
        <v>-16.7</v>
      </c>
      <c r="L37" s="1">
        <f>'22 BoA Chkng'!C139</f>
        <v>-20.350000000000001</v>
      </c>
      <c r="M37" s="1">
        <f>'22 BoA Chkng'!C140</f>
        <v>-1.35</v>
      </c>
      <c r="O37" s="1">
        <f t="shared" si="13"/>
        <v>-43.1</v>
      </c>
    </row>
    <row r="38" spans="1:17" ht="13.2">
      <c r="A38" s="1" t="s">
        <v>17</v>
      </c>
      <c r="B38" s="1" t="s">
        <v>59</v>
      </c>
      <c r="H38" s="1">
        <f>'22 BoA Chkng'!C24+'22 BoA Chkng'!C25+'22 BoA Chkng'!C284+'22 BoA Chkng'!C444</f>
        <v>-333.64</v>
      </c>
      <c r="J38" s="1">
        <f>'22 BoA Chkng'!C44+'22 BoA Chkng'!C45+'22 BoA Chkng'!C285+'22 BoA Chkng'!C286</f>
        <v>-584.04</v>
      </c>
      <c r="L38" s="1">
        <f>'22 BoA Chkng'!C23+'22 BoA Chkng'!C287+'22 BoA Chkng'!C409+'22 BoA Chkng'!C410</f>
        <v>-580.74</v>
      </c>
      <c r="O38" s="1">
        <f t="shared" si="13"/>
        <v>-1498.42</v>
      </c>
    </row>
    <row r="39" spans="1:17" ht="13.2">
      <c r="A39" s="1" t="s">
        <v>31</v>
      </c>
      <c r="B39" s="1" t="s">
        <v>60</v>
      </c>
      <c r="J39" s="1">
        <f>'22 BoA Chkng'!C46</f>
        <v>-2</v>
      </c>
      <c r="L39" s="1">
        <f>'22 BoA Chkng'!C18+'22 BoA Chkng'!C50</f>
        <v>-229.52</v>
      </c>
      <c r="O39" s="1">
        <f t="shared" si="13"/>
        <v>-231.52</v>
      </c>
    </row>
    <row r="40" spans="1:17" ht="13.2">
      <c r="A40" s="1" t="s">
        <v>31</v>
      </c>
      <c r="B40" s="1" t="s">
        <v>61</v>
      </c>
      <c r="L40" s="1">
        <f>'22 BoA Chkng'!C14</f>
        <v>-46</v>
      </c>
      <c r="O40" s="1">
        <f t="shared" si="13"/>
        <v>-46</v>
      </c>
    </row>
    <row r="41" spans="1:17" ht="13.2">
      <c r="A41" s="1" t="s">
        <v>21</v>
      </c>
      <c r="B41" s="1" t="s">
        <v>62</v>
      </c>
      <c r="G41" s="1">
        <f>'22 BoA Chkng'!C74</f>
        <v>-24.07</v>
      </c>
      <c r="H41" s="1">
        <f>G41</f>
        <v>-24.07</v>
      </c>
      <c r="I41" s="1">
        <f>'22 BoA Chkng'!C76</f>
        <v>-24.52</v>
      </c>
      <c r="J41" s="1">
        <f t="shared" ref="J41:N41" si="14">I41</f>
        <v>-24.52</v>
      </c>
      <c r="K41" s="1">
        <f t="shared" si="14"/>
        <v>-24.52</v>
      </c>
      <c r="L41" s="1">
        <f t="shared" si="14"/>
        <v>-24.52</v>
      </c>
      <c r="M41" s="1">
        <f t="shared" si="14"/>
        <v>-24.52</v>
      </c>
      <c r="N41" s="1">
        <f t="shared" si="14"/>
        <v>-24.52</v>
      </c>
      <c r="O41" s="1">
        <f t="shared" si="13"/>
        <v>-195.26000000000002</v>
      </c>
    </row>
    <row r="42" spans="1:17" ht="13.2">
      <c r="A42" s="1" t="s">
        <v>49</v>
      </c>
      <c r="B42" s="1" t="s">
        <v>63</v>
      </c>
      <c r="D42" s="1">
        <f>'22 BoA Chkng'!C141+'22 BoA Chkng'!C142</f>
        <v>-53.08</v>
      </c>
      <c r="E42" s="1">
        <f>'22 BoA Chkng'!C19+'22 BoA Chkng'!C20</f>
        <v>-334.35</v>
      </c>
      <c r="G42" s="1">
        <f>'22 BoA Chkng'!C244+'22 BoA Chkng'!C245</f>
        <v>-3821</v>
      </c>
      <c r="H42" s="1">
        <f>'22 BoA Chkng'!C246+'22 BoA Chkng'!C247</f>
        <v>-3739.99</v>
      </c>
      <c r="I42" s="1">
        <f>'22 BoA Chkng'!C248</f>
        <v>-2249.9899999999998</v>
      </c>
      <c r="J42" s="1">
        <f>'22 BoA Chkng'!C21</f>
        <v>-222.46</v>
      </c>
      <c r="M42" s="1">
        <f>'22 BoA Chkng'!C22</f>
        <v>-300</v>
      </c>
      <c r="O42" s="1">
        <f t="shared" si="13"/>
        <v>-10720.869999999999</v>
      </c>
    </row>
    <row r="43" spans="1:17" ht="13.2">
      <c r="A43" s="1" t="s">
        <v>49</v>
      </c>
      <c r="B43" s="1" t="s">
        <v>64</v>
      </c>
      <c r="I43" s="1">
        <f>'22 BoA Chkng'!C26</f>
        <v>-200</v>
      </c>
      <c r="K43" s="1">
        <f>'22 BoA Chkng'!C27</f>
        <v>-200</v>
      </c>
      <c r="N43" s="1">
        <f>'22 BoA Chkng'!C28</f>
        <v>-250</v>
      </c>
      <c r="O43" s="1">
        <f t="shared" si="13"/>
        <v>-650</v>
      </c>
    </row>
    <row r="44" spans="1:17" ht="13.2">
      <c r="A44" s="1" t="s">
        <v>23</v>
      </c>
      <c r="B44" s="1" t="s">
        <v>65</v>
      </c>
      <c r="K44" s="1">
        <f>'22 BoA Chkng'!C31</f>
        <v>-41</v>
      </c>
      <c r="L44" s="1">
        <f>'22 BoA Chkng'!C32</f>
        <v>-41</v>
      </c>
      <c r="M44" s="1">
        <f>'22 BoA Chkng'!C33</f>
        <v>-17</v>
      </c>
      <c r="O44" s="1">
        <f t="shared" si="13"/>
        <v>-99</v>
      </c>
    </row>
    <row r="45" spans="1:17" ht="13.2">
      <c r="A45" s="1" t="s">
        <v>66</v>
      </c>
      <c r="B45" s="1" t="s">
        <v>67</v>
      </c>
      <c r="M45" s="1">
        <f>'22 BoA Chkng'!C143</f>
        <v>-17.5</v>
      </c>
      <c r="O45" s="1">
        <f t="shared" si="13"/>
        <v>-17.5</v>
      </c>
    </row>
    <row r="46" spans="1:17" ht="13.2">
      <c r="A46" s="1" t="s">
        <v>68</v>
      </c>
      <c r="B46" s="1" t="s">
        <v>776</v>
      </c>
      <c r="C46" s="3">
        <v>-1249.95</v>
      </c>
      <c r="D46" s="3">
        <v>-1545.99</v>
      </c>
      <c r="E46" s="3">
        <v>-2019.06</v>
      </c>
      <c r="F46" s="3">
        <v>-3658.75</v>
      </c>
      <c r="G46" s="3">
        <v>-832.64</v>
      </c>
      <c r="H46" s="3">
        <v>-866.62</v>
      </c>
      <c r="I46" s="3">
        <v>-632.17999999999995</v>
      </c>
      <c r="J46" s="3">
        <v>-923.03</v>
      </c>
      <c r="K46" s="3">
        <v>-527.91</v>
      </c>
      <c r="L46" s="3">
        <v>-471.15</v>
      </c>
      <c r="M46" s="3">
        <v>-434.42</v>
      </c>
      <c r="N46" s="3">
        <v>-419.07</v>
      </c>
      <c r="O46" s="1">
        <f t="shared" ref="O46:O54" si="15">SUM(C46:N46)</f>
        <v>-13580.77</v>
      </c>
      <c r="Q46" s="3">
        <v>-1</v>
      </c>
    </row>
    <row r="47" spans="1:17" ht="13.2">
      <c r="A47" s="1" t="s">
        <v>69</v>
      </c>
      <c r="B47" s="1" t="s">
        <v>777</v>
      </c>
      <c r="C47" s="3">
        <v>-143.97999999999999</v>
      </c>
      <c r="D47" s="3">
        <v>-312.95</v>
      </c>
      <c r="E47" s="3">
        <v>-223.25</v>
      </c>
      <c r="F47" s="3">
        <v>-231.94</v>
      </c>
      <c r="G47" s="3">
        <v>-113.98</v>
      </c>
      <c r="H47" s="3">
        <v>-327.75</v>
      </c>
      <c r="I47" s="3">
        <v>-204.93</v>
      </c>
      <c r="J47" s="3">
        <v>-223.25</v>
      </c>
      <c r="K47" s="3">
        <v>-196.28</v>
      </c>
      <c r="L47" s="3">
        <v>-191.2</v>
      </c>
      <c r="M47" s="3">
        <v>-94.98</v>
      </c>
      <c r="N47" s="3">
        <v>-200.8</v>
      </c>
      <c r="O47" s="1">
        <f t="shared" si="15"/>
        <v>-2465.29</v>
      </c>
    </row>
    <row r="48" spans="1:17" ht="13.2">
      <c r="A48" s="1" t="s">
        <v>70</v>
      </c>
      <c r="B48" s="1" t="s">
        <v>778</v>
      </c>
      <c r="C48" s="3">
        <v>-116.33</v>
      </c>
      <c r="D48" s="3">
        <v>-754.2</v>
      </c>
      <c r="E48" s="3">
        <v>-190.15</v>
      </c>
      <c r="F48" s="3">
        <v>-266.99</v>
      </c>
      <c r="G48" s="3">
        <v>-181.72</v>
      </c>
      <c r="H48" s="3">
        <v>-247.33</v>
      </c>
      <c r="I48" s="3">
        <v>-194.73</v>
      </c>
      <c r="J48" s="3">
        <v>-146.97</v>
      </c>
      <c r="K48" s="3">
        <v>-53.49</v>
      </c>
      <c r="L48" s="3">
        <v>-53.49</v>
      </c>
      <c r="M48" s="3">
        <v>-69.489999999999995</v>
      </c>
      <c r="N48" s="3">
        <v>-152.43</v>
      </c>
      <c r="O48" s="1">
        <f t="shared" si="15"/>
        <v>-2427.3199999999993</v>
      </c>
    </row>
    <row r="49" spans="1:15" ht="13.2">
      <c r="A49" s="1" t="s">
        <v>71</v>
      </c>
      <c r="B49" s="1" t="s">
        <v>779</v>
      </c>
      <c r="C49" s="3">
        <v>-478.01</v>
      </c>
      <c r="D49" s="3">
        <v>-520.92999999999995</v>
      </c>
      <c r="E49" s="3">
        <v>-385.62</v>
      </c>
      <c r="F49" s="3">
        <v>-336.52</v>
      </c>
      <c r="G49" s="3">
        <v>-262.16000000000003</v>
      </c>
      <c r="H49" s="3">
        <v>-102.91</v>
      </c>
      <c r="I49" s="3">
        <v>-499.46</v>
      </c>
      <c r="J49" s="3">
        <v>-571.04999999999995</v>
      </c>
      <c r="K49" s="3">
        <v>-493.28</v>
      </c>
      <c r="L49" s="3">
        <v>-560.54999999999995</v>
      </c>
      <c r="M49" s="3">
        <v>-293.18</v>
      </c>
      <c r="N49" s="3">
        <v>-287.39999999999998</v>
      </c>
      <c r="O49" s="1">
        <f t="shared" si="15"/>
        <v>-4791.07</v>
      </c>
    </row>
    <row r="50" spans="1:15" ht="13.2">
      <c r="A50" s="1" t="s">
        <v>72</v>
      </c>
      <c r="B50" s="1" t="s">
        <v>780</v>
      </c>
      <c r="C50" s="3">
        <v>-2937.1</v>
      </c>
      <c r="D50" s="3">
        <v>-1996.78</v>
      </c>
      <c r="E50" s="3">
        <v>-3030.84</v>
      </c>
      <c r="F50" s="3">
        <v>-2945.6</v>
      </c>
      <c r="G50" s="3">
        <v>-2886.48</v>
      </c>
      <c r="H50" s="3">
        <v>-2571.6999999999998</v>
      </c>
      <c r="I50" s="3">
        <v>-2188.23</v>
      </c>
      <c r="J50" s="3">
        <v>-3102.95</v>
      </c>
      <c r="K50" s="3">
        <v>-2108.27</v>
      </c>
      <c r="L50" s="3">
        <v>-2307.2199999999998</v>
      </c>
      <c r="M50" s="3">
        <v>-2532.69</v>
      </c>
      <c r="N50" s="3">
        <v>-2894.55</v>
      </c>
      <c r="O50" s="1">
        <f t="shared" si="15"/>
        <v>-31502.41</v>
      </c>
    </row>
    <row r="51" spans="1:15" ht="13.2">
      <c r="A51" s="1" t="s">
        <v>73</v>
      </c>
      <c r="B51" s="1" t="s">
        <v>781</v>
      </c>
      <c r="C51" s="3">
        <v>-988.31</v>
      </c>
      <c r="D51" s="3">
        <v>-979.87</v>
      </c>
      <c r="E51" s="3">
        <v>-1262.4100000000001</v>
      </c>
      <c r="F51" s="3">
        <v>-1994.93</v>
      </c>
      <c r="G51" s="3">
        <v>-790.84</v>
      </c>
      <c r="H51" s="3">
        <v>-1432.5</v>
      </c>
      <c r="I51" s="3">
        <v>-1180.6099999999999</v>
      </c>
      <c r="J51" s="3">
        <v>-1027.92</v>
      </c>
      <c r="K51" s="3">
        <v>-7621.22</v>
      </c>
      <c r="L51" s="3">
        <v>-468.92</v>
      </c>
      <c r="M51" s="3">
        <v>-628.86</v>
      </c>
      <c r="N51" s="3">
        <v>-841.29</v>
      </c>
      <c r="O51" s="1">
        <f t="shared" si="15"/>
        <v>-19217.68</v>
      </c>
    </row>
    <row r="52" spans="1:15" ht="13.2">
      <c r="A52" s="1" t="s">
        <v>74</v>
      </c>
      <c r="B52" s="1" t="s">
        <v>782</v>
      </c>
      <c r="C52" s="3">
        <v>-2415.5500000000002</v>
      </c>
      <c r="D52" s="3">
        <v>-1852.52</v>
      </c>
      <c r="E52" s="3">
        <v>-1456.06</v>
      </c>
      <c r="F52" s="3">
        <v>-1887.43</v>
      </c>
      <c r="G52" s="3">
        <v>-1505.5</v>
      </c>
      <c r="H52" s="3">
        <v>-4145.42</v>
      </c>
      <c r="I52" s="3">
        <v>-1242.3599999999999</v>
      </c>
      <c r="J52" s="3">
        <v>-1168.25</v>
      </c>
      <c r="K52" s="3">
        <v>-888.93</v>
      </c>
      <c r="L52" s="3">
        <v>-1188.6400000000001</v>
      </c>
      <c r="M52" s="3">
        <v>-847.15</v>
      </c>
      <c r="N52" s="3">
        <v>-1112.24</v>
      </c>
      <c r="O52" s="1">
        <f t="shared" si="15"/>
        <v>-19710.050000000003</v>
      </c>
    </row>
    <row r="53" spans="1:15" ht="13.2">
      <c r="A53" s="1" t="s">
        <v>75</v>
      </c>
      <c r="B53" s="1" t="s">
        <v>783</v>
      </c>
      <c r="C53" s="3">
        <v>-200.56</v>
      </c>
      <c r="D53" s="3">
        <v>-363.37</v>
      </c>
      <c r="E53" s="3">
        <v>-273.55</v>
      </c>
      <c r="F53" s="3">
        <v>-352.07</v>
      </c>
      <c r="G53" s="3">
        <v>-363.86</v>
      </c>
      <c r="H53" s="3">
        <v>-414.82</v>
      </c>
      <c r="I53" s="3">
        <v>-195.25</v>
      </c>
      <c r="J53" s="3">
        <v>-669.78</v>
      </c>
      <c r="K53" s="3">
        <v>-264.51</v>
      </c>
      <c r="L53" s="3">
        <v>-397.49</v>
      </c>
      <c r="M53" s="3">
        <v>-201.86</v>
      </c>
      <c r="N53" s="3">
        <v>-291.54000000000002</v>
      </c>
      <c r="O53" s="1">
        <f t="shared" si="15"/>
        <v>-3988.6599999999994</v>
      </c>
    </row>
    <row r="54" spans="1:15" ht="13.2">
      <c r="A54" s="1" t="s">
        <v>28</v>
      </c>
      <c r="B54" s="1" t="s">
        <v>784</v>
      </c>
      <c r="C54" s="3">
        <v>-1079.6300000000001</v>
      </c>
      <c r="D54" s="3">
        <v>0</v>
      </c>
      <c r="E54" s="3">
        <v>-5810.83</v>
      </c>
      <c r="F54" s="3">
        <v>-1454.43</v>
      </c>
      <c r="G54" s="3">
        <v>-591.88</v>
      </c>
      <c r="H54" s="3">
        <v>-896.14</v>
      </c>
      <c r="I54" s="3">
        <v>-419.41</v>
      </c>
      <c r="J54" s="3">
        <v>-421.83</v>
      </c>
      <c r="K54" s="3">
        <v>-1586.52</v>
      </c>
      <c r="L54" s="3">
        <v>-882.46</v>
      </c>
      <c r="M54" s="3">
        <v>0</v>
      </c>
      <c r="N54" s="3">
        <v>-1458.83</v>
      </c>
      <c r="O54" s="1">
        <f t="shared" si="15"/>
        <v>-14601.959999999997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R79"/>
  <sheetViews>
    <sheetView zoomScale="70" zoomScaleNormal="70" workbookViewId="0">
      <pane ySplit="4" topLeftCell="A8" activePane="bottomLeft" state="frozen"/>
      <selection activeCell="I66" sqref="I66"/>
      <selection pane="bottomLeft" activeCell="A40" sqref="A40"/>
    </sheetView>
  </sheetViews>
  <sheetFormatPr defaultColWidth="12.6640625" defaultRowHeight="15.75" customHeight="1"/>
  <cols>
    <col min="1" max="2" width="24.6640625" customWidth="1"/>
  </cols>
  <sheetData>
    <row r="1" spans="1:15" ht="15.75" customHeight="1">
      <c r="A1" s="75"/>
      <c r="B1" s="75"/>
      <c r="C1" s="75"/>
      <c r="D1" s="75"/>
      <c r="E1" s="75"/>
      <c r="F1" s="75"/>
      <c r="G1" s="75"/>
      <c r="H1" s="75"/>
      <c r="I1" s="75"/>
      <c r="J1" s="75"/>
      <c r="K1" s="75"/>
      <c r="L1" s="75"/>
      <c r="M1" s="75"/>
      <c r="N1" s="75"/>
      <c r="O1" s="76"/>
    </row>
    <row r="2" spans="1:15" ht="15.75" customHeight="1">
      <c r="A2" s="75"/>
      <c r="B2" s="75" t="s">
        <v>3139</v>
      </c>
      <c r="C2" s="75"/>
      <c r="D2" s="75"/>
      <c r="E2" s="75"/>
      <c r="F2" s="75"/>
      <c r="G2" s="75"/>
      <c r="H2" s="75"/>
      <c r="I2" s="75"/>
      <c r="J2" s="75"/>
      <c r="K2" s="75"/>
      <c r="L2" s="75"/>
      <c r="M2" s="75"/>
      <c r="N2" s="75"/>
      <c r="O2" s="76"/>
    </row>
    <row r="3" spans="1:15" ht="15.75" customHeight="1">
      <c r="A3" s="75"/>
      <c r="B3" s="75"/>
      <c r="C3" s="75"/>
      <c r="D3" s="75"/>
      <c r="E3" s="75"/>
      <c r="F3" s="75"/>
      <c r="G3" s="75"/>
      <c r="H3" s="75"/>
      <c r="I3" s="77">
        <v>2021</v>
      </c>
      <c r="J3" s="75"/>
      <c r="K3" s="75"/>
      <c r="L3" s="75"/>
      <c r="M3" s="75"/>
      <c r="N3" s="75"/>
      <c r="O3" s="76"/>
    </row>
    <row r="4" spans="1:15" ht="15.75" customHeight="1">
      <c r="A4" s="78"/>
      <c r="B4" s="79"/>
      <c r="C4" s="80" t="s">
        <v>2</v>
      </c>
      <c r="D4" s="80" t="s">
        <v>3</v>
      </c>
      <c r="E4" s="80" t="s">
        <v>4</v>
      </c>
      <c r="F4" s="80" t="s">
        <v>5</v>
      </c>
      <c r="G4" s="80" t="s">
        <v>6</v>
      </c>
      <c r="H4" s="80" t="s">
        <v>7</v>
      </c>
      <c r="I4" s="80" t="s">
        <v>8</v>
      </c>
      <c r="J4" s="80" t="s">
        <v>9</v>
      </c>
      <c r="K4" s="80" t="s">
        <v>10</v>
      </c>
      <c r="L4" s="80" t="s">
        <v>11</v>
      </c>
      <c r="M4" s="80" t="s">
        <v>12</v>
      </c>
      <c r="N4" s="80" t="s">
        <v>13</v>
      </c>
      <c r="O4" s="81" t="s">
        <v>14</v>
      </c>
    </row>
    <row r="5" spans="1:15" ht="15.75" customHeight="1">
      <c r="A5" s="82"/>
      <c r="B5" s="82" t="s">
        <v>3140</v>
      </c>
      <c r="C5" s="83">
        <v>54826</v>
      </c>
      <c r="D5" s="60">
        <v>0</v>
      </c>
      <c r="E5" s="83">
        <v>120224</v>
      </c>
      <c r="F5" s="83">
        <v>70833</v>
      </c>
      <c r="G5" s="83">
        <v>6797</v>
      </c>
      <c r="H5" s="83">
        <v>86378</v>
      </c>
      <c r="I5" s="83">
        <v>43000</v>
      </c>
      <c r="J5" s="60">
        <v>0</v>
      </c>
      <c r="K5" s="83">
        <v>99000</v>
      </c>
      <c r="L5" s="60">
        <v>0</v>
      </c>
      <c r="M5" s="83">
        <v>9702</v>
      </c>
      <c r="N5" s="83">
        <v>59510</v>
      </c>
      <c r="O5" s="84">
        <v>550269</v>
      </c>
    </row>
    <row r="6" spans="1:15" ht="15.75" customHeight="1">
      <c r="A6" s="26"/>
      <c r="B6" s="85" t="s">
        <v>787</v>
      </c>
      <c r="C6" s="86">
        <v>54826</v>
      </c>
      <c r="D6" s="87">
        <v>0</v>
      </c>
      <c r="E6" s="86">
        <v>120224</v>
      </c>
      <c r="F6" s="86">
        <v>70833</v>
      </c>
      <c r="G6" s="86">
        <v>6797</v>
      </c>
      <c r="H6" s="86">
        <v>86378</v>
      </c>
      <c r="I6" s="86">
        <v>43000</v>
      </c>
      <c r="J6" s="87">
        <v>0</v>
      </c>
      <c r="K6" s="86">
        <v>99000</v>
      </c>
      <c r="L6" s="87">
        <v>0</v>
      </c>
      <c r="M6" s="86">
        <v>9702</v>
      </c>
      <c r="N6" s="86">
        <v>59510</v>
      </c>
      <c r="O6" s="88">
        <v>550269</v>
      </c>
    </row>
    <row r="7" spans="1:15" ht="15.75" customHeight="1">
      <c r="A7" s="60"/>
      <c r="B7" s="60"/>
      <c r="C7" s="60"/>
      <c r="D7" s="60"/>
      <c r="E7" s="60"/>
      <c r="F7" s="60"/>
      <c r="G7" s="60"/>
      <c r="H7" s="60"/>
      <c r="I7" s="60"/>
      <c r="J7" s="60"/>
      <c r="K7" s="60"/>
      <c r="L7" s="60"/>
      <c r="M7" s="60"/>
      <c r="N7" s="60"/>
      <c r="O7" s="89"/>
    </row>
    <row r="8" spans="1:15" ht="15.75" customHeight="1">
      <c r="A8" s="60"/>
      <c r="B8" s="60"/>
      <c r="C8" s="60"/>
      <c r="D8" s="60"/>
      <c r="E8" s="60"/>
      <c r="F8" s="60"/>
      <c r="G8" s="60"/>
      <c r="H8" s="60"/>
      <c r="I8" s="60"/>
      <c r="J8" s="60"/>
      <c r="K8" s="60"/>
      <c r="L8" s="60"/>
      <c r="M8" s="60"/>
      <c r="N8" s="60"/>
      <c r="O8" s="89"/>
    </row>
    <row r="9" spans="1:15" ht="15.75" customHeight="1">
      <c r="A9" s="90" t="s">
        <v>3141</v>
      </c>
      <c r="B9" s="26" t="s">
        <v>3142</v>
      </c>
      <c r="C9" s="60"/>
      <c r="D9" s="60"/>
      <c r="E9" s="60"/>
      <c r="F9" s="60"/>
      <c r="G9" s="60"/>
      <c r="H9" s="60"/>
      <c r="I9" s="60"/>
      <c r="J9" s="60"/>
      <c r="K9" s="60"/>
      <c r="L9" s="60"/>
      <c r="M9" s="60"/>
      <c r="N9" s="60"/>
      <c r="O9" s="89"/>
    </row>
    <row r="10" spans="1:15" ht="15.75" customHeight="1">
      <c r="A10" s="21" t="s">
        <v>815</v>
      </c>
      <c r="B10" s="82" t="s">
        <v>31</v>
      </c>
      <c r="C10" s="60">
        <v>-1100</v>
      </c>
      <c r="D10" s="60">
        <v>-2193.58</v>
      </c>
      <c r="E10" s="60">
        <v>-2207.3000000000002</v>
      </c>
      <c r="F10" s="60">
        <v>-4606.37</v>
      </c>
      <c r="G10" s="60">
        <v>-70.819999999999993</v>
      </c>
      <c r="H10" s="60">
        <v>-2261.67</v>
      </c>
      <c r="I10" s="60">
        <v>-2270.23</v>
      </c>
      <c r="J10" s="60">
        <v>-2347.09</v>
      </c>
      <c r="K10" s="60">
        <v>-2594.84</v>
      </c>
      <c r="L10" s="60">
        <v>-2449.31</v>
      </c>
      <c r="M10" s="60">
        <v>-2597.0700000000002</v>
      </c>
      <c r="N10" s="60">
        <v>-5093.2299999999996</v>
      </c>
      <c r="O10" s="91">
        <v>-29791.51</v>
      </c>
    </row>
    <row r="11" spans="1:15" ht="15.75" customHeight="1">
      <c r="A11" s="21" t="s">
        <v>28</v>
      </c>
      <c r="B11" s="82" t="s">
        <v>47</v>
      </c>
      <c r="C11" s="60">
        <v>-78.69</v>
      </c>
      <c r="D11" s="60">
        <v>-15.04</v>
      </c>
      <c r="E11" s="60">
        <v>-165.42</v>
      </c>
      <c r="F11" s="60">
        <v>-97.75</v>
      </c>
      <c r="G11" s="60">
        <v>0</v>
      </c>
      <c r="H11" s="60">
        <v>-178.66000000000003</v>
      </c>
      <c r="I11" s="60">
        <v>-8.25</v>
      </c>
      <c r="J11" s="60">
        <v>-90.97</v>
      </c>
      <c r="K11" s="60">
        <v>0</v>
      </c>
      <c r="L11" s="60">
        <v>0</v>
      </c>
      <c r="M11" s="60">
        <v>0</v>
      </c>
      <c r="N11" s="60">
        <v>0</v>
      </c>
      <c r="O11" s="91">
        <v>-634.78</v>
      </c>
    </row>
    <row r="12" spans="1:15" ht="15.75" customHeight="1">
      <c r="A12" s="21" t="s">
        <v>28</v>
      </c>
      <c r="B12" s="82" t="s">
        <v>3143</v>
      </c>
      <c r="C12" s="60">
        <v>0</v>
      </c>
      <c r="D12" s="60">
        <v>-427.26</v>
      </c>
      <c r="E12" s="60">
        <v>0</v>
      </c>
      <c r="F12" s="60">
        <v>-448.62</v>
      </c>
      <c r="G12" s="60">
        <v>0</v>
      </c>
      <c r="H12" s="60">
        <v>-896.18</v>
      </c>
      <c r="I12" s="60">
        <v>-854.52</v>
      </c>
      <c r="J12" s="60">
        <v>-427.26</v>
      </c>
      <c r="K12" s="60">
        <v>-427.26</v>
      </c>
      <c r="L12" s="60">
        <v>-427.26</v>
      </c>
      <c r="M12" s="60">
        <v>-427.26</v>
      </c>
      <c r="N12" s="60">
        <v>-427.26</v>
      </c>
      <c r="O12" s="91">
        <v>-4762.880000000001</v>
      </c>
    </row>
    <row r="13" spans="1:15" ht="15.75" customHeight="1">
      <c r="A13" s="21" t="s">
        <v>28</v>
      </c>
      <c r="B13" s="82" t="s">
        <v>3144</v>
      </c>
      <c r="C13" s="60">
        <v>-66.23</v>
      </c>
      <c r="D13" s="60">
        <v>-14.6</v>
      </c>
      <c r="E13" s="60">
        <v>-225.10999999999999</v>
      </c>
      <c r="F13" s="60">
        <v>0</v>
      </c>
      <c r="G13" s="60">
        <v>0</v>
      </c>
      <c r="H13" s="60">
        <v>-102.81</v>
      </c>
      <c r="I13" s="60">
        <v>-317.51</v>
      </c>
      <c r="J13" s="60">
        <v>-291.87</v>
      </c>
      <c r="K13" s="60">
        <v>0</v>
      </c>
      <c r="L13" s="60">
        <v>0</v>
      </c>
      <c r="M13" s="60">
        <v>0</v>
      </c>
      <c r="N13" s="60">
        <v>0</v>
      </c>
      <c r="O13" s="91">
        <v>-1018.13</v>
      </c>
    </row>
    <row r="14" spans="1:15" ht="15.75" customHeight="1">
      <c r="A14" s="21" t="s">
        <v>28</v>
      </c>
      <c r="B14" s="82" t="s">
        <v>3145</v>
      </c>
      <c r="C14" s="60"/>
      <c r="D14" s="60"/>
      <c r="E14" s="60"/>
      <c r="F14" s="60"/>
      <c r="G14" s="60"/>
      <c r="H14" s="60">
        <v>-31</v>
      </c>
      <c r="I14" s="60"/>
      <c r="J14" s="60"/>
      <c r="K14" s="60"/>
      <c r="L14" s="60"/>
      <c r="M14" s="60"/>
      <c r="N14" s="60"/>
      <c r="O14" s="91">
        <v>-31</v>
      </c>
    </row>
    <row r="15" spans="1:15" ht="15.75" customHeight="1">
      <c r="A15" s="21" t="s">
        <v>28</v>
      </c>
      <c r="B15" s="82" t="s">
        <v>38</v>
      </c>
      <c r="C15" s="60">
        <v>-28.34</v>
      </c>
      <c r="D15" s="60">
        <v>-19.37</v>
      </c>
      <c r="E15" s="60">
        <v>-88.179999999999993</v>
      </c>
      <c r="F15" s="60">
        <v>-148.72</v>
      </c>
      <c r="G15" s="60">
        <v>-1</v>
      </c>
      <c r="H15" s="60">
        <v>-271.40000000000003</v>
      </c>
      <c r="I15" s="60">
        <v>-25.29</v>
      </c>
      <c r="J15" s="60">
        <v>-82.850000000000009</v>
      </c>
      <c r="K15" s="60">
        <v>-7.11</v>
      </c>
      <c r="L15" s="60">
        <v>-16.61</v>
      </c>
      <c r="M15" s="60">
        <v>-282.19</v>
      </c>
      <c r="N15" s="60">
        <v>-161.32</v>
      </c>
      <c r="O15" s="91">
        <v>-1132.3799999999999</v>
      </c>
    </row>
    <row r="16" spans="1:15" ht="15.75" customHeight="1">
      <c r="A16" s="21" t="s">
        <v>28</v>
      </c>
      <c r="B16" s="82" t="s">
        <v>3146</v>
      </c>
      <c r="C16" s="60"/>
      <c r="D16" s="60"/>
      <c r="E16" s="60"/>
      <c r="F16" s="60">
        <v>-240.21</v>
      </c>
      <c r="G16" s="60"/>
      <c r="H16" s="60"/>
      <c r="I16" s="60"/>
      <c r="J16" s="60"/>
      <c r="K16" s="60"/>
      <c r="L16" s="60"/>
      <c r="M16" s="60"/>
      <c r="N16" s="60"/>
      <c r="O16" s="91">
        <v>-240.21</v>
      </c>
    </row>
    <row r="17" spans="1:15" ht="15.75" customHeight="1">
      <c r="A17" s="21" t="s">
        <v>815</v>
      </c>
      <c r="B17" s="82" t="s">
        <v>3147</v>
      </c>
      <c r="C17" s="60">
        <v>-137.59</v>
      </c>
      <c r="D17" s="60">
        <v>-520.16</v>
      </c>
      <c r="E17" s="60">
        <v>-543.33999999999992</v>
      </c>
      <c r="F17" s="60"/>
      <c r="G17" s="60"/>
      <c r="H17" s="60">
        <v>-11.76</v>
      </c>
      <c r="I17" s="60"/>
      <c r="J17" s="60"/>
      <c r="K17" s="60"/>
      <c r="L17" s="60"/>
      <c r="M17" s="60"/>
      <c r="N17" s="60"/>
      <c r="O17" s="91">
        <v>-1212.8499999999999</v>
      </c>
    </row>
    <row r="18" spans="1:15" ht="15.75" customHeight="1">
      <c r="A18" s="21" t="s">
        <v>21</v>
      </c>
      <c r="B18" s="82" t="s">
        <v>33</v>
      </c>
      <c r="C18" s="60"/>
      <c r="D18" s="60"/>
      <c r="E18" s="60"/>
      <c r="F18" s="60"/>
      <c r="G18" s="60">
        <v>-112.12</v>
      </c>
      <c r="H18" s="60">
        <v>-112.12</v>
      </c>
      <c r="I18" s="60">
        <v>-56.06</v>
      </c>
      <c r="J18" s="60"/>
      <c r="K18" s="60"/>
      <c r="L18" s="60"/>
      <c r="M18" s="60"/>
      <c r="N18" s="60">
        <v>-56.06</v>
      </c>
      <c r="O18" s="91">
        <v>-336.36</v>
      </c>
    </row>
    <row r="19" spans="1:15" ht="15.75" customHeight="1">
      <c r="A19" s="21" t="s">
        <v>66</v>
      </c>
      <c r="B19" s="82" t="s">
        <v>832</v>
      </c>
      <c r="C19" s="60">
        <v>-13.85</v>
      </c>
      <c r="D19" s="60">
        <v>-13.85</v>
      </c>
      <c r="E19" s="60">
        <v>-13.85</v>
      </c>
      <c r="F19" s="60">
        <v>-13.85</v>
      </c>
      <c r="G19" s="60">
        <v>-13.85</v>
      </c>
      <c r="H19" s="60">
        <v>-13.85</v>
      </c>
      <c r="I19" s="60">
        <v>-13.85</v>
      </c>
      <c r="J19" s="60">
        <v>-13.85</v>
      </c>
      <c r="K19" s="60"/>
      <c r="L19" s="60"/>
      <c r="M19" s="60"/>
      <c r="N19" s="60"/>
      <c r="O19" s="91">
        <v>-110.79999999999998</v>
      </c>
    </row>
    <row r="20" spans="1:15" ht="15.75" customHeight="1">
      <c r="A20" s="21" t="s">
        <v>21</v>
      </c>
      <c r="B20" s="82" t="s">
        <v>3148</v>
      </c>
      <c r="C20" s="60">
        <v>-358.3</v>
      </c>
      <c r="D20" s="60">
        <v>-53.980000000000004</v>
      </c>
      <c r="E20" s="60">
        <v>-123.02000000000001</v>
      </c>
      <c r="F20" s="60">
        <v>-223.89</v>
      </c>
      <c r="G20" s="60">
        <v>-42.260000000000005</v>
      </c>
      <c r="H20" s="60"/>
      <c r="I20" s="60"/>
      <c r="J20" s="60"/>
      <c r="K20" s="60"/>
      <c r="L20" s="60"/>
      <c r="M20" s="60"/>
      <c r="N20" s="60"/>
      <c r="O20" s="91">
        <v>-801.45</v>
      </c>
    </row>
    <row r="21" spans="1:15" ht="15.75" customHeight="1">
      <c r="A21" s="21" t="s">
        <v>21</v>
      </c>
      <c r="B21" s="82" t="s">
        <v>3148</v>
      </c>
      <c r="C21" s="60">
        <v>-1136.9300000000003</v>
      </c>
      <c r="D21" s="60">
        <v>-543.62</v>
      </c>
      <c r="E21" s="60">
        <v>-696.87</v>
      </c>
      <c r="F21" s="60">
        <v>-559.12</v>
      </c>
      <c r="G21" s="60">
        <v>-353.31</v>
      </c>
      <c r="H21" s="60">
        <v>-32.770000000000003</v>
      </c>
      <c r="I21" s="60">
        <v>-21.380000000000003</v>
      </c>
      <c r="J21" s="60">
        <v>-8.99</v>
      </c>
      <c r="K21" s="60"/>
      <c r="L21" s="60"/>
      <c r="M21" s="60"/>
      <c r="N21" s="60"/>
      <c r="O21" s="91">
        <v>-3352.99</v>
      </c>
    </row>
    <row r="22" spans="1:15" ht="15.75" customHeight="1">
      <c r="A22" s="21" t="s">
        <v>815</v>
      </c>
      <c r="B22" s="82" t="s">
        <v>3149</v>
      </c>
      <c r="C22" s="60"/>
      <c r="D22" s="60"/>
      <c r="E22" s="60">
        <v>-477.19</v>
      </c>
      <c r="F22" s="60"/>
      <c r="G22" s="60"/>
      <c r="H22" s="60"/>
      <c r="I22" s="60"/>
      <c r="J22" s="60"/>
      <c r="K22" s="60"/>
      <c r="L22" s="60"/>
      <c r="M22" s="60"/>
      <c r="N22" s="60"/>
      <c r="O22" s="91"/>
    </row>
    <row r="23" spans="1:15" ht="15.75" customHeight="1">
      <c r="A23" s="21" t="s">
        <v>815</v>
      </c>
      <c r="B23" s="82" t="s">
        <v>841</v>
      </c>
      <c r="C23" s="60"/>
      <c r="D23" s="60"/>
      <c r="E23" s="60"/>
      <c r="F23" s="60"/>
      <c r="G23" s="60"/>
      <c r="H23" s="60"/>
      <c r="I23" s="60">
        <v>-86.97</v>
      </c>
      <c r="J23" s="60"/>
      <c r="K23" s="60">
        <v>-35</v>
      </c>
      <c r="L23" s="60">
        <v>-35</v>
      </c>
      <c r="M23" s="60">
        <v>-29</v>
      </c>
      <c r="N23" s="60"/>
      <c r="O23" s="91">
        <v>-185.97</v>
      </c>
    </row>
    <row r="24" spans="1:15" ht="15.75" customHeight="1">
      <c r="A24" s="21" t="s">
        <v>3150</v>
      </c>
      <c r="B24" s="82" t="s">
        <v>3151</v>
      </c>
      <c r="C24" s="60"/>
      <c r="D24" s="60"/>
      <c r="E24" s="60">
        <v>-33.75</v>
      </c>
      <c r="F24" s="60"/>
      <c r="G24" s="60"/>
      <c r="H24" s="60">
        <v>-16.940000000000001</v>
      </c>
      <c r="I24" s="60"/>
      <c r="J24" s="60"/>
      <c r="K24" s="60"/>
      <c r="L24" s="60"/>
      <c r="M24" s="60">
        <v>-205.5</v>
      </c>
      <c r="N24" s="60"/>
      <c r="O24" s="91">
        <v>-256.19</v>
      </c>
    </row>
    <row r="25" spans="1:15" ht="15.75" customHeight="1">
      <c r="A25" s="21" t="s">
        <v>815</v>
      </c>
      <c r="B25" s="82" t="s">
        <v>3152</v>
      </c>
      <c r="C25" s="60">
        <v>-44.99</v>
      </c>
      <c r="D25" s="60">
        <v>-44.99</v>
      </c>
      <c r="E25" s="60">
        <v>-44.99</v>
      </c>
      <c r="F25" s="60">
        <v>-44.99</v>
      </c>
      <c r="G25" s="60">
        <v>-44.99</v>
      </c>
      <c r="H25" s="60">
        <v>-44.99</v>
      </c>
      <c r="I25" s="60">
        <v>-44.99</v>
      </c>
      <c r="J25" s="60">
        <v>-44.99</v>
      </c>
      <c r="K25" s="60"/>
      <c r="L25" s="60"/>
      <c r="M25" s="60"/>
      <c r="N25" s="60"/>
      <c r="O25" s="91">
        <v>-359.92</v>
      </c>
    </row>
    <row r="26" spans="1:15" ht="15.75" customHeight="1">
      <c r="A26" s="21" t="s">
        <v>21</v>
      </c>
      <c r="B26" s="82" t="s">
        <v>3153</v>
      </c>
      <c r="C26" s="60">
        <v>-41.44</v>
      </c>
      <c r="D26" s="60">
        <v>-41.44</v>
      </c>
      <c r="E26" s="60">
        <v>-41.44</v>
      </c>
      <c r="F26" s="60">
        <v>-41.44</v>
      </c>
      <c r="G26" s="60">
        <v>-41.44</v>
      </c>
      <c r="H26" s="60">
        <v>-41.44</v>
      </c>
      <c r="I26" s="60">
        <v>-41.44</v>
      </c>
      <c r="J26" s="60">
        <v>-41.44</v>
      </c>
      <c r="K26" s="60"/>
      <c r="L26" s="60"/>
      <c r="M26" s="60"/>
      <c r="N26" s="60"/>
      <c r="O26" s="91">
        <v>-331.52</v>
      </c>
    </row>
    <row r="27" spans="1:15" ht="15.75" customHeight="1">
      <c r="A27" s="21" t="s">
        <v>66</v>
      </c>
      <c r="B27" s="82" t="s">
        <v>848</v>
      </c>
      <c r="C27" s="60">
        <v>-673.25999999999988</v>
      </c>
      <c r="D27" s="60">
        <v>-397.16</v>
      </c>
      <c r="E27" s="60">
        <v>-382.88</v>
      </c>
      <c r="F27" s="60">
        <v>-338.98</v>
      </c>
      <c r="G27" s="60">
        <v>-358.90999999999997</v>
      </c>
      <c r="H27" s="60">
        <v>-379.34000000000003</v>
      </c>
      <c r="I27" s="60">
        <v>-454.79</v>
      </c>
      <c r="J27" s="60">
        <v>-376.73</v>
      </c>
      <c r="K27" s="60">
        <v>0</v>
      </c>
      <c r="L27" s="60">
        <v>0</v>
      </c>
      <c r="M27" s="60">
        <v>0</v>
      </c>
      <c r="N27" s="60">
        <v>0</v>
      </c>
      <c r="O27" s="91">
        <v>-3362.0499999999997</v>
      </c>
    </row>
    <row r="28" spans="1:15" ht="15.75" customHeight="1">
      <c r="A28" s="21" t="s">
        <v>21</v>
      </c>
      <c r="B28" s="82" t="s">
        <v>851</v>
      </c>
      <c r="C28" s="60">
        <v>-4.62</v>
      </c>
      <c r="D28" s="60">
        <v>-7.78</v>
      </c>
      <c r="E28" s="60">
        <v>-7.78</v>
      </c>
      <c r="F28" s="60">
        <v>-7.78</v>
      </c>
      <c r="G28" s="60">
        <v>-7.78</v>
      </c>
      <c r="H28" s="60">
        <v>-7.78</v>
      </c>
      <c r="I28" s="60">
        <v>-7.78</v>
      </c>
      <c r="J28" s="60">
        <v>-7.78</v>
      </c>
      <c r="K28" s="60"/>
      <c r="L28" s="60"/>
      <c r="M28" s="60"/>
      <c r="N28" s="60"/>
      <c r="O28" s="91">
        <v>-59.080000000000005</v>
      </c>
    </row>
    <row r="29" spans="1:15" ht="15.75" customHeight="1">
      <c r="A29" s="21" t="s">
        <v>66</v>
      </c>
      <c r="B29" s="82" t="s">
        <v>854</v>
      </c>
      <c r="C29" s="60">
        <v>-661.76</v>
      </c>
      <c r="D29" s="60">
        <v>-264.79000000000002</v>
      </c>
      <c r="E29" s="60">
        <v>-1290.0700000000002</v>
      </c>
      <c r="F29" s="60">
        <v>-33.020000000000003</v>
      </c>
      <c r="G29" s="60">
        <v>-220.74</v>
      </c>
      <c r="H29" s="60">
        <v>-481.11</v>
      </c>
      <c r="I29" s="60">
        <v>-629.80999999999995</v>
      </c>
      <c r="J29" s="60">
        <v>-582.79</v>
      </c>
      <c r="K29" s="60">
        <v>0</v>
      </c>
      <c r="L29" s="60">
        <v>0</v>
      </c>
      <c r="M29" s="60">
        <v>0</v>
      </c>
      <c r="N29" s="60">
        <v>0</v>
      </c>
      <c r="O29" s="91">
        <v>-4164.09</v>
      </c>
    </row>
    <row r="30" spans="1:15" ht="15.75" customHeight="1">
      <c r="A30" s="21" t="s">
        <v>66</v>
      </c>
      <c r="B30" s="82" t="s">
        <v>3154</v>
      </c>
      <c r="C30" s="60">
        <v>-99</v>
      </c>
      <c r="D30" s="60">
        <v>-99</v>
      </c>
      <c r="E30" s="60">
        <v>-99</v>
      </c>
      <c r="F30" s="60">
        <v>-99</v>
      </c>
      <c r="G30" s="60">
        <v>-99</v>
      </c>
      <c r="H30" s="60">
        <v>-99</v>
      </c>
      <c r="I30" s="60">
        <v>-149.44999999999999</v>
      </c>
      <c r="J30" s="60">
        <v>-149</v>
      </c>
      <c r="K30" s="60"/>
      <c r="L30" s="60"/>
      <c r="M30" s="60"/>
      <c r="N30" s="60"/>
      <c r="O30" s="91">
        <v>-892.45</v>
      </c>
    </row>
    <row r="31" spans="1:15" ht="15.6">
      <c r="A31" s="21" t="s">
        <v>66</v>
      </c>
      <c r="B31" s="82" t="s">
        <v>3155</v>
      </c>
      <c r="C31" s="60">
        <v>-64.790000000000006</v>
      </c>
      <c r="D31" s="60">
        <v>-64.790000000000006</v>
      </c>
      <c r="E31" s="60">
        <v>-274.79000000000002</v>
      </c>
      <c r="F31" s="60">
        <v>-64.790000000000006</v>
      </c>
      <c r="G31" s="60">
        <v>-64.790000000000006</v>
      </c>
      <c r="H31" s="60">
        <v>-64.790000000000006</v>
      </c>
      <c r="I31" s="60">
        <v>-64.790000000000006</v>
      </c>
      <c r="J31" s="60"/>
      <c r="K31" s="60"/>
      <c r="L31" s="60"/>
      <c r="M31" s="60"/>
      <c r="N31" s="60"/>
      <c r="O31" s="91">
        <v>-663.53</v>
      </c>
    </row>
    <row r="32" spans="1:15" ht="15.6">
      <c r="A32" s="21" t="s">
        <v>66</v>
      </c>
      <c r="B32" s="82" t="s">
        <v>860</v>
      </c>
      <c r="C32" s="60">
        <v>-36.04</v>
      </c>
      <c r="D32" s="60">
        <v>-36.04</v>
      </c>
      <c r="E32" s="60">
        <v>-36.04</v>
      </c>
      <c r="F32" s="60">
        <v>-36.04</v>
      </c>
      <c r="G32" s="60">
        <v>-36.04</v>
      </c>
      <c r="H32" s="60">
        <v>-36.04</v>
      </c>
      <c r="I32" s="60">
        <v>-36.04</v>
      </c>
      <c r="J32" s="60"/>
      <c r="K32" s="60"/>
      <c r="L32" s="60"/>
      <c r="M32" s="60"/>
      <c r="N32" s="60"/>
      <c r="O32" s="91">
        <v>-252.27999999999997</v>
      </c>
    </row>
    <row r="33" spans="1:15" ht="15.6">
      <c r="A33" s="21" t="s">
        <v>66</v>
      </c>
      <c r="B33" s="82" t="s">
        <v>862</v>
      </c>
      <c r="C33" s="60">
        <v>-9.65</v>
      </c>
      <c r="D33" s="60">
        <v>-9.65</v>
      </c>
      <c r="E33" s="60">
        <v>-9.65</v>
      </c>
      <c r="F33" s="60">
        <v>-9.65</v>
      </c>
      <c r="G33" s="60">
        <v>-9.65</v>
      </c>
      <c r="H33" s="60">
        <v>-9.65</v>
      </c>
      <c r="I33" s="60">
        <v>-9.65</v>
      </c>
      <c r="J33" s="60">
        <v>-9.65</v>
      </c>
      <c r="K33" s="60"/>
      <c r="L33" s="60"/>
      <c r="M33" s="60"/>
      <c r="N33" s="60"/>
      <c r="O33" s="91">
        <v>-77.2</v>
      </c>
    </row>
    <row r="34" spans="1:15" ht="15.6">
      <c r="A34" s="21" t="s">
        <v>21</v>
      </c>
      <c r="B34" s="82" t="s">
        <v>865</v>
      </c>
      <c r="C34" s="60">
        <v>-185.61</v>
      </c>
      <c r="D34" s="60">
        <v>-160.16</v>
      </c>
      <c r="E34" s="60">
        <v>-193.23</v>
      </c>
      <c r="F34" s="60">
        <v>-172.67</v>
      </c>
      <c r="G34" s="60">
        <v>-261.95</v>
      </c>
      <c r="H34" s="60">
        <v>-185.18</v>
      </c>
      <c r="I34" s="60">
        <v>-205.27</v>
      </c>
      <c r="J34" s="60">
        <v>-257.77</v>
      </c>
      <c r="K34" s="60"/>
      <c r="L34" s="60"/>
      <c r="M34" s="60"/>
      <c r="N34" s="60"/>
      <c r="O34" s="91">
        <v>-1621.84</v>
      </c>
    </row>
    <row r="35" spans="1:15" ht="15.6">
      <c r="A35" s="21" t="s">
        <v>21</v>
      </c>
      <c r="B35" s="82" t="s">
        <v>867</v>
      </c>
      <c r="C35" s="60">
        <v>-31.93</v>
      </c>
      <c r="D35" s="60">
        <v>-31.93</v>
      </c>
      <c r="E35" s="60">
        <v>-31.93</v>
      </c>
      <c r="F35" s="60">
        <v>-31.93</v>
      </c>
      <c r="G35" s="60">
        <v>-31.93</v>
      </c>
      <c r="H35" s="60">
        <v>-31.93</v>
      </c>
      <c r="I35" s="60">
        <v>-31.93</v>
      </c>
      <c r="J35" s="60">
        <v>-31.93</v>
      </c>
      <c r="K35" s="60"/>
      <c r="L35" s="60"/>
      <c r="M35" s="60"/>
      <c r="N35" s="60"/>
      <c r="O35" s="91">
        <v>-255.44000000000003</v>
      </c>
    </row>
    <row r="36" spans="1:15" ht="15.6">
      <c r="A36" s="21" t="s">
        <v>21</v>
      </c>
      <c r="B36" s="82" t="s">
        <v>868</v>
      </c>
      <c r="C36" s="60"/>
      <c r="D36" s="60"/>
      <c r="E36" s="60">
        <v>-36</v>
      </c>
      <c r="F36" s="60">
        <v>-36</v>
      </c>
      <c r="G36" s="60">
        <v>-36</v>
      </c>
      <c r="H36" s="60">
        <v>-36</v>
      </c>
      <c r="I36" s="60">
        <v>-36</v>
      </c>
      <c r="J36" s="60">
        <v>-36</v>
      </c>
      <c r="K36" s="60">
        <v>-36</v>
      </c>
      <c r="L36" s="60">
        <v>-36</v>
      </c>
      <c r="M36" s="60">
        <v>-36</v>
      </c>
      <c r="N36" s="60">
        <v>-36</v>
      </c>
      <c r="O36" s="91">
        <v>-360</v>
      </c>
    </row>
    <row r="37" spans="1:15" ht="15.6">
      <c r="A37" s="21" t="s">
        <v>3150</v>
      </c>
      <c r="B37" s="82" t="s">
        <v>870</v>
      </c>
      <c r="C37" s="60">
        <v>-100</v>
      </c>
      <c r="D37" s="60"/>
      <c r="E37" s="60"/>
      <c r="F37" s="60"/>
      <c r="G37" s="60"/>
      <c r="H37" s="60"/>
      <c r="I37" s="60"/>
      <c r="J37" s="60"/>
      <c r="K37" s="60"/>
      <c r="L37" s="60"/>
      <c r="M37" s="60"/>
      <c r="N37" s="60"/>
      <c r="O37" s="91">
        <v>-100</v>
      </c>
    </row>
    <row r="38" spans="1:15" ht="15.6">
      <c r="A38" s="21" t="s">
        <v>21</v>
      </c>
      <c r="B38" s="82" t="s">
        <v>3156</v>
      </c>
      <c r="C38" s="60">
        <v>-50.04</v>
      </c>
      <c r="D38" s="60">
        <v>0</v>
      </c>
      <c r="E38" s="60">
        <v>-10.55</v>
      </c>
      <c r="F38" s="60">
        <v>-17.420000000000002</v>
      </c>
      <c r="G38" s="60">
        <v>-41.23</v>
      </c>
      <c r="H38" s="60">
        <v>-18.82</v>
      </c>
      <c r="I38" s="60">
        <v>-31.07</v>
      </c>
      <c r="J38" s="60">
        <v>-28.1</v>
      </c>
      <c r="K38" s="60"/>
      <c r="L38" s="60"/>
      <c r="M38" s="60"/>
      <c r="N38" s="60"/>
      <c r="O38" s="91">
        <v>-197.23</v>
      </c>
    </row>
    <row r="39" spans="1:15" ht="15.6">
      <c r="A39" s="21" t="s">
        <v>21</v>
      </c>
      <c r="B39" s="82" t="s">
        <v>3157</v>
      </c>
      <c r="C39" s="60">
        <v>-9.99</v>
      </c>
      <c r="D39" s="60">
        <v>-9.99</v>
      </c>
      <c r="E39" s="60">
        <v>-9.99</v>
      </c>
      <c r="F39" s="60">
        <v>-9.99</v>
      </c>
      <c r="G39" s="60">
        <v>-9.99</v>
      </c>
      <c r="H39" s="60">
        <v>-9.99</v>
      </c>
      <c r="I39" s="60">
        <v>-9.99</v>
      </c>
      <c r="J39" s="60">
        <v>-9.99</v>
      </c>
      <c r="K39" s="60"/>
      <c r="L39" s="60"/>
      <c r="M39" s="60"/>
      <c r="N39" s="60"/>
      <c r="O39" s="91">
        <v>-79.92</v>
      </c>
    </row>
    <row r="40" spans="1:15" ht="15.6">
      <c r="A40" s="21" t="s">
        <v>66</v>
      </c>
      <c r="B40" s="82" t="s">
        <v>3158</v>
      </c>
      <c r="C40" s="60"/>
      <c r="D40" s="60"/>
      <c r="E40" s="60">
        <v>-130.44999999999999</v>
      </c>
      <c r="F40" s="60"/>
      <c r="G40" s="60"/>
      <c r="H40" s="60"/>
      <c r="I40" s="60"/>
      <c r="J40" s="60"/>
      <c r="K40" s="60"/>
      <c r="L40" s="60"/>
      <c r="M40" s="60"/>
      <c r="N40" s="60"/>
      <c r="O40" s="91">
        <v>-130.44999999999999</v>
      </c>
    </row>
    <row r="41" spans="1:15" ht="15.6">
      <c r="A41" s="21" t="s">
        <v>21</v>
      </c>
      <c r="B41" s="82" t="s">
        <v>3159</v>
      </c>
      <c r="C41" s="60"/>
      <c r="D41" s="60"/>
      <c r="E41" s="60">
        <v>-161.13999999999999</v>
      </c>
      <c r="F41" s="60"/>
      <c r="G41" s="60"/>
      <c r="H41" s="60"/>
      <c r="I41" s="60"/>
      <c r="J41" s="60"/>
      <c r="K41" s="60"/>
      <c r="L41" s="60"/>
      <c r="M41" s="60"/>
      <c r="N41" s="60"/>
      <c r="O41" s="91">
        <v>-161.13999999999999</v>
      </c>
    </row>
    <row r="42" spans="1:15" ht="15.6">
      <c r="A42" s="21" t="s">
        <v>66</v>
      </c>
      <c r="B42" s="82" t="s">
        <v>3160</v>
      </c>
      <c r="C42" s="60">
        <v>-100</v>
      </c>
      <c r="D42" s="60">
        <v>-100</v>
      </c>
      <c r="E42" s="60">
        <v>-100</v>
      </c>
      <c r="F42" s="60">
        <v>-100</v>
      </c>
      <c r="G42" s="60">
        <v>-100</v>
      </c>
      <c r="H42" s="60">
        <v>-100</v>
      </c>
      <c r="I42" s="60">
        <v>-100</v>
      </c>
      <c r="J42" s="60">
        <v>-100</v>
      </c>
      <c r="K42" s="60"/>
      <c r="L42" s="60"/>
      <c r="M42" s="60"/>
      <c r="N42" s="60"/>
      <c r="O42" s="91">
        <v>-800</v>
      </c>
    </row>
    <row r="43" spans="1:15" ht="15.6">
      <c r="A43" s="21" t="s">
        <v>21</v>
      </c>
      <c r="B43" s="82" t="s">
        <v>41</v>
      </c>
      <c r="C43" s="60">
        <v>-109.98</v>
      </c>
      <c r="D43" s="60">
        <v>-109.98</v>
      </c>
      <c r="E43" s="60">
        <v>-109.98</v>
      </c>
      <c r="F43" s="60">
        <v>-109.98</v>
      </c>
      <c r="G43" s="60">
        <v>-109.98</v>
      </c>
      <c r="H43" s="60">
        <v>-109.98</v>
      </c>
      <c r="I43" s="60">
        <v>-109.98</v>
      </c>
      <c r="J43" s="60"/>
      <c r="K43" s="60"/>
      <c r="L43" s="60"/>
      <c r="M43" s="60"/>
      <c r="N43" s="60"/>
      <c r="O43" s="91">
        <v>-769.86</v>
      </c>
    </row>
    <row r="44" spans="1:15" ht="15.6">
      <c r="A44" s="21" t="s">
        <v>21</v>
      </c>
      <c r="B44" s="82" t="s">
        <v>3161</v>
      </c>
      <c r="C44" s="60">
        <v>-37.950000000000003</v>
      </c>
      <c r="D44" s="60">
        <v>-97.69</v>
      </c>
      <c r="E44" s="60">
        <v>-327.08</v>
      </c>
      <c r="F44" s="60">
        <v>-95.89</v>
      </c>
      <c r="G44" s="60">
        <v>-757.33999999999992</v>
      </c>
      <c r="H44" s="60">
        <v>-189.70999999999998</v>
      </c>
      <c r="I44" s="60">
        <v>-335.2</v>
      </c>
      <c r="J44" s="60">
        <v>-1054.2000000000003</v>
      </c>
      <c r="K44" s="60">
        <v>-86.93</v>
      </c>
      <c r="L44" s="60">
        <v>-125.54</v>
      </c>
      <c r="M44" s="60">
        <v>-51.64</v>
      </c>
      <c r="N44" s="60">
        <v>-183.12999999999997</v>
      </c>
      <c r="O44" s="91">
        <v>-3342.3</v>
      </c>
    </row>
    <row r="45" spans="1:15" ht="15.6">
      <c r="A45" s="21" t="s">
        <v>815</v>
      </c>
      <c r="B45" s="82" t="s">
        <v>44</v>
      </c>
      <c r="C45" s="60">
        <v>-132.55000000000001</v>
      </c>
      <c r="D45" s="60">
        <v>-132.55000000000001</v>
      </c>
      <c r="E45" s="60">
        <v>-132.55000000000001</v>
      </c>
      <c r="F45" s="60">
        <v>-132.55000000000001</v>
      </c>
      <c r="G45" s="60">
        <v>-132.55000000000001</v>
      </c>
      <c r="H45" s="60">
        <v>-132.55000000000001</v>
      </c>
      <c r="I45" s="60">
        <v>-132.55000000000001</v>
      </c>
      <c r="J45" s="60">
        <v>-132.55000000000001</v>
      </c>
      <c r="K45" s="60"/>
      <c r="L45" s="60"/>
      <c r="M45" s="60"/>
      <c r="N45" s="60"/>
      <c r="O45" s="91">
        <v>-1060.3999999999999</v>
      </c>
    </row>
    <row r="46" spans="1:15" ht="15.6">
      <c r="A46" s="21" t="s">
        <v>3150</v>
      </c>
      <c r="B46" s="82" t="s">
        <v>3162</v>
      </c>
      <c r="C46" s="60">
        <v>-99</v>
      </c>
      <c r="D46" s="60">
        <v>-101.4</v>
      </c>
      <c r="E46" s="60">
        <v>-103.8</v>
      </c>
      <c r="F46" s="60">
        <v>-99</v>
      </c>
      <c r="G46" s="60"/>
      <c r="H46" s="60"/>
      <c r="I46" s="60"/>
      <c r="J46" s="60"/>
      <c r="K46" s="60"/>
      <c r="L46" s="60"/>
      <c r="M46" s="60"/>
      <c r="N46" s="60"/>
      <c r="O46" s="91">
        <v>-403.2</v>
      </c>
    </row>
    <row r="47" spans="1:15" ht="15.6">
      <c r="A47" s="21" t="s">
        <v>66</v>
      </c>
      <c r="B47" s="82" t="s">
        <v>3163</v>
      </c>
      <c r="C47" s="60">
        <v>-211.95</v>
      </c>
      <c r="D47" s="60">
        <v>-211.95</v>
      </c>
      <c r="E47" s="60">
        <v>-211.95</v>
      </c>
      <c r="F47" s="60">
        <v>-201.95</v>
      </c>
      <c r="G47" s="60">
        <v>-201.95</v>
      </c>
      <c r="H47" s="60">
        <v>-211.95</v>
      </c>
      <c r="I47" s="60"/>
      <c r="J47" s="60"/>
      <c r="K47" s="60"/>
      <c r="L47" s="60"/>
      <c r="M47" s="60"/>
      <c r="N47" s="60"/>
      <c r="O47" s="91">
        <v>-1251.7</v>
      </c>
    </row>
    <row r="48" spans="1:15" ht="15.6">
      <c r="A48" s="21" t="s">
        <v>66</v>
      </c>
      <c r="B48" s="82" t="s">
        <v>3164</v>
      </c>
      <c r="C48" s="60">
        <v>-59</v>
      </c>
      <c r="D48" s="60">
        <v>-59</v>
      </c>
      <c r="E48" s="60">
        <v>-59</v>
      </c>
      <c r="F48" s="60">
        <v>-78.81</v>
      </c>
      <c r="G48" s="60">
        <v>-88.5</v>
      </c>
      <c r="H48" s="60">
        <v>-88.5</v>
      </c>
      <c r="I48" s="60">
        <v>-88.5</v>
      </c>
      <c r="J48" s="60">
        <v>-131.88</v>
      </c>
      <c r="K48" s="60"/>
      <c r="L48" s="60"/>
      <c r="M48" s="60"/>
      <c r="N48" s="60"/>
      <c r="O48" s="91">
        <v>-653.18999999999994</v>
      </c>
    </row>
    <row r="49" spans="1:18" ht="15.6">
      <c r="A49" s="21" t="s">
        <v>816</v>
      </c>
      <c r="B49" s="82" t="s">
        <v>3165</v>
      </c>
      <c r="C49" s="60"/>
      <c r="D49" s="60"/>
      <c r="E49" s="60"/>
      <c r="F49" s="60"/>
      <c r="G49" s="60"/>
      <c r="H49" s="60">
        <v>-16875.63</v>
      </c>
      <c r="I49" s="60"/>
      <c r="J49" s="60"/>
      <c r="K49" s="60"/>
      <c r="L49" s="60"/>
      <c r="M49" s="60"/>
      <c r="N49" s="60"/>
      <c r="O49" s="91">
        <v>-16875.63</v>
      </c>
    </row>
    <row r="50" spans="1:18" ht="15.6">
      <c r="A50" s="21" t="s">
        <v>813</v>
      </c>
      <c r="B50" s="82" t="s">
        <v>3166</v>
      </c>
      <c r="C50" s="60"/>
      <c r="D50" s="60"/>
      <c r="E50" s="60"/>
      <c r="F50" s="60"/>
      <c r="G50" s="60">
        <v>-2121</v>
      </c>
      <c r="H50" s="60"/>
      <c r="I50" s="60"/>
      <c r="J50" s="60"/>
      <c r="K50" s="60"/>
      <c r="L50" s="60"/>
      <c r="M50" s="60"/>
      <c r="N50" s="60"/>
      <c r="O50" s="91">
        <v>-2121</v>
      </c>
    </row>
    <row r="51" spans="1:18" ht="15.6">
      <c r="A51" s="21" t="s">
        <v>813</v>
      </c>
      <c r="B51" s="82" t="s">
        <v>3167</v>
      </c>
      <c r="C51" s="60"/>
      <c r="D51" s="60"/>
      <c r="E51" s="60">
        <v>-2212.5</v>
      </c>
      <c r="F51" s="60"/>
      <c r="G51" s="60"/>
      <c r="H51" s="60"/>
      <c r="I51" s="60"/>
      <c r="J51" s="60"/>
      <c r="K51" s="60"/>
      <c r="L51" s="60"/>
      <c r="M51" s="60"/>
      <c r="N51" s="60"/>
      <c r="O51" s="91">
        <v>-2212.5</v>
      </c>
    </row>
    <row r="52" spans="1:18" ht="15.6">
      <c r="A52" s="21" t="s">
        <v>3150</v>
      </c>
      <c r="B52" s="82" t="s">
        <v>3168</v>
      </c>
      <c r="C52" s="60"/>
      <c r="D52" s="60"/>
      <c r="E52" s="60"/>
      <c r="F52" s="60">
        <v>-500</v>
      </c>
      <c r="G52" s="60"/>
      <c r="H52" s="60"/>
      <c r="I52" s="60"/>
      <c r="J52" s="60"/>
      <c r="K52" s="60"/>
      <c r="L52" s="60"/>
      <c r="M52" s="60"/>
      <c r="N52" s="60"/>
      <c r="O52" s="91">
        <v>-500</v>
      </c>
    </row>
    <row r="53" spans="1:18" ht="15.6">
      <c r="A53" s="21" t="s">
        <v>815</v>
      </c>
      <c r="B53" s="82" t="s">
        <v>3169</v>
      </c>
      <c r="C53" s="60">
        <v>-185.61</v>
      </c>
      <c r="D53" s="60">
        <v>-160.16</v>
      </c>
      <c r="E53" s="60">
        <v>-193.23</v>
      </c>
      <c r="F53" s="60">
        <v>-172.67</v>
      </c>
      <c r="G53" s="60">
        <v>-261.95</v>
      </c>
      <c r="H53" s="60">
        <v>-185.18</v>
      </c>
      <c r="I53" s="60">
        <v>-205.27</v>
      </c>
      <c r="J53" s="60">
        <v>-257.77</v>
      </c>
      <c r="K53" s="60"/>
      <c r="L53" s="60"/>
      <c r="M53" s="60"/>
      <c r="N53" s="60"/>
      <c r="O53" s="91">
        <v>-1621.84</v>
      </c>
    </row>
    <row r="54" spans="1:18" ht="14.4">
      <c r="A54" s="82" t="s">
        <v>3170</v>
      </c>
      <c r="B54" s="82" t="s">
        <v>3171</v>
      </c>
      <c r="C54" s="60"/>
      <c r="D54" s="60"/>
      <c r="E54" s="60"/>
      <c r="F54" s="60">
        <v>-314.83</v>
      </c>
      <c r="G54" s="60">
        <v>-1479.1599999999999</v>
      </c>
      <c r="H54" s="60">
        <v>-1451.17</v>
      </c>
      <c r="I54" s="60"/>
      <c r="J54" s="60"/>
      <c r="K54" s="60"/>
      <c r="L54" s="60"/>
      <c r="M54" s="60"/>
      <c r="N54" s="60"/>
      <c r="O54" s="91">
        <v>-3245.16</v>
      </c>
    </row>
    <row r="55" spans="1:18" ht="14.4">
      <c r="A55" s="82" t="s">
        <v>3170</v>
      </c>
      <c r="B55" s="82" t="s">
        <v>3172</v>
      </c>
      <c r="C55" s="60"/>
      <c r="D55" s="60"/>
      <c r="E55" s="60"/>
      <c r="F55" s="60">
        <v>-809.36</v>
      </c>
      <c r="G55" s="60">
        <v>-3026.95</v>
      </c>
      <c r="H55" s="60">
        <v>-3000.81</v>
      </c>
      <c r="I55" s="60"/>
      <c r="J55" s="60"/>
      <c r="K55" s="60"/>
      <c r="L55" s="60"/>
      <c r="M55" s="60"/>
      <c r="N55" s="60"/>
      <c r="O55" s="91">
        <v>-6837.12</v>
      </c>
    </row>
    <row r="56" spans="1:18" ht="15.6">
      <c r="A56" s="21" t="s">
        <v>811</v>
      </c>
      <c r="B56" s="82" t="s">
        <v>3173</v>
      </c>
      <c r="C56" s="60">
        <v>-3938.38</v>
      </c>
      <c r="D56" s="60">
        <v>-2256.0500000000002</v>
      </c>
      <c r="E56" s="60">
        <v>-4201</v>
      </c>
      <c r="F56" s="60">
        <v>-4651</v>
      </c>
      <c r="G56" s="60">
        <v>-193.63</v>
      </c>
      <c r="H56" s="60">
        <v>-1393</v>
      </c>
      <c r="I56" s="60">
        <v>-4607.8399999999992</v>
      </c>
      <c r="J56" s="60">
        <v>-3576.67</v>
      </c>
      <c r="K56" s="60">
        <v>-7881.79</v>
      </c>
      <c r="L56" s="60">
        <v>-6342.6500000000005</v>
      </c>
      <c r="M56" s="60">
        <v>-1501.02</v>
      </c>
      <c r="N56" s="60">
        <v>-1547</v>
      </c>
      <c r="O56" s="91">
        <v>-42090.03</v>
      </c>
      <c r="P56" s="58">
        <f>42090+O56</f>
        <v>-2.9999999998835847E-2</v>
      </c>
      <c r="Q56" s="58">
        <f>P56/6</f>
        <v>-4.9999999998059748E-3</v>
      </c>
      <c r="R56" s="58">
        <v>-1</v>
      </c>
    </row>
    <row r="57" spans="1:18" ht="15.6">
      <c r="A57" s="21" t="s">
        <v>811</v>
      </c>
      <c r="B57" s="82" t="s">
        <v>3174</v>
      </c>
      <c r="C57" s="92">
        <v>-1599.43</v>
      </c>
      <c r="D57" s="92">
        <v>-1599.43</v>
      </c>
      <c r="E57" s="60">
        <v>-109.98</v>
      </c>
      <c r="F57" s="92">
        <v>-1611.42</v>
      </c>
      <c r="G57" s="60">
        <v>-1040.96</v>
      </c>
      <c r="H57" s="60">
        <v>-3289.9500000000003</v>
      </c>
      <c r="I57" s="92">
        <v>-4263.41</v>
      </c>
      <c r="J57" s="92">
        <v>-3643.4300000000003</v>
      </c>
      <c r="K57" s="92">
        <v>-3745.4300000000003</v>
      </c>
      <c r="L57" s="60">
        <v>-6880.48</v>
      </c>
      <c r="M57" s="60">
        <v>-3995.9700000000003</v>
      </c>
      <c r="N57" s="60">
        <v>-2975.9700000000003</v>
      </c>
      <c r="O57" s="91">
        <v>-34755.86</v>
      </c>
    </row>
    <row r="58" spans="1:18" ht="15.6">
      <c r="A58" s="21" t="s">
        <v>811</v>
      </c>
      <c r="B58" s="82" t="s">
        <v>847</v>
      </c>
      <c r="C58" s="60"/>
      <c r="D58" s="60"/>
      <c r="E58" s="60"/>
      <c r="F58" s="60"/>
      <c r="G58" s="60"/>
      <c r="H58" s="60"/>
      <c r="I58" s="60"/>
      <c r="J58" s="60"/>
      <c r="K58" s="60"/>
      <c r="L58" s="60">
        <v>-4100</v>
      </c>
      <c r="M58" s="60"/>
      <c r="N58" s="60"/>
      <c r="O58" s="91">
        <v>-4100</v>
      </c>
    </row>
    <row r="59" spans="1:18" ht="15.6">
      <c r="A59" s="21" t="s">
        <v>21</v>
      </c>
      <c r="B59" s="82" t="s">
        <v>45</v>
      </c>
      <c r="C59" s="60">
        <v>-441.19000000000005</v>
      </c>
      <c r="D59" s="60">
        <v>-1301.54</v>
      </c>
      <c r="E59" s="60">
        <v>-2324.38</v>
      </c>
      <c r="F59" s="60">
        <v>-3941.05</v>
      </c>
      <c r="G59" s="60">
        <v>-4200.87</v>
      </c>
      <c r="H59" s="60">
        <v>-8090.51</v>
      </c>
      <c r="I59" s="60">
        <v>-12224.149999999998</v>
      </c>
      <c r="J59" s="60">
        <v>-19514.719999999998</v>
      </c>
      <c r="K59" s="60">
        <v>-7661.19</v>
      </c>
      <c r="L59" s="60">
        <v>-7644.130000000001</v>
      </c>
      <c r="M59" s="60">
        <v>-12856.759999999998</v>
      </c>
      <c r="N59" s="60">
        <v>-9519.43</v>
      </c>
      <c r="O59" s="91">
        <v>-89719.919999999984</v>
      </c>
    </row>
    <row r="60" spans="1:18" ht="15.6">
      <c r="A60" s="21" t="s">
        <v>815</v>
      </c>
      <c r="B60" s="82" t="s">
        <v>3175</v>
      </c>
      <c r="C60" s="60">
        <v>-4692</v>
      </c>
      <c r="D60" s="60"/>
      <c r="E60" s="60"/>
      <c r="F60" s="60"/>
      <c r="G60" s="60"/>
      <c r="H60" s="60"/>
      <c r="I60" s="60"/>
      <c r="J60" s="60"/>
      <c r="K60" s="60"/>
      <c r="L60" s="60"/>
      <c r="M60" s="60"/>
      <c r="N60" s="60"/>
      <c r="O60" s="91">
        <v>-4692</v>
      </c>
    </row>
    <row r="61" spans="1:18" ht="15.6">
      <c r="A61" s="21" t="s">
        <v>21</v>
      </c>
      <c r="B61" s="21" t="s">
        <v>901</v>
      </c>
      <c r="C61" s="60"/>
      <c r="D61" s="60"/>
      <c r="E61" s="60"/>
      <c r="F61" s="60"/>
      <c r="G61" s="60"/>
      <c r="H61" s="60"/>
      <c r="I61" s="60">
        <v>-470.12</v>
      </c>
      <c r="J61" s="60">
        <v>-158.34</v>
      </c>
      <c r="K61" s="60">
        <v>-1641.1499999999999</v>
      </c>
      <c r="L61" s="60">
        <v>-763.99</v>
      </c>
      <c r="M61" s="60">
        <v>-717.84</v>
      </c>
      <c r="N61" s="60">
        <v>-873.38999999999987</v>
      </c>
      <c r="O61" s="91">
        <v>-4624.83</v>
      </c>
    </row>
    <row r="62" spans="1:18" ht="15.6">
      <c r="A62" s="21" t="s">
        <v>21</v>
      </c>
      <c r="B62" s="21" t="s">
        <v>902</v>
      </c>
      <c r="C62" s="60"/>
      <c r="D62" s="60"/>
      <c r="E62" s="60"/>
      <c r="F62" s="60"/>
      <c r="G62" s="60"/>
      <c r="H62" s="60"/>
      <c r="I62" s="60"/>
      <c r="J62" s="60">
        <v>-295.05</v>
      </c>
      <c r="K62" s="60">
        <v>-197.94</v>
      </c>
      <c r="L62" s="60">
        <v>-236.73000000000002</v>
      </c>
      <c r="M62" s="60">
        <v>-248.66000000000003</v>
      </c>
      <c r="N62" s="60">
        <v>-124.98</v>
      </c>
      <c r="O62" s="91">
        <v>-1103.3600000000001</v>
      </c>
    </row>
    <row r="63" spans="1:18" ht="15.6">
      <c r="A63" s="21" t="s">
        <v>21</v>
      </c>
      <c r="B63" s="21" t="s">
        <v>903</v>
      </c>
      <c r="C63" s="60"/>
      <c r="D63" s="60"/>
      <c r="E63" s="60"/>
      <c r="F63" s="60"/>
      <c r="G63" s="60"/>
      <c r="H63" s="60"/>
      <c r="I63" s="60">
        <v>-28.54</v>
      </c>
      <c r="J63" s="60">
        <v>-302.43</v>
      </c>
      <c r="K63" s="60">
        <v>-153.21</v>
      </c>
      <c r="L63" s="60">
        <v>-471.23</v>
      </c>
      <c r="M63" s="60">
        <v>-236.89999999999998</v>
      </c>
      <c r="N63" s="60">
        <v>-403.28000000000003</v>
      </c>
      <c r="O63" s="91">
        <v>-1595.59</v>
      </c>
    </row>
    <row r="64" spans="1:18" ht="15.6">
      <c r="A64" s="82" t="s">
        <v>3170</v>
      </c>
      <c r="B64" s="21" t="s">
        <v>904</v>
      </c>
      <c r="C64" s="60"/>
      <c r="D64" s="60"/>
      <c r="E64" s="60"/>
      <c r="F64" s="60"/>
      <c r="G64" s="60"/>
      <c r="H64" s="60"/>
      <c r="I64" s="60"/>
      <c r="J64" s="60">
        <v>-462.22</v>
      </c>
      <c r="K64" s="60">
        <v>-355.77</v>
      </c>
      <c r="L64" s="60">
        <v>-293.07</v>
      </c>
      <c r="M64" s="60">
        <v>-443.76</v>
      </c>
      <c r="N64" s="60">
        <v>-418.88</v>
      </c>
      <c r="O64" s="91">
        <v>-1973.6999999999998</v>
      </c>
    </row>
    <row r="65" spans="1:17" ht="15.6">
      <c r="A65" s="21" t="s">
        <v>815</v>
      </c>
      <c r="B65" s="21" t="s">
        <v>905</v>
      </c>
      <c r="C65" s="60"/>
      <c r="D65" s="60"/>
      <c r="E65" s="60"/>
      <c r="F65" s="60"/>
      <c r="G65" s="60"/>
      <c r="H65" s="60"/>
      <c r="I65" s="60">
        <v>-198.56999999999996</v>
      </c>
      <c r="J65" s="60">
        <v>-1288.8199999999997</v>
      </c>
      <c r="K65" s="60">
        <v>-1484.7000000000003</v>
      </c>
      <c r="L65" s="60">
        <v>-1103.51</v>
      </c>
      <c r="M65" s="60">
        <v>-1337.8300000000008</v>
      </c>
      <c r="N65" s="60">
        <v>-1442.8899999999996</v>
      </c>
      <c r="O65" s="91">
        <v>-6856.3200000000006</v>
      </c>
      <c r="P65" s="58">
        <f>6856.32-O65</f>
        <v>13712.64</v>
      </c>
    </row>
    <row r="66" spans="1:17" ht="15.6">
      <c r="A66" s="82" t="s">
        <v>3170</v>
      </c>
      <c r="B66" s="21" t="s">
        <v>906</v>
      </c>
      <c r="C66" s="60"/>
      <c r="D66" s="60"/>
      <c r="E66" s="60"/>
      <c r="F66" s="60"/>
      <c r="G66" s="60"/>
      <c r="H66" s="60"/>
      <c r="I66" s="60"/>
      <c r="J66" s="60">
        <v>-17.5</v>
      </c>
      <c r="K66" s="60"/>
      <c r="L66" s="60">
        <v>-60</v>
      </c>
      <c r="M66" s="60">
        <v>-15.54</v>
      </c>
      <c r="N66" s="60">
        <v>-6770.33</v>
      </c>
      <c r="O66" s="91">
        <v>-6863.37</v>
      </c>
    </row>
    <row r="67" spans="1:17" ht="15.6">
      <c r="A67" s="21" t="s">
        <v>3150</v>
      </c>
      <c r="B67" s="21" t="s">
        <v>907</v>
      </c>
      <c r="C67" s="60"/>
      <c r="D67" s="60"/>
      <c r="E67" s="60"/>
      <c r="F67" s="60"/>
      <c r="G67" s="60"/>
      <c r="H67" s="60"/>
      <c r="I67" s="60"/>
      <c r="J67" s="60">
        <v>-155.66</v>
      </c>
      <c r="K67" s="60">
        <v>-369.09</v>
      </c>
      <c r="L67" s="60">
        <v>-270.68</v>
      </c>
      <c r="M67" s="60">
        <v>-46.519999999999996</v>
      </c>
      <c r="N67" s="60">
        <v>-46.54</v>
      </c>
      <c r="O67" s="91">
        <v>-888.49</v>
      </c>
    </row>
    <row r="68" spans="1:17" ht="15.6">
      <c r="A68" s="21" t="s">
        <v>816</v>
      </c>
      <c r="B68" s="21" t="s">
        <v>874</v>
      </c>
      <c r="C68" s="60"/>
      <c r="D68" s="60"/>
      <c r="E68" s="60"/>
      <c r="F68" s="60"/>
      <c r="G68" s="60"/>
      <c r="H68" s="60"/>
      <c r="I68" s="60">
        <v>-566.06000000000006</v>
      </c>
      <c r="J68" s="60">
        <v>-2692.11</v>
      </c>
      <c r="K68" s="60">
        <v>-2674.3799999999992</v>
      </c>
      <c r="L68" s="60">
        <v>-2277.3999999999992</v>
      </c>
      <c r="M68" s="60">
        <v>-2819.639999999999</v>
      </c>
      <c r="N68" s="60">
        <v>-2805.7999999999997</v>
      </c>
      <c r="O68" s="91">
        <v>-13835.389999999998</v>
      </c>
      <c r="P68" s="58">
        <f>13835.39-O68</f>
        <v>27670.78</v>
      </c>
    </row>
    <row r="69" spans="1:17" ht="15.6">
      <c r="A69" s="21" t="s">
        <v>28</v>
      </c>
      <c r="B69" s="21" t="s">
        <v>876</v>
      </c>
      <c r="C69" s="60"/>
      <c r="D69" s="60"/>
      <c r="E69" s="60"/>
      <c r="F69" s="60"/>
      <c r="G69" s="60"/>
      <c r="H69" s="60"/>
      <c r="I69" s="60">
        <v>-53.27</v>
      </c>
      <c r="J69" s="60">
        <v>-250.02000000000004</v>
      </c>
      <c r="K69" s="60">
        <v>-1690.87</v>
      </c>
      <c r="L69" s="60">
        <v>-1014.27</v>
      </c>
      <c r="M69" s="60">
        <v>-350.39000000000004</v>
      </c>
      <c r="N69" s="60">
        <v>-400.51</v>
      </c>
      <c r="O69" s="91">
        <v>-3759.33</v>
      </c>
    </row>
    <row r="70" spans="1:17" ht="15.6">
      <c r="A70" s="21" t="s">
        <v>28</v>
      </c>
      <c r="B70" s="21" t="s">
        <v>878</v>
      </c>
      <c r="C70" s="60"/>
      <c r="D70" s="60"/>
      <c r="E70" s="60"/>
      <c r="F70" s="60"/>
      <c r="G70" s="60"/>
      <c r="H70" s="60"/>
      <c r="I70" s="60">
        <v>-779.19999999999993</v>
      </c>
      <c r="J70" s="60">
        <v>-860.13999999999987</v>
      </c>
      <c r="K70" s="60">
        <v>-80.010000000000019</v>
      </c>
      <c r="L70" s="60">
        <v>-330.61</v>
      </c>
      <c r="M70" s="60">
        <v>-369.78999999999996</v>
      </c>
      <c r="N70" s="60">
        <v>-372.74</v>
      </c>
      <c r="O70" s="93">
        <v>-2792.49</v>
      </c>
    </row>
    <row r="71" spans="1:17" ht="15.6">
      <c r="A71" s="21" t="s">
        <v>28</v>
      </c>
      <c r="B71" s="21" t="s">
        <v>880</v>
      </c>
      <c r="C71" s="60"/>
      <c r="D71" s="60"/>
      <c r="E71" s="60"/>
      <c r="F71" s="60"/>
      <c r="G71" s="60"/>
      <c r="H71" s="60"/>
      <c r="I71" s="60">
        <v>-9.26</v>
      </c>
      <c r="J71" s="60">
        <v>-686.6</v>
      </c>
      <c r="K71" s="60"/>
      <c r="L71" s="60"/>
      <c r="M71" s="60"/>
      <c r="N71" s="60">
        <v>-301.68</v>
      </c>
      <c r="O71" s="93">
        <v>-997.54</v>
      </c>
      <c r="Q71" s="58">
        <f>46887.82-SUM(O61:O71)</f>
        <v>92178.23</v>
      </c>
    </row>
    <row r="72" spans="1:17" ht="15.6">
      <c r="A72" s="21" t="s">
        <v>28</v>
      </c>
      <c r="B72" s="21" t="s">
        <v>882</v>
      </c>
      <c r="C72" s="60"/>
      <c r="D72" s="60"/>
      <c r="E72" s="60"/>
      <c r="F72" s="60"/>
      <c r="G72" s="60"/>
      <c r="H72" s="60"/>
      <c r="I72" s="60"/>
      <c r="J72" s="60">
        <v>-1164.24</v>
      </c>
      <c r="K72" s="60"/>
      <c r="L72" s="60">
        <v>-444.43</v>
      </c>
      <c r="M72" s="60"/>
      <c r="N72" s="60"/>
      <c r="O72" s="91">
        <v>-1608.67</v>
      </c>
    </row>
    <row r="73" spans="1:17" ht="14.4">
      <c r="A73" s="82" t="s">
        <v>811</v>
      </c>
      <c r="B73" s="82" t="s">
        <v>3176</v>
      </c>
      <c r="C73" s="94">
        <v>-3278.6308333333341</v>
      </c>
      <c r="D73" s="94">
        <v>-3278.6308333333341</v>
      </c>
      <c r="E73" s="94">
        <v>-3278.6308333333341</v>
      </c>
      <c r="F73" s="94">
        <v>-3278.6308333333341</v>
      </c>
      <c r="G73" s="94">
        <v>-3278.6308333333341</v>
      </c>
      <c r="H73" s="94">
        <v>-3278.6308333333341</v>
      </c>
      <c r="I73" s="94">
        <v>-3278.6308333333341</v>
      </c>
      <c r="J73" s="94">
        <v>-3278.6308333333341</v>
      </c>
      <c r="K73" s="94">
        <v>-3278.6308333333341</v>
      </c>
      <c r="L73" s="94">
        <v>-3278.6308333333341</v>
      </c>
      <c r="M73" s="94">
        <v>-3278.6308333333341</v>
      </c>
      <c r="N73" s="94">
        <v>-3278.6308333333341</v>
      </c>
      <c r="O73" s="95">
        <v>-39343.570000000007</v>
      </c>
    </row>
    <row r="74" spans="1:17" ht="15.6">
      <c r="A74" s="96"/>
      <c r="B74" s="97" t="s">
        <v>797</v>
      </c>
      <c r="C74" s="98">
        <v>-19818.720833333329</v>
      </c>
      <c r="D74" s="98">
        <v>-14377.560833333331</v>
      </c>
      <c r="E74" s="98">
        <v>-20698.040833333329</v>
      </c>
      <c r="F74" s="98">
        <v>-23379.370833333334</v>
      </c>
      <c r="G74" s="98">
        <v>-18851.270833333332</v>
      </c>
      <c r="H74" s="98">
        <v>-43772.79083333334</v>
      </c>
      <c r="I74" s="98">
        <v>-32857.610833333332</v>
      </c>
      <c r="J74" s="98">
        <v>-44862.030833333331</v>
      </c>
      <c r="K74" s="98">
        <v>-34401.300833333335</v>
      </c>
      <c r="L74" s="98">
        <v>-38601.530833333331</v>
      </c>
      <c r="M74" s="98">
        <v>-31847.910833333335</v>
      </c>
      <c r="N74" s="98">
        <v>-37239.050833333342</v>
      </c>
      <c r="O74" s="87">
        <v>-360230</v>
      </c>
    </row>
    <row r="75" spans="1:17" ht="14.4">
      <c r="A75" s="82"/>
      <c r="B75" s="99" t="s">
        <v>3177</v>
      </c>
      <c r="C75" s="86"/>
      <c r="D75" s="87"/>
      <c r="E75" s="86"/>
      <c r="F75" s="86"/>
      <c r="G75" s="86"/>
      <c r="H75" s="86"/>
      <c r="I75" s="86"/>
      <c r="J75" s="87"/>
      <c r="K75" s="86"/>
      <c r="L75" s="87"/>
      <c r="M75" s="86"/>
      <c r="N75" s="86"/>
      <c r="O75" s="88">
        <v>550269</v>
      </c>
    </row>
    <row r="76" spans="1:17" ht="14.4">
      <c r="A76" s="60"/>
      <c r="B76" s="60"/>
      <c r="C76" s="60"/>
      <c r="D76" s="60"/>
      <c r="E76" s="60"/>
      <c r="F76" s="60"/>
      <c r="G76" s="60"/>
      <c r="H76" s="60"/>
      <c r="I76" s="60"/>
      <c r="J76" s="60"/>
      <c r="K76" s="60"/>
      <c r="L76" s="60"/>
      <c r="M76" s="60"/>
      <c r="N76" s="60"/>
      <c r="O76" s="89"/>
    </row>
    <row r="77" spans="1:17" ht="14.4">
      <c r="A77" s="60"/>
      <c r="B77" s="60"/>
      <c r="C77" s="60"/>
      <c r="D77" s="60"/>
      <c r="E77" s="60"/>
      <c r="F77" s="60"/>
      <c r="G77" s="60"/>
      <c r="H77" s="60"/>
      <c r="I77" s="60"/>
      <c r="J77" s="60"/>
      <c r="K77" s="60"/>
      <c r="L77" s="60"/>
      <c r="M77" s="60"/>
      <c r="N77" s="60"/>
      <c r="O77" s="89"/>
    </row>
    <row r="78" spans="1:17" ht="14.4">
      <c r="A78" s="82"/>
      <c r="B78" s="82" t="s">
        <v>3178</v>
      </c>
      <c r="C78" s="60"/>
      <c r="D78" s="60"/>
      <c r="E78" s="60"/>
      <c r="F78" s="60"/>
      <c r="G78" s="60"/>
      <c r="H78" s="60"/>
      <c r="I78" s="60"/>
      <c r="J78" s="60"/>
      <c r="K78" s="60"/>
      <c r="L78" s="60"/>
      <c r="M78" s="60"/>
      <c r="N78" s="60"/>
      <c r="O78" s="91"/>
    </row>
    <row r="79" spans="1:17" ht="15.6">
      <c r="A79" s="26"/>
      <c r="B79" s="85" t="s">
        <v>3179</v>
      </c>
      <c r="C79" s="86">
        <v>35007.279166666674</v>
      </c>
      <c r="D79" s="86">
        <v>-14377.560833333331</v>
      </c>
      <c r="E79" s="86">
        <v>99525.959166666667</v>
      </c>
      <c r="F79" s="86">
        <v>47453.629166666666</v>
      </c>
      <c r="G79" s="86">
        <v>-12054.270833333332</v>
      </c>
      <c r="H79" s="86">
        <v>42605.20916666666</v>
      </c>
      <c r="I79" s="86">
        <v>10142.389166666668</v>
      </c>
      <c r="J79" s="86">
        <v>-44862.030833333331</v>
      </c>
      <c r="K79" s="86">
        <v>64598.699166666665</v>
      </c>
      <c r="L79" s="86">
        <v>-38601.530833333331</v>
      </c>
      <c r="M79" s="86">
        <v>-22145.910833333335</v>
      </c>
      <c r="N79" s="86">
        <v>22270.949166666658</v>
      </c>
      <c r="O79" s="88">
        <v>190039</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R73"/>
  <sheetViews>
    <sheetView workbookViewId="0">
      <pane ySplit="1" topLeftCell="A29" activePane="bottomLeft" state="frozen"/>
      <selection activeCell="B23" sqref="B23"/>
      <selection pane="bottomLeft" activeCell="H40" sqref="H40"/>
    </sheetView>
  </sheetViews>
  <sheetFormatPr defaultColWidth="12.6640625" defaultRowHeight="15.75" customHeight="1"/>
  <cols>
    <col min="1" max="2" width="24.6640625" style="60" customWidth="1"/>
    <col min="3" max="14" width="10.88671875" style="60" customWidth="1"/>
    <col min="15" max="16384" width="12.6640625" style="60"/>
  </cols>
  <sheetData>
    <row r="1" spans="1:15" ht="15.75" customHeight="1">
      <c r="A1" s="78" t="s">
        <v>0</v>
      </c>
      <c r="B1" s="79" t="s">
        <v>3180</v>
      </c>
      <c r="C1" s="100" t="s">
        <v>2</v>
      </c>
      <c r="D1" s="100" t="s">
        <v>3</v>
      </c>
      <c r="E1" s="100" t="s">
        <v>4</v>
      </c>
      <c r="F1" s="100" t="s">
        <v>5</v>
      </c>
      <c r="G1" s="100" t="s">
        <v>6</v>
      </c>
      <c r="H1" s="100" t="s">
        <v>7</v>
      </c>
      <c r="I1" s="100" t="s">
        <v>8</v>
      </c>
      <c r="J1" s="100" t="s">
        <v>9</v>
      </c>
      <c r="K1" s="100" t="s">
        <v>10</v>
      </c>
      <c r="L1" s="100" t="s">
        <v>11</v>
      </c>
      <c r="M1" s="100" t="s">
        <v>12</v>
      </c>
      <c r="N1" s="100" t="s">
        <v>13</v>
      </c>
      <c r="O1" s="101" t="s">
        <v>14</v>
      </c>
    </row>
    <row r="2" spans="1:15" ht="15.75" customHeight="1">
      <c r="A2" s="82" t="s">
        <v>15</v>
      </c>
      <c r="B2" s="82" t="s">
        <v>3140</v>
      </c>
      <c r="C2" s="83">
        <v>54826</v>
      </c>
      <c r="D2" s="60">
        <v>0</v>
      </c>
      <c r="E2" s="83">
        <v>120224</v>
      </c>
      <c r="F2" s="83">
        <f>70833-20833</f>
        <v>50000</v>
      </c>
      <c r="G2" s="83">
        <v>6796</v>
      </c>
      <c r="H2" s="83">
        <v>86378</v>
      </c>
      <c r="I2" s="83">
        <v>43000</v>
      </c>
      <c r="J2" s="60">
        <v>0</v>
      </c>
      <c r="K2" s="83">
        <v>99000</v>
      </c>
      <c r="L2" s="60">
        <v>0</v>
      </c>
      <c r="M2" s="83">
        <v>9702</v>
      </c>
      <c r="N2" s="83">
        <v>59510</v>
      </c>
      <c r="O2" s="84">
        <f>SUM(Table13[[#This Row],[Jan]:[Dec]])</f>
        <v>529436</v>
      </c>
    </row>
    <row r="3" spans="1:15" ht="15.75" customHeight="1">
      <c r="A3" s="1" t="s">
        <v>3290</v>
      </c>
      <c r="B3" s="82" t="s">
        <v>31</v>
      </c>
      <c r="C3" s="60">
        <v>-1100</v>
      </c>
      <c r="D3" s="60">
        <v>-2193.58</v>
      </c>
      <c r="E3" s="60">
        <v>-2207.3000000000002</v>
      </c>
      <c r="F3" s="60">
        <v>-4606.37</v>
      </c>
      <c r="G3" s="60">
        <v>-70.819999999999993</v>
      </c>
      <c r="H3" s="60">
        <v>-2261.67</v>
      </c>
      <c r="I3" s="60">
        <v>-2270.23</v>
      </c>
      <c r="J3" s="60">
        <v>-2347.09</v>
      </c>
      <c r="K3" s="60">
        <v>-2594.84</v>
      </c>
      <c r="L3" s="60">
        <v>-2449.31</v>
      </c>
      <c r="M3" s="60">
        <v>-2597.0700000000002</v>
      </c>
      <c r="N3" s="60">
        <v>-5093.2299999999996</v>
      </c>
      <c r="O3" s="91">
        <f t="shared" ref="O3:O15" si="0">SUM(C3:N3)</f>
        <v>-29791.51</v>
      </c>
    </row>
    <row r="4" spans="1:15" ht="15.75" customHeight="1">
      <c r="A4" s="4" t="s">
        <v>3191</v>
      </c>
      <c r="B4" s="82" t="s">
        <v>47</v>
      </c>
      <c r="C4" s="60">
        <v>-78.69</v>
      </c>
      <c r="D4" s="60">
        <v>-15.04</v>
      </c>
      <c r="E4" s="60">
        <v>-165.42</v>
      </c>
      <c r="F4" s="60">
        <v>-97.75</v>
      </c>
      <c r="G4" s="60">
        <v>0</v>
      </c>
      <c r="H4" s="60">
        <v>-178.66000000000003</v>
      </c>
      <c r="I4" s="60">
        <v>-8.25</v>
      </c>
      <c r="J4" s="60">
        <v>-90.97</v>
      </c>
      <c r="K4" s="60">
        <v>0</v>
      </c>
      <c r="L4" s="60">
        <v>0</v>
      </c>
      <c r="M4" s="60">
        <v>0</v>
      </c>
      <c r="N4" s="60">
        <v>0</v>
      </c>
      <c r="O4" s="91">
        <f t="shared" si="0"/>
        <v>-634.78</v>
      </c>
    </row>
    <row r="5" spans="1:15" ht="15.75" customHeight="1">
      <c r="A5" s="60" t="s">
        <v>28</v>
      </c>
      <c r="B5" s="82" t="s">
        <v>3143</v>
      </c>
      <c r="C5" s="60">
        <v>0</v>
      </c>
      <c r="D5" s="60">
        <v>-427.26</v>
      </c>
      <c r="E5" s="60">
        <v>0</v>
      </c>
      <c r="F5" s="60">
        <v>-448.62</v>
      </c>
      <c r="G5" s="60">
        <v>0</v>
      </c>
      <c r="H5" s="60">
        <v>-896.18</v>
      </c>
      <c r="I5" s="60">
        <v>-854.52</v>
      </c>
      <c r="J5" s="60">
        <v>-427.26</v>
      </c>
      <c r="K5" s="60">
        <v>-427.26</v>
      </c>
      <c r="L5" s="60">
        <v>-427.26</v>
      </c>
      <c r="M5" s="60">
        <v>-427.26</v>
      </c>
      <c r="N5" s="60">
        <v>-427.26</v>
      </c>
      <c r="O5" s="91">
        <f t="shared" si="0"/>
        <v>-4762.880000000001</v>
      </c>
    </row>
    <row r="6" spans="1:15" ht="15.75" customHeight="1">
      <c r="A6" s="4" t="s">
        <v>3191</v>
      </c>
      <c r="B6" s="82" t="s">
        <v>3144</v>
      </c>
      <c r="C6" s="60">
        <v>-66.23</v>
      </c>
      <c r="D6" s="60">
        <v>-14.6</v>
      </c>
      <c r="E6" s="60">
        <v>-225.10999999999999</v>
      </c>
      <c r="F6" s="60">
        <v>0</v>
      </c>
      <c r="G6" s="60">
        <v>0</v>
      </c>
      <c r="H6" s="60">
        <v>-102.81</v>
      </c>
      <c r="I6" s="60">
        <v>-317.51</v>
      </c>
      <c r="J6" s="60">
        <v>-291.87</v>
      </c>
      <c r="K6" s="60">
        <v>0</v>
      </c>
      <c r="L6" s="60">
        <v>0</v>
      </c>
      <c r="M6" s="60">
        <v>0</v>
      </c>
      <c r="N6" s="60">
        <v>0</v>
      </c>
      <c r="O6" s="91">
        <f t="shared" si="0"/>
        <v>-1018.13</v>
      </c>
    </row>
    <row r="7" spans="1:15" ht="15.75" customHeight="1">
      <c r="A7" s="60" t="s">
        <v>28</v>
      </c>
      <c r="B7" s="82" t="s">
        <v>3145</v>
      </c>
      <c r="H7" s="60">
        <v>-31</v>
      </c>
      <c r="O7" s="91">
        <f t="shared" si="0"/>
        <v>-31</v>
      </c>
    </row>
    <row r="8" spans="1:15" ht="15.75" customHeight="1">
      <c r="A8" s="4" t="s">
        <v>3191</v>
      </c>
      <c r="B8" s="82" t="s">
        <v>38</v>
      </c>
      <c r="C8" s="60">
        <v>-28.34</v>
      </c>
      <c r="D8" s="60">
        <v>-19.37</v>
      </c>
      <c r="E8" s="60">
        <v>-88.179999999999993</v>
      </c>
      <c r="F8" s="60">
        <v>-148.72</v>
      </c>
      <c r="G8" s="60">
        <v>-1</v>
      </c>
      <c r="H8" s="60">
        <v>-271.40000000000003</v>
      </c>
      <c r="I8" s="60">
        <v>-25.29</v>
      </c>
      <c r="J8" s="60">
        <v>-82.850000000000009</v>
      </c>
      <c r="K8" s="60">
        <v>-7.11</v>
      </c>
      <c r="L8" s="60">
        <v>-16.61</v>
      </c>
      <c r="M8" s="60">
        <v>-282.19</v>
      </c>
      <c r="N8" s="60">
        <v>-161.32</v>
      </c>
      <c r="O8" s="91">
        <f t="shared" si="0"/>
        <v>-1132.3799999999999</v>
      </c>
    </row>
    <row r="9" spans="1:15" ht="15.75" customHeight="1">
      <c r="A9" s="60" t="s">
        <v>28</v>
      </c>
      <c r="B9" s="82" t="s">
        <v>3146</v>
      </c>
      <c r="F9" s="60">
        <v>-240.21</v>
      </c>
      <c r="O9" s="91">
        <f t="shared" si="0"/>
        <v>-240.21</v>
      </c>
    </row>
    <row r="10" spans="1:15" ht="15.75" customHeight="1">
      <c r="A10" s="1" t="s">
        <v>3290</v>
      </c>
      <c r="B10" s="82" t="s">
        <v>3147</v>
      </c>
      <c r="C10" s="60">
        <v>-137.59</v>
      </c>
      <c r="D10" s="60">
        <v>-520.16</v>
      </c>
      <c r="E10" s="60">
        <v>-543.33999999999992</v>
      </c>
      <c r="H10" s="60">
        <v>-11.76</v>
      </c>
      <c r="O10" s="91">
        <f t="shared" si="0"/>
        <v>-1212.8499999999999</v>
      </c>
    </row>
    <row r="11" spans="1:15" ht="15.75" customHeight="1">
      <c r="A11" s="119" t="s">
        <v>3279</v>
      </c>
      <c r="B11" s="82" t="s">
        <v>33</v>
      </c>
      <c r="G11" s="60">
        <v>-112.12</v>
      </c>
      <c r="H11" s="60">
        <v>-112.12</v>
      </c>
      <c r="I11" s="60">
        <v>-56.06</v>
      </c>
      <c r="N11" s="60">
        <v>-56.06</v>
      </c>
      <c r="O11" s="91">
        <f t="shared" si="0"/>
        <v>-336.36</v>
      </c>
    </row>
    <row r="12" spans="1:15" ht="15.75" customHeight="1">
      <c r="A12" s="4" t="s">
        <v>70</v>
      </c>
      <c r="B12" s="82" t="s">
        <v>832</v>
      </c>
      <c r="C12" s="60">
        <v>-13.85</v>
      </c>
      <c r="D12" s="60">
        <v>-13.85</v>
      </c>
      <c r="E12" s="60">
        <v>-13.85</v>
      </c>
      <c r="F12" s="60">
        <v>-13.85</v>
      </c>
      <c r="G12" s="60">
        <v>-13.85</v>
      </c>
      <c r="H12" s="60">
        <v>-13.85</v>
      </c>
      <c r="I12" s="60">
        <v>-13.85</v>
      </c>
      <c r="J12" s="60">
        <v>-13.85</v>
      </c>
      <c r="O12" s="91">
        <f t="shared" si="0"/>
        <v>-110.79999999999998</v>
      </c>
    </row>
    <row r="13" spans="1:15" ht="15.75" customHeight="1">
      <c r="A13" s="60" t="s">
        <v>21</v>
      </c>
      <c r="B13" s="82" t="s">
        <v>3148</v>
      </c>
      <c r="C13" s="60">
        <v>-358.3</v>
      </c>
      <c r="D13" s="60">
        <v>-53.980000000000004</v>
      </c>
      <c r="E13" s="60">
        <v>-123.02000000000001</v>
      </c>
      <c r="F13" s="60">
        <v>-223.89</v>
      </c>
      <c r="G13" s="60">
        <v>-42.260000000000005</v>
      </c>
      <c r="O13" s="91">
        <f t="shared" si="0"/>
        <v>-801.45</v>
      </c>
    </row>
    <row r="14" spans="1:15" ht="15.75" customHeight="1">
      <c r="A14" s="60" t="s">
        <v>21</v>
      </c>
      <c r="B14" s="82" t="s">
        <v>3148</v>
      </c>
      <c r="C14" s="60">
        <v>-1136.9300000000003</v>
      </c>
      <c r="D14" s="60">
        <v>-543.62</v>
      </c>
      <c r="E14" s="60">
        <v>-696.87</v>
      </c>
      <c r="F14" s="60">
        <v>-559.12</v>
      </c>
      <c r="G14" s="60">
        <v>-353.31</v>
      </c>
      <c r="H14" s="60">
        <v>-32.770000000000003</v>
      </c>
      <c r="I14" s="60">
        <v>-21.380000000000003</v>
      </c>
      <c r="J14" s="60">
        <v>-8.99</v>
      </c>
      <c r="O14" s="91">
        <f t="shared" si="0"/>
        <v>-3352.99</v>
      </c>
    </row>
    <row r="15" spans="1:15" ht="15.75" customHeight="1">
      <c r="A15" s="4" t="s">
        <v>3251</v>
      </c>
      <c r="B15" s="82" t="s">
        <v>3149</v>
      </c>
      <c r="E15" s="60">
        <v>-477.19</v>
      </c>
      <c r="O15" s="91">
        <f t="shared" si="0"/>
        <v>-477.19</v>
      </c>
    </row>
    <row r="16" spans="1:15" ht="15.75" customHeight="1">
      <c r="A16" s="60" t="s">
        <v>815</v>
      </c>
      <c r="B16" s="82" t="s">
        <v>841</v>
      </c>
      <c r="I16" s="60">
        <v>-86.97</v>
      </c>
      <c r="K16" s="60">
        <v>-35</v>
      </c>
      <c r="L16" s="60">
        <v>-35</v>
      </c>
      <c r="M16" s="60">
        <v>-29</v>
      </c>
      <c r="O16" s="91">
        <f t="shared" ref="O16:O70" si="1">SUM(C16:N16)</f>
        <v>-185.97</v>
      </c>
    </row>
    <row r="17" spans="1:15" ht="15.75" customHeight="1">
      <c r="A17" s="60" t="s">
        <v>21</v>
      </c>
      <c r="B17" s="82" t="s">
        <v>3151</v>
      </c>
      <c r="E17" s="60">
        <v>-33.75</v>
      </c>
      <c r="H17" s="60">
        <v>-16.940000000000001</v>
      </c>
      <c r="M17" s="60">
        <v>-205.5</v>
      </c>
      <c r="O17" s="91">
        <f t="shared" si="1"/>
        <v>-256.19</v>
      </c>
    </row>
    <row r="18" spans="1:15" ht="15.75" customHeight="1">
      <c r="A18" s="60" t="s">
        <v>815</v>
      </c>
      <c r="B18" s="82" t="s">
        <v>3152</v>
      </c>
      <c r="C18" s="60">
        <v>-44.99</v>
      </c>
      <c r="D18" s="60">
        <v>-44.99</v>
      </c>
      <c r="E18" s="60">
        <v>-44.99</v>
      </c>
      <c r="F18" s="60">
        <v>-44.99</v>
      </c>
      <c r="G18" s="60">
        <v>-44.99</v>
      </c>
      <c r="H18" s="60">
        <v>-44.99</v>
      </c>
      <c r="I18" s="60">
        <v>-44.99</v>
      </c>
      <c r="J18" s="60">
        <v>-44.99</v>
      </c>
      <c r="O18" s="91">
        <f t="shared" si="1"/>
        <v>-359.92</v>
      </c>
    </row>
    <row r="19" spans="1:15" ht="15.75" customHeight="1">
      <c r="A19" s="60" t="s">
        <v>21</v>
      </c>
      <c r="B19" s="82" t="s">
        <v>3153</v>
      </c>
      <c r="C19" s="60">
        <v>-41.44</v>
      </c>
      <c r="D19" s="60">
        <v>-41.44</v>
      </c>
      <c r="E19" s="60">
        <v>-41.44</v>
      </c>
      <c r="F19" s="60">
        <v>-41.44</v>
      </c>
      <c r="G19" s="60">
        <v>-41.44</v>
      </c>
      <c r="H19" s="60">
        <v>-41.44</v>
      </c>
      <c r="I19" s="60">
        <v>-41.44</v>
      </c>
      <c r="J19" s="60">
        <v>-41.44</v>
      </c>
      <c r="O19" s="91">
        <f t="shared" si="1"/>
        <v>-331.52</v>
      </c>
    </row>
    <row r="20" spans="1:15" ht="15.75" customHeight="1">
      <c r="A20" s="60" t="s">
        <v>21</v>
      </c>
      <c r="B20" s="82" t="s">
        <v>848</v>
      </c>
      <c r="C20" s="60">
        <v>-673.25999999999988</v>
      </c>
      <c r="D20" s="60">
        <v>-397.16</v>
      </c>
      <c r="E20" s="60">
        <v>-382.88</v>
      </c>
      <c r="F20" s="60">
        <v>-338.98</v>
      </c>
      <c r="G20" s="60">
        <v>-358.90999999999997</v>
      </c>
      <c r="H20" s="60">
        <v>-379.34000000000003</v>
      </c>
      <c r="I20" s="60">
        <v>-454.79</v>
      </c>
      <c r="J20" s="60">
        <v>-376.73</v>
      </c>
      <c r="K20" s="60">
        <v>0</v>
      </c>
      <c r="L20" s="60">
        <v>0</v>
      </c>
      <c r="M20" s="60">
        <v>0</v>
      </c>
      <c r="N20" s="60">
        <v>0</v>
      </c>
      <c r="O20" s="91">
        <f t="shared" si="1"/>
        <v>-3362.0499999999997</v>
      </c>
    </row>
    <row r="21" spans="1:15" ht="15.75" customHeight="1">
      <c r="A21" s="60" t="s">
        <v>21</v>
      </c>
      <c r="B21" s="82" t="s">
        <v>851</v>
      </c>
      <c r="C21" s="60">
        <v>-4.62</v>
      </c>
      <c r="D21" s="60">
        <v>-7.78</v>
      </c>
      <c r="E21" s="60">
        <v>-7.78</v>
      </c>
      <c r="F21" s="60">
        <v>-7.78</v>
      </c>
      <c r="G21" s="60">
        <v>-7.78</v>
      </c>
      <c r="H21" s="60">
        <v>-7.78</v>
      </c>
      <c r="I21" s="60">
        <v>-7.78</v>
      </c>
      <c r="J21" s="60">
        <v>-7.78</v>
      </c>
      <c r="O21" s="91">
        <f t="shared" si="1"/>
        <v>-59.080000000000005</v>
      </c>
    </row>
    <row r="22" spans="1:15" ht="15.75" customHeight="1">
      <c r="A22" s="60" t="s">
        <v>21</v>
      </c>
      <c r="B22" s="82" t="s">
        <v>854</v>
      </c>
      <c r="C22" s="60">
        <v>-661.76</v>
      </c>
      <c r="D22" s="60">
        <v>-264.79000000000002</v>
      </c>
      <c r="E22" s="60">
        <v>-1290.0700000000002</v>
      </c>
      <c r="F22" s="60">
        <v>-33.020000000000003</v>
      </c>
      <c r="G22" s="60">
        <v>-220.74</v>
      </c>
      <c r="H22" s="60">
        <v>-481.11</v>
      </c>
      <c r="I22" s="60">
        <v>-629.80999999999995</v>
      </c>
      <c r="J22" s="60">
        <v>-582.79</v>
      </c>
      <c r="K22" s="60">
        <v>0</v>
      </c>
      <c r="L22" s="60">
        <v>0</v>
      </c>
      <c r="M22" s="60">
        <v>0</v>
      </c>
      <c r="N22" s="60">
        <v>0</v>
      </c>
      <c r="O22" s="91">
        <f t="shared" si="1"/>
        <v>-4164.09</v>
      </c>
    </row>
    <row r="23" spans="1:15" ht="15.75" customHeight="1">
      <c r="A23" s="60" t="s">
        <v>21</v>
      </c>
      <c r="B23" s="82" t="s">
        <v>3154</v>
      </c>
      <c r="C23" s="60">
        <v>-99</v>
      </c>
      <c r="D23" s="60">
        <v>-99</v>
      </c>
      <c r="E23" s="60">
        <v>-99</v>
      </c>
      <c r="F23" s="60">
        <v>-99</v>
      </c>
      <c r="G23" s="60">
        <v>-99</v>
      </c>
      <c r="H23" s="60">
        <v>-99</v>
      </c>
      <c r="I23" s="60">
        <v>-149.44999999999999</v>
      </c>
      <c r="J23" s="60">
        <v>-149</v>
      </c>
      <c r="O23" s="91">
        <f t="shared" si="1"/>
        <v>-892.45</v>
      </c>
    </row>
    <row r="24" spans="1:15" ht="14.4">
      <c r="A24" s="60" t="s">
        <v>21</v>
      </c>
      <c r="B24" s="82" t="s">
        <v>3155</v>
      </c>
      <c r="C24" s="60">
        <v>-64.790000000000006</v>
      </c>
      <c r="D24" s="60">
        <v>-64.790000000000006</v>
      </c>
      <c r="E24" s="60">
        <v>-274.79000000000002</v>
      </c>
      <c r="F24" s="60">
        <v>-64.790000000000006</v>
      </c>
      <c r="G24" s="60">
        <v>-64.790000000000006</v>
      </c>
      <c r="H24" s="60">
        <v>-64.790000000000006</v>
      </c>
      <c r="I24" s="60">
        <v>-64.790000000000006</v>
      </c>
      <c r="O24" s="91">
        <f t="shared" si="1"/>
        <v>-663.53</v>
      </c>
    </row>
    <row r="25" spans="1:15" ht="14.4">
      <c r="A25" s="60" t="s">
        <v>21</v>
      </c>
      <c r="B25" s="82" t="s">
        <v>860</v>
      </c>
      <c r="C25" s="60">
        <v>-36.04</v>
      </c>
      <c r="D25" s="60">
        <v>-36.04</v>
      </c>
      <c r="E25" s="60">
        <v>-36.04</v>
      </c>
      <c r="F25" s="60">
        <v>-36.04</v>
      </c>
      <c r="G25" s="60">
        <v>-36.04</v>
      </c>
      <c r="H25" s="60">
        <v>-36.04</v>
      </c>
      <c r="I25" s="60">
        <v>-36.04</v>
      </c>
      <c r="O25" s="91">
        <f t="shared" si="1"/>
        <v>-252.27999999999997</v>
      </c>
    </row>
    <row r="26" spans="1:15" ht="14.4">
      <c r="A26" s="60" t="s">
        <v>21</v>
      </c>
      <c r="B26" s="82" t="s">
        <v>862</v>
      </c>
      <c r="C26" s="60">
        <v>-9.65</v>
      </c>
      <c r="D26" s="60">
        <v>-9.65</v>
      </c>
      <c r="E26" s="60">
        <v>-9.65</v>
      </c>
      <c r="F26" s="60">
        <v>-9.65</v>
      </c>
      <c r="G26" s="60">
        <v>-9.65</v>
      </c>
      <c r="H26" s="60">
        <v>-9.65</v>
      </c>
      <c r="I26" s="60">
        <v>-9.65</v>
      </c>
      <c r="J26" s="60">
        <v>-9.65</v>
      </c>
      <c r="O26" s="91">
        <f t="shared" si="1"/>
        <v>-77.2</v>
      </c>
    </row>
    <row r="27" spans="1:15" ht="14.4">
      <c r="A27" s="60" t="s">
        <v>21</v>
      </c>
      <c r="B27" s="82" t="s">
        <v>865</v>
      </c>
      <c r="C27" s="60">
        <v>-185.61</v>
      </c>
      <c r="D27" s="60">
        <v>-160.16</v>
      </c>
      <c r="E27" s="60">
        <v>-193.23</v>
      </c>
      <c r="F27" s="60">
        <v>-172.67</v>
      </c>
      <c r="G27" s="60">
        <v>-261.95</v>
      </c>
      <c r="H27" s="60">
        <v>-185.18</v>
      </c>
      <c r="I27" s="60">
        <v>-205.27</v>
      </c>
      <c r="J27" s="60">
        <v>-257.77</v>
      </c>
      <c r="O27" s="91">
        <f t="shared" si="1"/>
        <v>-1621.84</v>
      </c>
    </row>
    <row r="28" spans="1:15" ht="14.4">
      <c r="A28" s="60" t="s">
        <v>21</v>
      </c>
      <c r="B28" s="82" t="s">
        <v>867</v>
      </c>
      <c r="C28" s="60">
        <v>-31.93</v>
      </c>
      <c r="D28" s="60">
        <v>-31.93</v>
      </c>
      <c r="E28" s="60">
        <v>-31.93</v>
      </c>
      <c r="F28" s="60">
        <v>-31.93</v>
      </c>
      <c r="G28" s="60">
        <v>-31.93</v>
      </c>
      <c r="H28" s="60">
        <v>-31.93</v>
      </c>
      <c r="I28" s="60">
        <v>-31.93</v>
      </c>
      <c r="J28" s="60">
        <v>-31.93</v>
      </c>
      <c r="O28" s="91">
        <f t="shared" si="1"/>
        <v>-255.44000000000003</v>
      </c>
    </row>
    <row r="29" spans="1:15" ht="14.4">
      <c r="A29" s="60" t="s">
        <v>21</v>
      </c>
      <c r="B29" s="82" t="s">
        <v>868</v>
      </c>
      <c r="E29" s="60">
        <v>-36</v>
      </c>
      <c r="F29" s="60">
        <v>-36</v>
      </c>
      <c r="G29" s="60">
        <v>-36</v>
      </c>
      <c r="H29" s="60">
        <v>-36</v>
      </c>
      <c r="I29" s="60">
        <v>-36</v>
      </c>
      <c r="J29" s="60">
        <v>-36</v>
      </c>
      <c r="K29" s="60">
        <v>-36</v>
      </c>
      <c r="L29" s="60">
        <v>-36</v>
      </c>
      <c r="M29" s="60">
        <v>-36</v>
      </c>
      <c r="N29" s="60">
        <v>-36</v>
      </c>
      <c r="O29" s="91">
        <f t="shared" si="1"/>
        <v>-360</v>
      </c>
    </row>
    <row r="30" spans="1:15" ht="14.4">
      <c r="A30" s="60" t="s">
        <v>3150</v>
      </c>
      <c r="B30" s="82" t="s">
        <v>870</v>
      </c>
      <c r="C30" s="60">
        <v>-100</v>
      </c>
      <c r="O30" s="91">
        <f t="shared" si="1"/>
        <v>-100</v>
      </c>
    </row>
    <row r="31" spans="1:15" ht="14.4">
      <c r="A31" s="60" t="s">
        <v>21</v>
      </c>
      <c r="B31" s="82" t="s">
        <v>3156</v>
      </c>
      <c r="C31" s="60">
        <v>-50.04</v>
      </c>
      <c r="D31" s="60">
        <v>0</v>
      </c>
      <c r="E31" s="60">
        <v>-10.55</v>
      </c>
      <c r="F31" s="60">
        <v>-17.420000000000002</v>
      </c>
      <c r="G31" s="60">
        <v>-41.23</v>
      </c>
      <c r="H31" s="60">
        <v>-18.82</v>
      </c>
      <c r="I31" s="60">
        <v>-31.07</v>
      </c>
      <c r="J31" s="60">
        <v>-28.1</v>
      </c>
      <c r="O31" s="91">
        <f t="shared" si="1"/>
        <v>-197.23</v>
      </c>
    </row>
    <row r="32" spans="1:15" ht="14.4">
      <c r="A32" s="60" t="s">
        <v>21</v>
      </c>
      <c r="B32" s="82" t="s">
        <v>3157</v>
      </c>
      <c r="C32" s="60">
        <v>-9.99</v>
      </c>
      <c r="D32" s="60">
        <v>-9.99</v>
      </c>
      <c r="E32" s="60">
        <v>-9.99</v>
      </c>
      <c r="F32" s="60">
        <v>-9.99</v>
      </c>
      <c r="G32" s="60">
        <v>-9.99</v>
      </c>
      <c r="H32" s="60">
        <v>-9.99</v>
      </c>
      <c r="I32" s="60">
        <v>-9.99</v>
      </c>
      <c r="J32" s="60">
        <v>-9.99</v>
      </c>
      <c r="O32" s="91">
        <f t="shared" si="1"/>
        <v>-79.92</v>
      </c>
    </row>
    <row r="33" spans="1:15" ht="14.4">
      <c r="A33" s="60" t="s">
        <v>21</v>
      </c>
      <c r="B33" s="82" t="s">
        <v>3158</v>
      </c>
      <c r="E33" s="60">
        <v>-130.44999999999999</v>
      </c>
      <c r="O33" s="91">
        <f t="shared" si="1"/>
        <v>-130.44999999999999</v>
      </c>
    </row>
    <row r="34" spans="1:15" ht="14.4">
      <c r="A34" s="60" t="s">
        <v>21</v>
      </c>
      <c r="B34" s="82" t="s">
        <v>3159</v>
      </c>
      <c r="E34" s="60">
        <v>-161.13999999999999</v>
      </c>
      <c r="O34" s="91">
        <f t="shared" si="1"/>
        <v>-161.13999999999999</v>
      </c>
    </row>
    <row r="35" spans="1:15" ht="14.4">
      <c r="A35" s="60" t="s">
        <v>21</v>
      </c>
      <c r="B35" s="82" t="s">
        <v>3160</v>
      </c>
      <c r="C35" s="60">
        <v>-100</v>
      </c>
      <c r="D35" s="60">
        <v>-100</v>
      </c>
      <c r="E35" s="60">
        <v>-100</v>
      </c>
      <c r="F35" s="60">
        <v>-100</v>
      </c>
      <c r="G35" s="60">
        <v>-100</v>
      </c>
      <c r="H35" s="60">
        <v>-100</v>
      </c>
      <c r="I35" s="60">
        <v>-100</v>
      </c>
      <c r="J35" s="60">
        <v>-100</v>
      </c>
      <c r="O35" s="91">
        <f t="shared" si="1"/>
        <v>-800</v>
      </c>
    </row>
    <row r="36" spans="1:15" ht="14.4">
      <c r="A36" s="60" t="s">
        <v>21</v>
      </c>
      <c r="B36" s="82" t="s">
        <v>41</v>
      </c>
      <c r="C36" s="60">
        <v>-109.98</v>
      </c>
      <c r="D36" s="60">
        <v>-109.98</v>
      </c>
      <c r="E36" s="60">
        <v>-109.98</v>
      </c>
      <c r="F36" s="60">
        <v>-109.98</v>
      </c>
      <c r="G36" s="60">
        <v>-109.98</v>
      </c>
      <c r="H36" s="60">
        <v>-109.98</v>
      </c>
      <c r="I36" s="60">
        <v>-109.98</v>
      </c>
      <c r="O36" s="91">
        <f t="shared" si="1"/>
        <v>-769.86</v>
      </c>
    </row>
    <row r="37" spans="1:15" ht="14.4">
      <c r="A37" s="60" t="s">
        <v>21</v>
      </c>
      <c r="B37" s="82" t="s">
        <v>3161</v>
      </c>
      <c r="C37" s="60">
        <v>-37.950000000000003</v>
      </c>
      <c r="D37" s="60">
        <v>-97.69</v>
      </c>
      <c r="E37" s="60">
        <v>-327.08</v>
      </c>
      <c r="F37" s="60">
        <v>-95.89</v>
      </c>
      <c r="G37" s="60">
        <v>-757.33999999999992</v>
      </c>
      <c r="H37" s="60">
        <v>-189.70999999999998</v>
      </c>
      <c r="I37" s="60">
        <v>-335.2</v>
      </c>
      <c r="J37" s="60">
        <v>-1054.2000000000003</v>
      </c>
      <c r="K37" s="60">
        <v>-86.93</v>
      </c>
      <c r="L37" s="60">
        <v>-125.54</v>
      </c>
      <c r="M37" s="60">
        <v>-51.64</v>
      </c>
      <c r="N37" s="60">
        <v>-183.12999999999997</v>
      </c>
      <c r="O37" s="91">
        <f t="shared" si="1"/>
        <v>-3342.3</v>
      </c>
    </row>
    <row r="38" spans="1:15" ht="14.4">
      <c r="A38" s="4" t="s">
        <v>3200</v>
      </c>
      <c r="B38" s="82" t="s">
        <v>44</v>
      </c>
      <c r="C38" s="60">
        <v>-132.55000000000001</v>
      </c>
      <c r="D38" s="60">
        <v>-132.55000000000001</v>
      </c>
      <c r="E38" s="60">
        <v>-132.55000000000001</v>
      </c>
      <c r="F38" s="60">
        <v>-132.55000000000001</v>
      </c>
      <c r="G38" s="60">
        <v>-132.55000000000001</v>
      </c>
      <c r="H38" s="60">
        <v>-132.55000000000001</v>
      </c>
      <c r="I38" s="60">
        <v>-132.55000000000001</v>
      </c>
      <c r="J38" s="60">
        <v>-132.55000000000001</v>
      </c>
      <c r="O38" s="91">
        <f t="shared" si="1"/>
        <v>-1060.3999999999999</v>
      </c>
    </row>
    <row r="39" spans="1:15" ht="14.4">
      <c r="A39" s="60" t="s">
        <v>3150</v>
      </c>
      <c r="B39" s="82" t="s">
        <v>3162</v>
      </c>
      <c r="C39" s="60">
        <v>-99</v>
      </c>
      <c r="D39" s="60">
        <v>-101.4</v>
      </c>
      <c r="E39" s="60">
        <v>-103.8</v>
      </c>
      <c r="F39" s="60">
        <v>-99</v>
      </c>
      <c r="O39" s="91">
        <f t="shared" si="1"/>
        <v>-403.2</v>
      </c>
    </row>
    <row r="40" spans="1:15" ht="14.4">
      <c r="A40" s="60" t="s">
        <v>21</v>
      </c>
      <c r="B40" s="82" t="s">
        <v>3163</v>
      </c>
      <c r="C40" s="60">
        <v>-211.95</v>
      </c>
      <c r="D40" s="60">
        <v>-211.95</v>
      </c>
      <c r="E40" s="60">
        <v>-211.95</v>
      </c>
      <c r="F40" s="60">
        <v>-201.95</v>
      </c>
      <c r="G40" s="60">
        <v>-201.95</v>
      </c>
      <c r="H40" s="60">
        <v>-211.95</v>
      </c>
      <c r="O40" s="91">
        <f t="shared" si="1"/>
        <v>-1251.7</v>
      </c>
    </row>
    <row r="41" spans="1:15" ht="14.4">
      <c r="A41" s="60" t="s">
        <v>21</v>
      </c>
      <c r="B41" s="82" t="s">
        <v>3164</v>
      </c>
      <c r="C41" s="60">
        <v>-59</v>
      </c>
      <c r="D41" s="60">
        <v>-59</v>
      </c>
      <c r="E41" s="60">
        <v>-59</v>
      </c>
      <c r="F41" s="60">
        <v>-78.81</v>
      </c>
      <c r="G41" s="60">
        <v>-88.5</v>
      </c>
      <c r="H41" s="60">
        <v>-88.5</v>
      </c>
      <c r="I41" s="60">
        <v>-88.5</v>
      </c>
      <c r="J41" s="60">
        <v>-131.88</v>
      </c>
      <c r="O41" s="91">
        <f t="shared" si="1"/>
        <v>-653.18999999999994</v>
      </c>
    </row>
    <row r="42" spans="1:15" ht="14.4">
      <c r="A42" s="4" t="s">
        <v>3201</v>
      </c>
      <c r="B42" s="82" t="s">
        <v>3165</v>
      </c>
      <c r="H42" s="60">
        <v>-16875.63</v>
      </c>
      <c r="O42" s="91">
        <f t="shared" si="1"/>
        <v>-16875.63</v>
      </c>
    </row>
    <row r="43" spans="1:15" ht="14.4">
      <c r="A43" s="60" t="s">
        <v>813</v>
      </c>
      <c r="B43" s="82" t="s">
        <v>3166</v>
      </c>
      <c r="G43" s="60">
        <v>-2121</v>
      </c>
      <c r="O43" s="91">
        <f t="shared" si="1"/>
        <v>-2121</v>
      </c>
    </row>
    <row r="44" spans="1:15" ht="14.4">
      <c r="A44" s="60" t="s">
        <v>813</v>
      </c>
      <c r="B44" s="82" t="s">
        <v>3167</v>
      </c>
      <c r="E44" s="60">
        <v>-2212.5</v>
      </c>
      <c r="O44" s="91">
        <f t="shared" si="1"/>
        <v>-2212.5</v>
      </c>
    </row>
    <row r="45" spans="1:15" ht="14.4">
      <c r="A45" s="60" t="s">
        <v>3150</v>
      </c>
      <c r="B45" s="82" t="s">
        <v>3168</v>
      </c>
      <c r="F45" s="60">
        <v>-500</v>
      </c>
      <c r="O45" s="91">
        <f t="shared" si="1"/>
        <v>-500</v>
      </c>
    </row>
    <row r="46" spans="1:15" ht="14.4">
      <c r="A46" s="60" t="s">
        <v>21</v>
      </c>
      <c r="B46" s="82" t="s">
        <v>3169</v>
      </c>
      <c r="C46" s="60">
        <v>-185.61</v>
      </c>
      <c r="D46" s="60">
        <v>-160.16</v>
      </c>
      <c r="E46" s="60">
        <v>-193.23</v>
      </c>
      <c r="F46" s="60">
        <v>-172.67</v>
      </c>
      <c r="G46" s="60">
        <v>-261.95</v>
      </c>
      <c r="H46" s="60">
        <v>-185.18</v>
      </c>
      <c r="I46" s="60">
        <v>-205.27</v>
      </c>
      <c r="J46" s="60">
        <v>-257.77</v>
      </c>
      <c r="O46" s="91">
        <f t="shared" si="1"/>
        <v>-1621.84</v>
      </c>
    </row>
    <row r="47" spans="1:15" ht="14.4">
      <c r="A47" s="119" t="s">
        <v>3280</v>
      </c>
      <c r="B47" s="82" t="s">
        <v>3171</v>
      </c>
      <c r="F47" s="60">
        <v>-314.83</v>
      </c>
      <c r="G47" s="60">
        <v>-1479.1599999999999</v>
      </c>
      <c r="H47" s="60">
        <v>-1451.17</v>
      </c>
      <c r="O47" s="91">
        <f t="shared" si="1"/>
        <v>-3245.16</v>
      </c>
    </row>
    <row r="48" spans="1:15" ht="14.4">
      <c r="A48" s="119" t="s">
        <v>3279</v>
      </c>
      <c r="B48" s="82" t="s">
        <v>3181</v>
      </c>
      <c r="F48" s="60">
        <v>-809.36</v>
      </c>
      <c r="G48" s="60">
        <v>-3026.95</v>
      </c>
      <c r="H48" s="60">
        <v>-3000.81</v>
      </c>
      <c r="O48" s="91">
        <f t="shared" si="1"/>
        <v>-6837.12</v>
      </c>
    </row>
    <row r="49" spans="1:18" ht="14.4">
      <c r="A49" s="60" t="s">
        <v>811</v>
      </c>
      <c r="B49" s="82" t="s">
        <v>3173</v>
      </c>
      <c r="C49" s="60">
        <v>-3938.38</v>
      </c>
      <c r="D49" s="60">
        <v>-2256.0500000000002</v>
      </c>
      <c r="E49" s="60">
        <v>-4201</v>
      </c>
      <c r="F49" s="60">
        <v>-4651</v>
      </c>
      <c r="G49" s="60">
        <v>-193.63</v>
      </c>
      <c r="H49" s="60">
        <v>-1393</v>
      </c>
      <c r="I49" s="60">
        <v>-4607.8399999999992</v>
      </c>
      <c r="J49" s="60">
        <v>-3576.67</v>
      </c>
      <c r="K49" s="60">
        <v>-7881.79</v>
      </c>
      <c r="L49" s="60">
        <v>-6342.6500000000005</v>
      </c>
      <c r="M49" s="60">
        <v>-1501.02</v>
      </c>
      <c r="N49" s="60">
        <v>-1547</v>
      </c>
      <c r="O49" s="91">
        <f t="shared" si="1"/>
        <v>-42090.03</v>
      </c>
      <c r="P49" s="102">
        <f>42090+O49</f>
        <v>-2.9999999998835847E-2</v>
      </c>
      <c r="Q49" s="102">
        <f>P49/6</f>
        <v>-4.9999999998059748E-3</v>
      </c>
      <c r="R49" s="102">
        <v>-1</v>
      </c>
    </row>
    <row r="50" spans="1:18" ht="14.4">
      <c r="A50" s="60" t="s">
        <v>811</v>
      </c>
      <c r="B50" s="82" t="s">
        <v>3174</v>
      </c>
      <c r="C50" s="103">
        <v>-1599.43</v>
      </c>
      <c r="D50" s="103">
        <v>-1599.43</v>
      </c>
      <c r="E50" s="60">
        <v>-109.98</v>
      </c>
      <c r="F50" s="103">
        <v>-1611.42</v>
      </c>
      <c r="G50" s="60">
        <v>-1040.96</v>
      </c>
      <c r="H50" s="60">
        <v>-3289.9500000000003</v>
      </c>
      <c r="I50" s="103">
        <v>-4263.41</v>
      </c>
      <c r="J50" s="103">
        <v>-3643.4300000000003</v>
      </c>
      <c r="K50" s="103">
        <v>-3745.4300000000003</v>
      </c>
      <c r="L50" s="60">
        <v>-6880.48</v>
      </c>
      <c r="M50" s="60">
        <v>-3995.9700000000003</v>
      </c>
      <c r="N50" s="60">
        <v>-2975.9700000000003</v>
      </c>
      <c r="O50" s="91">
        <f t="shared" si="1"/>
        <v>-34755.86</v>
      </c>
    </row>
    <row r="51" spans="1:18" ht="14.4">
      <c r="A51" s="60" t="s">
        <v>811</v>
      </c>
      <c r="B51" s="82" t="s">
        <v>847</v>
      </c>
      <c r="L51" s="60">
        <v>-4100</v>
      </c>
      <c r="O51" s="91">
        <f t="shared" si="1"/>
        <v>-4100</v>
      </c>
    </row>
    <row r="52" spans="1:18" ht="14.4">
      <c r="A52" s="60" t="s">
        <v>21</v>
      </c>
      <c r="B52" s="82" t="s">
        <v>45</v>
      </c>
      <c r="C52" s="60">
        <v>-441.19000000000005</v>
      </c>
      <c r="D52" s="60">
        <v>-1301.54</v>
      </c>
      <c r="E52" s="60">
        <v>-2324.38</v>
      </c>
      <c r="F52" s="60">
        <v>-3941.05</v>
      </c>
      <c r="G52" s="60">
        <v>-4200.87</v>
      </c>
      <c r="H52" s="60">
        <v>-8090.51</v>
      </c>
      <c r="I52" s="60">
        <v>-12224.149999999998</v>
      </c>
      <c r="J52" s="60">
        <v>-19514.719999999998</v>
      </c>
      <c r="K52" s="60">
        <v>-7661.19</v>
      </c>
      <c r="L52" s="60">
        <v>-7644.130000000001</v>
      </c>
      <c r="M52" s="60">
        <v>-12856.759999999998</v>
      </c>
      <c r="N52" s="60">
        <v>-9519.43</v>
      </c>
      <c r="O52" s="91">
        <f t="shared" si="1"/>
        <v>-89719.919999999984</v>
      </c>
    </row>
    <row r="53" spans="1:18" ht="14.4">
      <c r="A53" s="60" t="s">
        <v>28</v>
      </c>
      <c r="B53" s="82" t="s">
        <v>3175</v>
      </c>
      <c r="C53" s="60">
        <v>-4692</v>
      </c>
      <c r="O53" s="91">
        <f t="shared" si="1"/>
        <v>-4692</v>
      </c>
    </row>
    <row r="54" spans="1:18" ht="14.4">
      <c r="A54" s="60" t="s">
        <v>21</v>
      </c>
      <c r="B54" s="60" t="s">
        <v>901</v>
      </c>
      <c r="I54" s="60">
        <v>-470.12</v>
      </c>
      <c r="J54" s="60">
        <v>-158.34</v>
      </c>
      <c r="K54" s="60">
        <v>-1641.1499999999999</v>
      </c>
      <c r="L54" s="60">
        <v>-763.99</v>
      </c>
      <c r="M54" s="60">
        <v>-717.84</v>
      </c>
      <c r="N54" s="60">
        <v>-873.38999999999987</v>
      </c>
      <c r="O54" s="91">
        <f t="shared" si="1"/>
        <v>-4624.83</v>
      </c>
    </row>
    <row r="55" spans="1:18" ht="14.4">
      <c r="A55" s="60" t="s">
        <v>21</v>
      </c>
      <c r="B55" s="60" t="s">
        <v>902</v>
      </c>
      <c r="J55" s="60">
        <v>-295.05</v>
      </c>
      <c r="K55" s="60">
        <v>-197.94</v>
      </c>
      <c r="L55" s="60">
        <v>-236.73000000000002</v>
      </c>
      <c r="M55" s="60">
        <v>-248.66000000000003</v>
      </c>
      <c r="N55" s="60">
        <v>-124.98</v>
      </c>
      <c r="O55" s="91">
        <f t="shared" si="1"/>
        <v>-1103.3600000000001</v>
      </c>
    </row>
    <row r="56" spans="1:18" ht="14.4">
      <c r="A56" s="60" t="s">
        <v>21</v>
      </c>
      <c r="B56" s="60" t="s">
        <v>903</v>
      </c>
      <c r="I56" s="60">
        <v>-28.54</v>
      </c>
      <c r="J56" s="60">
        <v>-302.43</v>
      </c>
      <c r="K56" s="60">
        <v>-153.21</v>
      </c>
      <c r="L56" s="60">
        <v>-471.23</v>
      </c>
      <c r="M56" s="60">
        <v>-236.89999999999998</v>
      </c>
      <c r="N56" s="60">
        <v>-403.28000000000003</v>
      </c>
      <c r="O56" s="91">
        <f t="shared" si="1"/>
        <v>-1595.59</v>
      </c>
    </row>
    <row r="57" spans="1:18" ht="14.4">
      <c r="A57" s="119" t="s">
        <v>3178</v>
      </c>
      <c r="B57" s="60" t="s">
        <v>904</v>
      </c>
      <c r="J57" s="60">
        <v>-462.22</v>
      </c>
      <c r="K57" s="60">
        <v>-355.77</v>
      </c>
      <c r="L57" s="60">
        <v>-293.07</v>
      </c>
      <c r="M57" s="60">
        <v>-443.76</v>
      </c>
      <c r="N57" s="60">
        <v>-418.88</v>
      </c>
      <c r="O57" s="91">
        <f t="shared" si="1"/>
        <v>-1973.6999999999998</v>
      </c>
    </row>
    <row r="58" spans="1:18" ht="14.4">
      <c r="A58" s="4" t="s">
        <v>3233</v>
      </c>
      <c r="B58" s="60" t="s">
        <v>905</v>
      </c>
      <c r="I58" s="60">
        <v>-198.56999999999996</v>
      </c>
      <c r="J58" s="60">
        <v>-1288.8199999999997</v>
      </c>
      <c r="K58" s="60">
        <v>-1484.7000000000003</v>
      </c>
      <c r="L58" s="60">
        <v>-1103.51</v>
      </c>
      <c r="M58" s="60">
        <v>-1337.8300000000008</v>
      </c>
      <c r="N58" s="60">
        <v>-1442.8899999999996</v>
      </c>
      <c r="O58" s="91">
        <f t="shared" si="1"/>
        <v>-6856.3200000000006</v>
      </c>
      <c r="P58" s="102">
        <f>6856.32-O58</f>
        <v>13712.64</v>
      </c>
    </row>
    <row r="59" spans="1:18" ht="14.4">
      <c r="A59" s="119" t="s">
        <v>3178</v>
      </c>
      <c r="B59" s="60" t="s">
        <v>906</v>
      </c>
      <c r="J59" s="60">
        <v>-17.5</v>
      </c>
      <c r="L59" s="60">
        <v>-60</v>
      </c>
      <c r="M59" s="60">
        <v>-15.54</v>
      </c>
      <c r="N59" s="60">
        <v>-6770.33</v>
      </c>
      <c r="O59" s="91">
        <f t="shared" si="1"/>
        <v>-6863.37</v>
      </c>
    </row>
    <row r="60" spans="1:18" ht="14.4">
      <c r="A60" s="60" t="s">
        <v>3150</v>
      </c>
      <c r="B60" s="60" t="s">
        <v>907</v>
      </c>
      <c r="J60" s="60">
        <v>-155.66</v>
      </c>
      <c r="K60" s="60">
        <v>-369.09</v>
      </c>
      <c r="L60" s="60">
        <v>-270.68</v>
      </c>
      <c r="M60" s="60">
        <v>-46.519999999999996</v>
      </c>
      <c r="N60" s="60">
        <v>-46.54</v>
      </c>
      <c r="O60" s="91">
        <f t="shared" si="1"/>
        <v>-888.49</v>
      </c>
    </row>
    <row r="61" spans="1:18" ht="14.4">
      <c r="A61" s="4" t="s">
        <v>3196</v>
      </c>
      <c r="B61" s="60" t="s">
        <v>874</v>
      </c>
      <c r="I61" s="60">
        <v>-566.06000000000006</v>
      </c>
      <c r="J61" s="60">
        <v>-2692.11</v>
      </c>
      <c r="K61" s="60">
        <v>-2674.3799999999992</v>
      </c>
      <c r="L61" s="60">
        <v>-2277.3999999999992</v>
      </c>
      <c r="M61" s="60">
        <v>-2819.639999999999</v>
      </c>
      <c r="N61" s="60">
        <v>-2805.7999999999997</v>
      </c>
      <c r="O61" s="91">
        <f t="shared" si="1"/>
        <v>-13835.389999999998</v>
      </c>
      <c r="P61" s="102">
        <f>13835.39-O61</f>
        <v>27670.78</v>
      </c>
    </row>
    <row r="62" spans="1:18" ht="14.4">
      <c r="A62" s="60" t="s">
        <v>28</v>
      </c>
      <c r="B62" s="60" t="s">
        <v>876</v>
      </c>
      <c r="I62" s="60">
        <v>-53.27</v>
      </c>
      <c r="J62" s="60">
        <v>-250.02000000000004</v>
      </c>
      <c r="K62" s="60">
        <v>-1690.87</v>
      </c>
      <c r="L62" s="60">
        <v>-1014.27</v>
      </c>
      <c r="M62" s="60">
        <v>-350.39000000000004</v>
      </c>
      <c r="N62" s="60">
        <v>-400.51</v>
      </c>
      <c r="O62" s="91">
        <f t="shared" si="1"/>
        <v>-3759.33</v>
      </c>
    </row>
    <row r="63" spans="1:18" ht="14.4">
      <c r="A63" s="4" t="s">
        <v>3186</v>
      </c>
      <c r="B63" s="60" t="s">
        <v>878</v>
      </c>
      <c r="I63" s="60">
        <v>-779.19999999999993</v>
      </c>
      <c r="J63" s="60">
        <v>-860.13999999999987</v>
      </c>
      <c r="K63" s="60">
        <v>-80.010000000000019</v>
      </c>
      <c r="L63" s="60">
        <v>-330.61</v>
      </c>
      <c r="M63" s="60">
        <v>-369.78999999999996</v>
      </c>
      <c r="N63" s="60">
        <v>-372.74</v>
      </c>
      <c r="O63" s="93">
        <f t="shared" si="1"/>
        <v>-2792.49</v>
      </c>
    </row>
    <row r="64" spans="1:18" ht="14.4">
      <c r="A64" s="60" t="s">
        <v>28</v>
      </c>
      <c r="B64" s="60" t="s">
        <v>880</v>
      </c>
      <c r="I64" s="60">
        <v>-9.26</v>
      </c>
      <c r="J64" s="60">
        <v>-686.6</v>
      </c>
      <c r="N64" s="60">
        <v>-301.68</v>
      </c>
      <c r="O64" s="93">
        <f t="shared" si="1"/>
        <v>-997.54</v>
      </c>
      <c r="Q64" s="102">
        <f>46887.82-SUM(O54:O64)</f>
        <v>92178.23</v>
      </c>
    </row>
    <row r="65" spans="1:17" ht="14.4">
      <c r="A65" s="4" t="s">
        <v>3191</v>
      </c>
      <c r="B65" s="60" t="s">
        <v>882</v>
      </c>
      <c r="J65" s="60">
        <v>-1164.24</v>
      </c>
      <c r="L65" s="60">
        <v>-444.43</v>
      </c>
      <c r="O65" s="91">
        <f t="shared" si="1"/>
        <v>-1608.67</v>
      </c>
    </row>
    <row r="66" spans="1:17" ht="14.4">
      <c r="A66" s="60" t="s">
        <v>21</v>
      </c>
      <c r="B66" s="4" t="s">
        <v>3284</v>
      </c>
      <c r="C66" s="146">
        <v>-2341.08</v>
      </c>
      <c r="D66" s="146">
        <f>Table13[[#This Row],[Jan]]</f>
        <v>-2341.08</v>
      </c>
      <c r="E66" s="146">
        <f>Table13[[#This Row],[Jan]]</f>
        <v>-2341.08</v>
      </c>
      <c r="F66" s="146">
        <f>Table13[[#This Row],[Jan]]</f>
        <v>-2341.08</v>
      </c>
      <c r="G66" s="146">
        <f>Table13[[#This Row],[Jan]]</f>
        <v>-2341.08</v>
      </c>
      <c r="H66" s="146">
        <f>Table13[[#This Row],[Jan]]</f>
        <v>-2341.08</v>
      </c>
      <c r="I66" s="146">
        <f>Table13[[#This Row],[Jan]]</f>
        <v>-2341.08</v>
      </c>
      <c r="J66" s="146">
        <f>Table13[[#This Row],[Jan]]</f>
        <v>-2341.08</v>
      </c>
      <c r="K66" s="146">
        <f>Table13[[#This Row],[Jan]]</f>
        <v>-2341.08</v>
      </c>
      <c r="L66" s="146">
        <f>Table13[[#This Row],[Jan]]</f>
        <v>-2341.08</v>
      </c>
      <c r="M66" s="146">
        <f>Table13[[#This Row],[Jan]]</f>
        <v>-2341.08</v>
      </c>
      <c r="N66" s="146">
        <f>Table13[[#This Row],[Jan]]</f>
        <v>-2341.08</v>
      </c>
      <c r="O66" s="91">
        <f>SUM(C66:N66)</f>
        <v>-28092.960000000006</v>
      </c>
    </row>
    <row r="67" spans="1:17" ht="14.4">
      <c r="A67" s="4" t="s">
        <v>3233</v>
      </c>
      <c r="B67" s="146" t="s">
        <v>3283</v>
      </c>
      <c r="C67" s="146">
        <v>-1511.08</v>
      </c>
      <c r="D67" s="146">
        <f>Table13[[#This Row],[Jan]]</f>
        <v>-1511.08</v>
      </c>
      <c r="E67" s="146">
        <f>Table13[[#This Row],[Jan]]</f>
        <v>-1511.08</v>
      </c>
      <c r="F67" s="146">
        <f>Table13[[#This Row],[Jan]]</f>
        <v>-1511.08</v>
      </c>
      <c r="G67" s="146">
        <f>Table13[[#This Row],[Jan]]</f>
        <v>-1511.08</v>
      </c>
      <c r="H67" s="146">
        <f>Table13[[#This Row],[Jan]]</f>
        <v>-1511.08</v>
      </c>
      <c r="I67" s="146">
        <f>Table13[[#This Row],[Jan]]</f>
        <v>-1511.08</v>
      </c>
      <c r="J67" s="146">
        <f>Table13[[#This Row],[Jan]]</f>
        <v>-1511.08</v>
      </c>
      <c r="K67" s="146">
        <f>Table13[[#This Row],[Jan]]</f>
        <v>-1511.08</v>
      </c>
      <c r="L67" s="146">
        <f>Table13[[#This Row],[Jan]]</f>
        <v>-1511.08</v>
      </c>
      <c r="M67" s="146">
        <f>Table13[[#This Row],[Jan]]</f>
        <v>-1511.08</v>
      </c>
      <c r="N67" s="146">
        <f>Table13[[#This Row],[Jan]]</f>
        <v>-1511.08</v>
      </c>
      <c r="O67" s="91">
        <f>SUM(C67:N67)</f>
        <v>-18132.96</v>
      </c>
    </row>
    <row r="68" spans="1:17" ht="14.4">
      <c r="A68" s="4" t="s">
        <v>3251</v>
      </c>
      <c r="B68" s="4" t="s">
        <v>3282</v>
      </c>
      <c r="C68" s="146">
        <v>-1201.58</v>
      </c>
      <c r="D68" s="146">
        <f>Table13[[#This Row],[Jan]]</f>
        <v>-1201.58</v>
      </c>
      <c r="E68" s="146">
        <f>Table13[[#This Row],[Jan]]</f>
        <v>-1201.58</v>
      </c>
      <c r="F68" s="146">
        <f>Table13[[#This Row],[Jan]]</f>
        <v>-1201.58</v>
      </c>
      <c r="G68" s="146">
        <f>Table13[[#This Row],[Jan]]</f>
        <v>-1201.58</v>
      </c>
      <c r="H68" s="146">
        <f>Table13[[#This Row],[Jan]]</f>
        <v>-1201.58</v>
      </c>
      <c r="I68" s="146">
        <f>Table13[[#This Row],[Jan]]</f>
        <v>-1201.58</v>
      </c>
      <c r="J68" s="146">
        <f>Table13[[#This Row],[Jan]]</f>
        <v>-1201.58</v>
      </c>
      <c r="K68" s="146">
        <f>Table13[[#This Row],[Jan]]</f>
        <v>-1201.58</v>
      </c>
      <c r="L68" s="146">
        <f>Table13[[#This Row],[Jan]]</f>
        <v>-1201.58</v>
      </c>
      <c r="M68" s="146">
        <f>Table13[[#This Row],[Jan]]</f>
        <v>-1201.58</v>
      </c>
      <c r="N68" s="146">
        <f>Table13[[#This Row],[Jan]]</f>
        <v>-1201.58</v>
      </c>
      <c r="O68" s="91">
        <f>SUM(C68:N68)</f>
        <v>-14418.96</v>
      </c>
    </row>
    <row r="69" spans="1:17" ht="14.4">
      <c r="A69" s="146" t="s">
        <v>3279</v>
      </c>
      <c r="B69" s="146" t="s">
        <v>3281</v>
      </c>
      <c r="C69" s="146">
        <v>-245.75</v>
      </c>
      <c r="D69" s="146">
        <f>Table13[[#This Row],[Jan]]</f>
        <v>-245.75</v>
      </c>
      <c r="E69" s="146">
        <f>Table13[[#This Row],[Jan]]</f>
        <v>-245.75</v>
      </c>
      <c r="F69" s="146">
        <f>Table13[[#This Row],[Jan]]</f>
        <v>-245.75</v>
      </c>
      <c r="G69" s="146">
        <f>Table13[[#This Row],[Jan]]</f>
        <v>-245.75</v>
      </c>
      <c r="H69" s="146">
        <f>Table13[[#This Row],[Jan]]</f>
        <v>-245.75</v>
      </c>
      <c r="I69" s="146">
        <f>Table13[[#This Row],[Jan]]</f>
        <v>-245.75</v>
      </c>
      <c r="J69" s="146">
        <f>Table13[[#This Row],[Jan]]</f>
        <v>-245.75</v>
      </c>
      <c r="K69" s="146">
        <f>Table13[[#This Row],[Jan]]</f>
        <v>-245.75</v>
      </c>
      <c r="L69" s="146">
        <f>Table13[[#This Row],[Jan]]</f>
        <v>-245.75</v>
      </c>
      <c r="M69" s="146">
        <f>Table13[[#This Row],[Jan]]</f>
        <v>-245.75</v>
      </c>
      <c r="N69" s="146">
        <f>Table13[[#This Row],[Jan]]</f>
        <v>-245.75</v>
      </c>
      <c r="O69" s="91">
        <f>SUM(C69:N69)</f>
        <v>-2949</v>
      </c>
    </row>
    <row r="70" spans="1:17" ht="14.4">
      <c r="A70" s="82" t="s">
        <v>811</v>
      </c>
      <c r="B70" s="82" t="s">
        <v>3176</v>
      </c>
      <c r="C70" s="94">
        <f>-3278.63083333333-1447.33</f>
        <v>-4725.9608333333299</v>
      </c>
      <c r="D70" s="94">
        <f>Table13[[#This Row],[Jan]]</f>
        <v>-4725.9608333333299</v>
      </c>
      <c r="E70" s="94">
        <f>Table13[[#This Row],[Feb]]</f>
        <v>-4725.9608333333299</v>
      </c>
      <c r="F70" s="94">
        <f>Table13[[#This Row],[Mar]]</f>
        <v>-4725.9608333333299</v>
      </c>
      <c r="G70" s="94">
        <f>Table13[[#This Row],[Apr]]</f>
        <v>-4725.9608333333299</v>
      </c>
      <c r="H70" s="94">
        <f>Table13[[#This Row],[May]]</f>
        <v>-4725.9608333333299</v>
      </c>
      <c r="I70" s="94">
        <f>Table13[[#This Row],[Jun]]</f>
        <v>-4725.9608333333299</v>
      </c>
      <c r="J70" s="94">
        <f>Table13[[#This Row],[Jul]]</f>
        <v>-4725.9608333333299</v>
      </c>
      <c r="K70" s="94">
        <f>Table13[[#This Row],[Aug]]</f>
        <v>-4725.9608333333299</v>
      </c>
      <c r="L70" s="94">
        <f>Table13[[#This Row],[Sep]]</f>
        <v>-4725.9608333333299</v>
      </c>
      <c r="M70" s="94">
        <f>Table13[[#This Row],[Oct]]</f>
        <v>-4725.9608333333299</v>
      </c>
      <c r="N70" s="94">
        <f>Table13[[#This Row],[Nov]]</f>
        <v>-4725.9608333333299</v>
      </c>
      <c r="O70" s="95">
        <f t="shared" si="1"/>
        <v>-56711.529999999962</v>
      </c>
    </row>
    <row r="72" spans="1:17" ht="15.75" customHeight="1">
      <c r="C72" s="60">
        <f>SUM(C3:C70)</f>
        <v>-26565.540833333333</v>
      </c>
      <c r="D72" s="60">
        <f t="shared" ref="D72:O72" si="2">SUM(D3:D70)</f>
        <v>-21124.380833333329</v>
      </c>
      <c r="E72" s="60">
        <f t="shared" si="2"/>
        <v>-27444.860833333332</v>
      </c>
      <c r="F72" s="60">
        <f t="shared" si="2"/>
        <v>-30126.190833333334</v>
      </c>
      <c r="G72" s="60">
        <f t="shared" si="2"/>
        <v>-25598.090833333335</v>
      </c>
      <c r="H72" s="60">
        <f t="shared" si="2"/>
        <v>-50519.61083333334</v>
      </c>
      <c r="I72" s="60">
        <f t="shared" si="2"/>
        <v>-39604.430833333332</v>
      </c>
      <c r="J72" s="60">
        <f t="shared" si="2"/>
        <v>-51608.85083333333</v>
      </c>
      <c r="K72" s="60">
        <f t="shared" si="2"/>
        <v>-41148.120833333334</v>
      </c>
      <c r="L72" s="60">
        <f t="shared" si="2"/>
        <v>-45348.35083333333</v>
      </c>
      <c r="M72" s="60">
        <f t="shared" si="2"/>
        <v>-38594.730833333335</v>
      </c>
      <c r="N72" s="60">
        <f t="shared" si="2"/>
        <v>-43985.870833333342</v>
      </c>
      <c r="O72" s="60">
        <f t="shared" si="2"/>
        <v>-441669.03</v>
      </c>
      <c r="P72" s="60">
        <f>279481+162188</f>
        <v>441669</v>
      </c>
      <c r="Q72" s="60">
        <f>P72+O72+O69+O68</f>
        <v>-17367.990000000027</v>
      </c>
    </row>
    <row r="73" spans="1:17" ht="15.75" customHeight="1">
      <c r="C73" s="83">
        <f>C2+C72</f>
        <v>28260.459166666667</v>
      </c>
      <c r="D73" s="83">
        <f t="shared" ref="D73:O73" si="3">D2+D72</f>
        <v>-21124.380833333329</v>
      </c>
      <c r="E73" s="83">
        <f t="shared" si="3"/>
        <v>92779.13916666666</v>
      </c>
      <c r="F73" s="83">
        <f t="shared" si="3"/>
        <v>19873.809166666666</v>
      </c>
      <c r="G73" s="83">
        <f t="shared" si="3"/>
        <v>-18802.090833333335</v>
      </c>
      <c r="H73" s="83">
        <f t="shared" si="3"/>
        <v>35858.38916666666</v>
      </c>
      <c r="I73" s="83">
        <f t="shared" si="3"/>
        <v>3395.569166666668</v>
      </c>
      <c r="J73" s="83">
        <f t="shared" si="3"/>
        <v>-51608.85083333333</v>
      </c>
      <c r="K73" s="83">
        <f t="shared" si="3"/>
        <v>57851.879166666666</v>
      </c>
      <c r="L73" s="83">
        <f t="shared" si="3"/>
        <v>-45348.35083333333</v>
      </c>
      <c r="M73" s="83">
        <f t="shared" si="3"/>
        <v>-28892.730833333335</v>
      </c>
      <c r="N73" s="83">
        <f t="shared" si="3"/>
        <v>15524.129166666658</v>
      </c>
      <c r="O73" s="83">
        <f t="shared" si="3"/>
        <v>87766.969999999972</v>
      </c>
      <c r="P73" s="4" t="s">
        <v>3278</v>
      </c>
      <c r="Q73" s="4" t="s">
        <v>819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G31"/>
  <sheetViews>
    <sheetView workbookViewId="0">
      <selection activeCell="J23" sqref="J23"/>
    </sheetView>
  </sheetViews>
  <sheetFormatPr defaultColWidth="12.6640625" defaultRowHeight="15.75" customHeight="1"/>
  <cols>
    <col min="3" max="3" width="18" customWidth="1"/>
  </cols>
  <sheetData>
    <row r="1" spans="1:7" ht="15.75" customHeight="1">
      <c r="A1" s="21"/>
      <c r="B1" s="21"/>
      <c r="C1" s="21"/>
      <c r="D1" s="21"/>
      <c r="E1" s="21"/>
      <c r="F1" s="21"/>
      <c r="G1" s="21"/>
    </row>
    <row r="2" spans="1:7" ht="15.75" customHeight="1">
      <c r="A2" s="21"/>
      <c r="B2" s="22" t="s">
        <v>800</v>
      </c>
      <c r="C2" s="23"/>
      <c r="D2" s="23"/>
      <c r="E2" s="21"/>
      <c r="F2" s="21"/>
      <c r="G2" s="21"/>
    </row>
    <row r="3" spans="1:7" ht="15.75" customHeight="1">
      <c r="A3" s="21"/>
      <c r="B3" s="21"/>
      <c r="C3" s="24" t="s">
        <v>16</v>
      </c>
      <c r="D3" s="21" t="s">
        <v>801</v>
      </c>
      <c r="E3" s="21"/>
      <c r="F3" s="21"/>
      <c r="G3" s="21"/>
    </row>
    <row r="4" spans="1:7" ht="15.75" customHeight="1">
      <c r="A4" s="21"/>
      <c r="B4" s="21"/>
      <c r="C4" s="21" t="s">
        <v>802</v>
      </c>
      <c r="D4" s="21" t="s">
        <v>801</v>
      </c>
      <c r="E4" s="21"/>
      <c r="F4" s="21"/>
      <c r="G4" s="21"/>
    </row>
    <row r="5" spans="1:7" ht="15.75" customHeight="1">
      <c r="A5" s="21"/>
      <c r="B5" s="21"/>
      <c r="C5" s="21"/>
      <c r="D5" s="21"/>
      <c r="E5" s="21"/>
      <c r="F5" s="21"/>
      <c r="G5" s="21"/>
    </row>
    <row r="6" spans="1:7" ht="15.75" customHeight="1">
      <c r="A6" s="21"/>
      <c r="B6" s="151" t="s">
        <v>803</v>
      </c>
      <c r="C6" s="152"/>
      <c r="D6" s="23"/>
      <c r="E6" s="21"/>
      <c r="F6" s="21"/>
      <c r="G6" s="21"/>
    </row>
    <row r="7" spans="1:7" ht="15.75" customHeight="1">
      <c r="A7" s="21"/>
      <c r="B7" s="21"/>
      <c r="C7" s="24" t="s">
        <v>804</v>
      </c>
      <c r="D7" s="21" t="s">
        <v>805</v>
      </c>
      <c r="E7" s="21"/>
      <c r="F7" s="21"/>
      <c r="G7" s="21"/>
    </row>
    <row r="8" spans="1:7" ht="15.75" customHeight="1">
      <c r="A8" s="21"/>
      <c r="B8" s="21"/>
      <c r="C8" s="21" t="s">
        <v>806</v>
      </c>
      <c r="D8" s="21" t="s">
        <v>805</v>
      </c>
      <c r="E8" s="21"/>
      <c r="F8" s="21"/>
      <c r="G8" s="21"/>
    </row>
    <row r="9" spans="1:7" ht="15.75" customHeight="1">
      <c r="A9" s="21"/>
      <c r="B9" s="21"/>
      <c r="C9" s="21"/>
      <c r="D9" s="21"/>
      <c r="E9" s="21"/>
      <c r="F9" s="21"/>
      <c r="G9" s="21"/>
    </row>
    <row r="10" spans="1:7" ht="15.75" customHeight="1">
      <c r="A10" s="21"/>
      <c r="B10" s="151" t="s">
        <v>807</v>
      </c>
      <c r="C10" s="152"/>
      <c r="D10" s="23" t="s">
        <v>808</v>
      </c>
      <c r="E10" s="21"/>
      <c r="F10" s="21"/>
      <c r="G10" s="21"/>
    </row>
    <row r="11" spans="1:7" ht="15.75" customHeight="1">
      <c r="A11" s="21"/>
      <c r="B11" s="21"/>
      <c r="C11" s="21"/>
      <c r="D11" s="21"/>
      <c r="E11" s="21"/>
      <c r="F11" s="21"/>
      <c r="G11" s="21"/>
    </row>
    <row r="12" spans="1:7" ht="15.75" customHeight="1">
      <c r="A12" s="21"/>
      <c r="B12" s="21"/>
      <c r="C12" s="21"/>
      <c r="D12" s="21"/>
      <c r="E12" s="21"/>
      <c r="F12" s="21"/>
      <c r="G12" s="21"/>
    </row>
    <row r="13" spans="1:7" ht="15.75" customHeight="1">
      <c r="A13" s="21"/>
      <c r="B13" s="151" t="s">
        <v>809</v>
      </c>
      <c r="C13" s="152"/>
      <c r="D13" s="23"/>
      <c r="E13" s="21"/>
      <c r="F13" s="21"/>
      <c r="G13" s="21"/>
    </row>
    <row r="14" spans="1:7" ht="15.75" customHeight="1">
      <c r="A14" s="21"/>
      <c r="B14" s="21"/>
      <c r="C14" s="21" t="s">
        <v>66</v>
      </c>
      <c r="D14" s="25">
        <v>1674</v>
      </c>
      <c r="E14" s="21"/>
      <c r="F14" s="21"/>
      <c r="G14" s="21"/>
    </row>
    <row r="15" spans="1:7" ht="15.75" customHeight="1">
      <c r="A15" s="21"/>
      <c r="B15" s="21"/>
      <c r="C15" s="21" t="s">
        <v>21</v>
      </c>
      <c r="D15" s="25">
        <v>99984</v>
      </c>
      <c r="E15" s="21"/>
      <c r="F15" s="21"/>
      <c r="G15" s="21"/>
    </row>
    <row r="16" spans="1:7" ht="15.75" customHeight="1">
      <c r="A16" s="21"/>
      <c r="B16" s="21"/>
      <c r="C16" s="21" t="s">
        <v>810</v>
      </c>
      <c r="D16" s="25">
        <v>13176</v>
      </c>
      <c r="E16" s="21"/>
      <c r="F16" s="21"/>
      <c r="G16" s="21"/>
    </row>
    <row r="17" spans="1:7" ht="15.75" customHeight="1">
      <c r="A17" s="21"/>
      <c r="B17" s="21"/>
      <c r="C17" s="21" t="s">
        <v>811</v>
      </c>
      <c r="D17" s="21" t="s">
        <v>812</v>
      </c>
      <c r="E17" s="25">
        <v>13286</v>
      </c>
      <c r="F17" s="21"/>
      <c r="G17" s="21"/>
    </row>
    <row r="18" spans="1:7" ht="15.75" customHeight="1">
      <c r="A18" s="21"/>
      <c r="B18" s="21"/>
      <c r="C18" s="21" t="s">
        <v>28</v>
      </c>
      <c r="D18" s="25">
        <v>18882</v>
      </c>
      <c r="E18" s="21"/>
      <c r="F18" s="21"/>
      <c r="G18" s="21"/>
    </row>
    <row r="19" spans="1:7" ht="15.75" customHeight="1">
      <c r="A19" s="21"/>
      <c r="B19" s="21"/>
      <c r="C19" s="21" t="s">
        <v>813</v>
      </c>
      <c r="D19" s="25">
        <v>4333</v>
      </c>
      <c r="E19" s="21"/>
      <c r="F19" s="21"/>
      <c r="G19" s="21"/>
    </row>
    <row r="20" spans="1:7" ht="15.75" customHeight="1">
      <c r="A20" s="21"/>
      <c r="B20" s="21"/>
      <c r="C20" s="21" t="s">
        <v>814</v>
      </c>
      <c r="D20" s="25">
        <v>4815</v>
      </c>
      <c r="E20" s="21"/>
      <c r="F20" s="21"/>
      <c r="G20" s="21"/>
    </row>
    <row r="21" spans="1:7" ht="15.75" customHeight="1">
      <c r="A21" s="21"/>
      <c r="B21" s="21"/>
      <c r="C21" s="21" t="s">
        <v>815</v>
      </c>
      <c r="D21" s="25">
        <v>14895</v>
      </c>
      <c r="E21" s="21"/>
      <c r="F21" s="21"/>
      <c r="G21" s="21"/>
    </row>
    <row r="22" spans="1:7" ht="15.75" customHeight="1">
      <c r="A22" s="21"/>
      <c r="B22" s="21"/>
      <c r="C22" s="21" t="s">
        <v>816</v>
      </c>
      <c r="D22" s="25">
        <v>16875</v>
      </c>
      <c r="E22" s="21"/>
      <c r="F22" s="21"/>
      <c r="G22" s="21"/>
    </row>
    <row r="23" spans="1:7" ht="15.75" customHeight="1">
      <c r="A23" s="21"/>
      <c r="B23" s="21"/>
      <c r="C23" s="21"/>
      <c r="D23" s="21"/>
      <c r="E23" s="21"/>
      <c r="F23" s="21"/>
      <c r="G23" s="21"/>
    </row>
    <row r="24" spans="1:7" ht="15.75" customHeight="1">
      <c r="A24" s="21"/>
      <c r="B24" s="21"/>
      <c r="C24" s="21"/>
      <c r="D24" s="21"/>
      <c r="E24" s="21"/>
      <c r="F24" s="21"/>
      <c r="G24" s="21"/>
    </row>
    <row r="25" spans="1:7" ht="15.75" customHeight="1">
      <c r="A25" s="21"/>
      <c r="B25" s="21"/>
      <c r="C25" s="26" t="s">
        <v>797</v>
      </c>
      <c r="D25" s="21" t="s">
        <v>817</v>
      </c>
      <c r="E25" s="21"/>
      <c r="F25" s="21"/>
      <c r="G25" s="21"/>
    </row>
    <row r="26" spans="1:7" ht="15.75" customHeight="1">
      <c r="A26" s="21"/>
      <c r="B26" s="21"/>
      <c r="C26" s="21"/>
      <c r="D26" s="21"/>
      <c r="E26" s="21"/>
      <c r="F26" s="21"/>
      <c r="G26" s="21"/>
    </row>
    <row r="27" spans="1:7" ht="15.6">
      <c r="A27" s="21"/>
      <c r="B27" s="21"/>
      <c r="C27" s="21" t="s">
        <v>818</v>
      </c>
      <c r="D27" s="21"/>
      <c r="E27" s="27"/>
      <c r="F27" s="21"/>
      <c r="G27" s="21"/>
    </row>
    <row r="28" spans="1:7" ht="15.6">
      <c r="A28" s="21"/>
      <c r="B28" s="21"/>
      <c r="C28" s="21" t="s">
        <v>819</v>
      </c>
      <c r="D28" s="25"/>
      <c r="E28" s="25"/>
      <c r="F28" s="21"/>
      <c r="G28" s="21"/>
    </row>
    <row r="29" spans="1:7" ht="15.6">
      <c r="A29" s="21"/>
      <c r="B29" s="21"/>
      <c r="C29" s="21"/>
      <c r="D29" s="21"/>
      <c r="E29" s="21"/>
      <c r="F29" s="21"/>
      <c r="G29" s="21"/>
    </row>
    <row r="30" spans="1:7" ht="15.6">
      <c r="A30" s="21"/>
      <c r="B30" s="21"/>
      <c r="C30" s="21" t="s">
        <v>818</v>
      </c>
      <c r="D30" s="21"/>
      <c r="E30" s="21"/>
      <c r="F30" s="21"/>
      <c r="G30" s="21"/>
    </row>
    <row r="31" spans="1:7" ht="15.6">
      <c r="A31" s="21"/>
      <c r="B31" s="21"/>
      <c r="C31" s="21" t="s">
        <v>819</v>
      </c>
      <c r="D31" s="25"/>
      <c r="E31" s="21"/>
      <c r="F31" s="21"/>
      <c r="G31" s="21"/>
    </row>
  </sheetData>
  <mergeCells count="3">
    <mergeCell ref="B6:C6"/>
    <mergeCell ref="B10:C10"/>
    <mergeCell ref="B13:C13"/>
  </mergeCells>
  <dataValidations count="1">
    <dataValidation type="list" allowBlank="1" showErrorMessage="1" sqref="A1" xr:uid="{00000000-0002-0000-0C00-000000000000}">
      <formula1>"Option 1,Option 2"</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Q67"/>
  <sheetViews>
    <sheetView topLeftCell="C25" workbookViewId="0">
      <selection activeCell="L50" sqref="L50"/>
    </sheetView>
  </sheetViews>
  <sheetFormatPr defaultColWidth="12.6640625" defaultRowHeight="15.75" customHeight="1"/>
  <sheetData>
    <row r="1" spans="1:17" ht="15.75" customHeight="1">
      <c r="A1" s="28" t="s">
        <v>820</v>
      </c>
      <c r="B1" s="29" t="s">
        <v>78</v>
      </c>
      <c r="C1" s="30" t="s">
        <v>821</v>
      </c>
      <c r="D1" s="30" t="s">
        <v>822</v>
      </c>
      <c r="E1" s="31"/>
      <c r="F1" s="31"/>
      <c r="G1" s="31"/>
      <c r="H1" s="28" t="s">
        <v>823</v>
      </c>
      <c r="I1" s="29"/>
      <c r="J1" s="31"/>
      <c r="K1" s="31"/>
      <c r="L1" s="28" t="s">
        <v>824</v>
      </c>
      <c r="M1" s="29" t="s">
        <v>78</v>
      </c>
      <c r="N1" s="31"/>
      <c r="O1" s="31"/>
      <c r="P1" s="31" t="s">
        <v>825</v>
      </c>
      <c r="Q1" s="31" t="s">
        <v>78</v>
      </c>
    </row>
    <row r="2" spans="1:17" ht="15.75" customHeight="1">
      <c r="A2" s="32" t="s">
        <v>31</v>
      </c>
      <c r="B2" s="33">
        <v>29791</v>
      </c>
      <c r="C2" s="34">
        <v>0.5</v>
      </c>
      <c r="D2" s="35">
        <v>14895.5</v>
      </c>
      <c r="E2" s="27">
        <v>-29791.51</v>
      </c>
      <c r="F2" s="21"/>
      <c r="G2" s="21"/>
      <c r="H2" s="36" t="s">
        <v>826</v>
      </c>
      <c r="I2" s="37">
        <v>85</v>
      </c>
      <c r="J2" s="21"/>
      <c r="K2" s="21"/>
      <c r="L2" s="38" t="s">
        <v>827</v>
      </c>
      <c r="M2" s="33">
        <v>3285</v>
      </c>
      <c r="N2" s="27">
        <v>-3245.16</v>
      </c>
      <c r="O2" s="21"/>
      <c r="P2" s="21"/>
      <c r="Q2" s="21"/>
    </row>
    <row r="3" spans="1:17" ht="15.75" customHeight="1">
      <c r="A3" s="32" t="s">
        <v>828</v>
      </c>
      <c r="B3" s="33">
        <v>634</v>
      </c>
      <c r="C3" s="34">
        <v>0.5</v>
      </c>
      <c r="D3" s="35">
        <v>317</v>
      </c>
      <c r="E3" s="27">
        <v>-634.78</v>
      </c>
      <c r="F3" s="21"/>
      <c r="G3" s="21"/>
      <c r="H3" s="39" t="s">
        <v>829</v>
      </c>
      <c r="I3" s="33">
        <v>336</v>
      </c>
      <c r="J3" s="27">
        <v>-336.36</v>
      </c>
      <c r="K3" s="21"/>
      <c r="L3" s="39" t="s">
        <v>830</v>
      </c>
      <c r="M3" s="33">
        <v>6837</v>
      </c>
      <c r="N3" s="27">
        <v>-6837.12</v>
      </c>
      <c r="O3" s="21"/>
      <c r="P3" s="21"/>
      <c r="Q3" s="21"/>
    </row>
    <row r="4" spans="1:17" ht="15.75" customHeight="1">
      <c r="A4" s="32" t="s">
        <v>831</v>
      </c>
      <c r="B4" s="33">
        <v>4763</v>
      </c>
      <c r="C4" s="34">
        <v>0.8</v>
      </c>
      <c r="D4" s="35">
        <v>3810.4</v>
      </c>
      <c r="E4" s="27">
        <v>-4762.88</v>
      </c>
      <c r="F4" s="21"/>
      <c r="G4" s="21"/>
      <c r="H4" s="39" t="s">
        <v>832</v>
      </c>
      <c r="I4" s="33">
        <v>110</v>
      </c>
      <c r="J4" s="27">
        <v>-110.8</v>
      </c>
      <c r="K4" s="21"/>
      <c r="L4" s="36"/>
      <c r="M4" s="40"/>
      <c r="N4" s="21"/>
      <c r="O4" s="21"/>
      <c r="P4" s="21"/>
      <c r="Q4" s="21"/>
    </row>
    <row r="5" spans="1:17" ht="15.75" customHeight="1">
      <c r="A5" s="36"/>
      <c r="B5" s="40"/>
      <c r="C5" s="41"/>
      <c r="D5" s="41"/>
      <c r="E5" s="21"/>
      <c r="F5" s="21"/>
      <c r="G5" s="21"/>
      <c r="H5" s="32" t="s">
        <v>833</v>
      </c>
      <c r="I5" s="33">
        <v>801</v>
      </c>
      <c r="J5" s="27">
        <v>-801.45</v>
      </c>
      <c r="K5" s="21"/>
      <c r="L5" s="36" t="s">
        <v>834</v>
      </c>
      <c r="M5" s="33">
        <v>42090</v>
      </c>
      <c r="N5" s="42" t="e">
        <v>#REF!</v>
      </c>
      <c r="O5" s="21"/>
      <c r="P5" s="21" t="s">
        <v>835</v>
      </c>
      <c r="Q5" s="27">
        <v>117138</v>
      </c>
    </row>
    <row r="6" spans="1:17" ht="15.75" customHeight="1">
      <c r="A6" s="36"/>
      <c r="B6" s="40"/>
      <c r="C6" s="41"/>
      <c r="D6" s="41"/>
      <c r="E6" s="21"/>
      <c r="F6" s="21"/>
      <c r="G6" s="21"/>
      <c r="H6" s="32" t="s">
        <v>833</v>
      </c>
      <c r="I6" s="33">
        <v>3353</v>
      </c>
      <c r="J6" s="27">
        <v>-3352.99</v>
      </c>
      <c r="K6" s="21"/>
      <c r="L6" s="36" t="s">
        <v>836</v>
      </c>
      <c r="M6" s="33">
        <v>22837</v>
      </c>
      <c r="N6" s="42" t="e">
        <v>#REF!</v>
      </c>
      <c r="O6" s="21"/>
      <c r="P6" s="21" t="s">
        <v>837</v>
      </c>
      <c r="Q6" s="27">
        <v>8994</v>
      </c>
    </row>
    <row r="7" spans="1:17" ht="15.75" customHeight="1">
      <c r="A7" s="36" t="s">
        <v>838</v>
      </c>
      <c r="B7" s="37">
        <v>60</v>
      </c>
      <c r="C7" s="34">
        <v>0.8</v>
      </c>
      <c r="D7" s="35">
        <v>48</v>
      </c>
      <c r="E7" s="21"/>
      <c r="F7" s="21"/>
      <c r="G7" s="21"/>
      <c r="H7" s="32" t="s">
        <v>839</v>
      </c>
      <c r="I7" s="37">
        <v>477</v>
      </c>
      <c r="J7" s="21"/>
      <c r="K7" s="21"/>
      <c r="L7" s="36"/>
      <c r="M7" s="40"/>
      <c r="N7" s="21"/>
      <c r="O7" s="21"/>
      <c r="P7" s="21" t="s">
        <v>840</v>
      </c>
      <c r="Q7" s="27">
        <v>12812</v>
      </c>
    </row>
    <row r="8" spans="1:17" ht="15.75" customHeight="1">
      <c r="A8" s="36" t="s">
        <v>838</v>
      </c>
      <c r="B8" s="37">
        <v>800</v>
      </c>
      <c r="C8" s="34">
        <v>0.8</v>
      </c>
      <c r="D8" s="35">
        <v>640</v>
      </c>
      <c r="E8" s="21"/>
      <c r="F8" s="21"/>
      <c r="G8" s="21"/>
      <c r="H8" s="32" t="s">
        <v>841</v>
      </c>
      <c r="I8" s="33">
        <v>185</v>
      </c>
      <c r="J8" s="27">
        <v>-185.97</v>
      </c>
      <c r="K8" s="21"/>
      <c r="L8" s="36"/>
      <c r="M8" s="40"/>
      <c r="N8" s="21"/>
      <c r="O8" s="21"/>
      <c r="P8" s="21"/>
      <c r="Q8" s="21"/>
    </row>
    <row r="9" spans="1:17" ht="15.75" customHeight="1">
      <c r="A9" s="36"/>
      <c r="B9" s="40"/>
      <c r="C9" s="41"/>
      <c r="D9" s="41"/>
      <c r="E9" s="21"/>
      <c r="F9" s="21"/>
      <c r="G9" s="21"/>
      <c r="H9" s="32" t="s">
        <v>842</v>
      </c>
      <c r="I9" s="33">
        <v>256</v>
      </c>
      <c r="J9" s="27">
        <v>-256.19</v>
      </c>
      <c r="K9" s="21"/>
      <c r="L9" s="38" t="s">
        <v>843</v>
      </c>
      <c r="M9" s="33">
        <v>87719</v>
      </c>
      <c r="N9" s="27">
        <v>2000</v>
      </c>
      <c r="O9" s="21"/>
      <c r="P9" s="21"/>
      <c r="Q9" s="21"/>
    </row>
    <row r="10" spans="1:17" ht="15.75" customHeight="1">
      <c r="A10" s="36"/>
      <c r="B10" s="40"/>
      <c r="C10" s="41"/>
      <c r="D10" s="41"/>
      <c r="E10" s="21"/>
      <c r="F10" s="21"/>
      <c r="G10" s="21"/>
      <c r="H10" s="32" t="s">
        <v>844</v>
      </c>
      <c r="I10" s="33">
        <v>360</v>
      </c>
      <c r="J10" s="27">
        <v>-359.92</v>
      </c>
      <c r="K10" s="21"/>
      <c r="L10" s="36"/>
      <c r="M10" s="40"/>
      <c r="N10" s="21"/>
      <c r="O10" s="21"/>
      <c r="P10" s="43" t="s">
        <v>845</v>
      </c>
      <c r="Q10" s="44">
        <v>-37050.199999999997</v>
      </c>
    </row>
    <row r="11" spans="1:17" ht="15.75" customHeight="1">
      <c r="A11" s="36"/>
      <c r="B11" s="40"/>
      <c r="C11" s="41"/>
      <c r="D11" s="41"/>
      <c r="E11" s="21"/>
      <c r="F11" s="21"/>
      <c r="G11" s="21"/>
      <c r="H11" s="32" t="s">
        <v>846</v>
      </c>
      <c r="I11" s="37">
        <v>332</v>
      </c>
      <c r="J11" s="21"/>
      <c r="K11" s="21"/>
      <c r="L11" s="32" t="s">
        <v>847</v>
      </c>
      <c r="M11" s="33">
        <v>4100</v>
      </c>
      <c r="N11" s="27">
        <v>-4100</v>
      </c>
      <c r="O11" s="21"/>
      <c r="P11" s="21"/>
      <c r="Q11" s="21"/>
    </row>
    <row r="12" spans="1:17" ht="15.75" customHeight="1">
      <c r="A12" s="36"/>
      <c r="B12" s="40"/>
      <c r="C12" s="41"/>
      <c r="D12" s="41"/>
      <c r="E12" s="21"/>
      <c r="F12" s="21"/>
      <c r="G12" s="21"/>
      <c r="H12" s="38" t="s">
        <v>848</v>
      </c>
      <c r="I12" s="37">
        <v>3258</v>
      </c>
      <c r="J12" s="21" t="s">
        <v>849</v>
      </c>
      <c r="K12" s="21"/>
      <c r="L12" s="36"/>
      <c r="M12" s="40"/>
      <c r="N12" s="21"/>
      <c r="O12" s="21"/>
      <c r="P12" s="21"/>
      <c r="Q12" s="21"/>
    </row>
    <row r="13" spans="1:17" ht="15.75" customHeight="1">
      <c r="A13" s="36" t="s">
        <v>850</v>
      </c>
      <c r="B13" s="40"/>
      <c r="C13" s="41"/>
      <c r="D13" s="41"/>
      <c r="E13" s="21"/>
      <c r="F13" s="21"/>
      <c r="G13" s="21"/>
      <c r="H13" s="32" t="s">
        <v>851</v>
      </c>
      <c r="I13" s="37">
        <v>60</v>
      </c>
      <c r="J13" s="21" t="s">
        <v>852</v>
      </c>
      <c r="K13" s="21"/>
      <c r="L13" s="36"/>
      <c r="M13" s="40"/>
      <c r="N13" s="21"/>
      <c r="O13" s="21"/>
      <c r="P13" s="21"/>
      <c r="Q13" s="21"/>
    </row>
    <row r="14" spans="1:17" ht="15.75" customHeight="1">
      <c r="A14" s="32" t="s">
        <v>853</v>
      </c>
      <c r="B14" s="33">
        <v>1018</v>
      </c>
      <c r="C14" s="34">
        <v>0.9</v>
      </c>
      <c r="D14" s="35">
        <v>916.2</v>
      </c>
      <c r="E14" s="27">
        <v>-1018.13</v>
      </c>
      <c r="F14" s="21"/>
      <c r="G14" s="21"/>
      <c r="H14" s="32" t="s">
        <v>854</v>
      </c>
      <c r="I14" s="37">
        <v>4164</v>
      </c>
      <c r="J14" s="21" t="s">
        <v>852</v>
      </c>
      <c r="K14" s="21"/>
      <c r="L14" s="36"/>
      <c r="M14" s="40"/>
      <c r="N14" s="21"/>
      <c r="O14" s="21"/>
      <c r="P14" s="21"/>
      <c r="Q14" s="21"/>
    </row>
    <row r="15" spans="1:17" ht="15.75" customHeight="1">
      <c r="A15" s="32" t="s">
        <v>855</v>
      </c>
      <c r="B15" s="33">
        <v>31</v>
      </c>
      <c r="C15" s="34">
        <v>1</v>
      </c>
      <c r="D15" s="35">
        <v>31</v>
      </c>
      <c r="E15" s="27">
        <v>-31</v>
      </c>
      <c r="F15" s="21"/>
      <c r="G15" s="21"/>
      <c r="H15" s="32" t="s">
        <v>856</v>
      </c>
      <c r="I15" s="37">
        <v>892</v>
      </c>
      <c r="J15" s="21" t="s">
        <v>852</v>
      </c>
      <c r="K15" s="21"/>
      <c r="L15" s="36"/>
      <c r="M15" s="40"/>
      <c r="N15" s="21"/>
      <c r="O15" s="21"/>
      <c r="P15" s="21"/>
      <c r="Q15" s="21"/>
    </row>
    <row r="16" spans="1:17" ht="15.75" customHeight="1">
      <c r="A16" s="32" t="s">
        <v>857</v>
      </c>
      <c r="B16" s="33">
        <v>1132</v>
      </c>
      <c r="C16" s="34">
        <v>0.9</v>
      </c>
      <c r="D16" s="35">
        <v>1018.8</v>
      </c>
      <c r="E16" s="27">
        <v>-1132.3800000000001</v>
      </c>
      <c r="F16" s="21"/>
      <c r="G16" s="21"/>
      <c r="H16" s="32" t="s">
        <v>858</v>
      </c>
      <c r="I16" s="37">
        <v>663</v>
      </c>
      <c r="J16" s="21" t="s">
        <v>852</v>
      </c>
      <c r="K16" s="21"/>
      <c r="L16" s="36"/>
      <c r="M16" s="40"/>
      <c r="N16" s="21"/>
      <c r="O16" s="21"/>
      <c r="P16" s="21"/>
      <c r="Q16" s="21"/>
    </row>
    <row r="17" spans="1:17" ht="15.75" customHeight="1">
      <c r="A17" s="32" t="s">
        <v>859</v>
      </c>
      <c r="B17" s="33">
        <v>240</v>
      </c>
      <c r="C17" s="34">
        <v>1</v>
      </c>
      <c r="D17" s="35">
        <v>240</v>
      </c>
      <c r="E17" s="27">
        <v>-240.21</v>
      </c>
      <c r="F17" s="21"/>
      <c r="G17" s="21"/>
      <c r="H17" s="32" t="s">
        <v>860</v>
      </c>
      <c r="I17" s="37">
        <v>245</v>
      </c>
      <c r="J17" s="21" t="s">
        <v>852</v>
      </c>
      <c r="K17" s="21"/>
      <c r="L17" s="36" t="s">
        <v>861</v>
      </c>
      <c r="M17" s="37">
        <v>750</v>
      </c>
      <c r="N17" s="21"/>
      <c r="O17" s="21"/>
      <c r="P17" s="21"/>
      <c r="Q17" s="21"/>
    </row>
    <row r="18" spans="1:17" ht="15.75" customHeight="1">
      <c r="A18" s="36" t="s">
        <v>859</v>
      </c>
      <c r="B18" s="37">
        <v>781</v>
      </c>
      <c r="C18" s="34">
        <v>1</v>
      </c>
      <c r="D18" s="35">
        <v>781</v>
      </c>
      <c r="E18" s="21"/>
      <c r="F18" s="21"/>
      <c r="G18" s="21"/>
      <c r="H18" s="32" t="s">
        <v>862</v>
      </c>
      <c r="I18" s="37">
        <v>77</v>
      </c>
      <c r="J18" s="21" t="s">
        <v>852</v>
      </c>
      <c r="K18" s="21"/>
      <c r="L18" s="32" t="s">
        <v>863</v>
      </c>
      <c r="M18" s="33">
        <v>4692</v>
      </c>
      <c r="N18" s="27">
        <v>-4692</v>
      </c>
      <c r="O18" s="21"/>
      <c r="P18" s="21"/>
      <c r="Q18" s="21"/>
    </row>
    <row r="19" spans="1:17" ht="15.75" customHeight="1">
      <c r="A19" s="36" t="s">
        <v>864</v>
      </c>
      <c r="B19" s="37">
        <v>3600</v>
      </c>
      <c r="C19" s="34">
        <v>0.9</v>
      </c>
      <c r="D19" s="35">
        <v>3240</v>
      </c>
      <c r="E19" s="21"/>
      <c r="F19" s="21"/>
      <c r="G19" s="21"/>
      <c r="H19" s="32" t="s">
        <v>865</v>
      </c>
      <c r="I19" s="37">
        <v>1621</v>
      </c>
      <c r="J19" s="21" t="s">
        <v>852</v>
      </c>
      <c r="K19" s="21"/>
      <c r="L19" s="36"/>
      <c r="M19" s="40"/>
      <c r="N19" s="21"/>
      <c r="O19" s="21"/>
      <c r="P19" s="21"/>
      <c r="Q19" s="21"/>
    </row>
    <row r="20" spans="1:17" ht="15.75" customHeight="1">
      <c r="A20" s="45" t="s">
        <v>866</v>
      </c>
      <c r="B20" s="37">
        <v>1200</v>
      </c>
      <c r="C20" s="34">
        <v>0.8</v>
      </c>
      <c r="D20" s="35">
        <v>960</v>
      </c>
      <c r="E20" s="27">
        <v>-1212.8499999999999</v>
      </c>
      <c r="F20" s="21"/>
      <c r="G20" s="21"/>
      <c r="H20" s="32" t="s">
        <v>867</v>
      </c>
      <c r="I20" s="37">
        <v>255</v>
      </c>
      <c r="J20" s="21" t="s">
        <v>852</v>
      </c>
      <c r="K20" s="21"/>
      <c r="L20" s="36"/>
      <c r="M20" s="40"/>
      <c r="N20" s="21"/>
      <c r="O20" s="21"/>
      <c r="P20" s="21"/>
      <c r="Q20" s="21"/>
    </row>
    <row r="21" spans="1:17" ht="15.75" customHeight="1">
      <c r="A21" s="36"/>
      <c r="B21" s="40"/>
      <c r="C21" s="41"/>
      <c r="D21" s="41"/>
      <c r="E21" s="21"/>
      <c r="F21" s="21"/>
      <c r="G21" s="21"/>
      <c r="H21" s="32" t="s">
        <v>868</v>
      </c>
      <c r="I21" s="37">
        <v>360</v>
      </c>
      <c r="J21" s="21" t="s">
        <v>852</v>
      </c>
      <c r="K21" s="21"/>
      <c r="L21" s="36"/>
      <c r="M21" s="40"/>
      <c r="N21" s="21"/>
      <c r="O21" s="21"/>
      <c r="P21" s="21"/>
      <c r="Q21" s="21"/>
    </row>
    <row r="22" spans="1:17" ht="15.75" customHeight="1">
      <c r="A22" s="36" t="s">
        <v>869</v>
      </c>
      <c r="B22" s="40"/>
      <c r="C22" s="41"/>
      <c r="D22" s="41"/>
      <c r="E22" s="21"/>
      <c r="F22" s="21"/>
      <c r="G22" s="21"/>
      <c r="H22" s="32" t="s">
        <v>870</v>
      </c>
      <c r="I22" s="37">
        <v>100</v>
      </c>
      <c r="J22" s="21"/>
      <c r="K22" s="21"/>
      <c r="L22" s="36"/>
      <c r="M22" s="40"/>
      <c r="N22" s="21"/>
      <c r="O22" s="21"/>
      <c r="P22" s="21"/>
      <c r="Q22" s="21"/>
    </row>
    <row r="23" spans="1:17" ht="15.75" customHeight="1">
      <c r="A23" s="45" t="s">
        <v>871</v>
      </c>
      <c r="B23" s="37">
        <v>1883</v>
      </c>
      <c r="C23" s="34">
        <v>0.8</v>
      </c>
      <c r="D23" s="35">
        <v>1506.4</v>
      </c>
      <c r="E23" s="27">
        <v>-1607.76</v>
      </c>
      <c r="F23" s="21"/>
      <c r="G23" s="21"/>
      <c r="H23" s="32" t="s">
        <v>872</v>
      </c>
      <c r="I23" s="33">
        <v>3342</v>
      </c>
      <c r="J23" s="27">
        <v>-3342.3</v>
      </c>
      <c r="K23" s="21"/>
      <c r="L23" s="36"/>
      <c r="M23" s="40"/>
      <c r="N23" s="21"/>
      <c r="O23" s="21"/>
      <c r="P23" s="21"/>
      <c r="Q23" s="21"/>
    </row>
    <row r="24" spans="1:17" ht="15.75" customHeight="1">
      <c r="A24" s="36"/>
      <c r="B24" s="40"/>
      <c r="C24" s="41"/>
      <c r="D24" s="41"/>
      <c r="E24" s="21"/>
      <c r="F24" s="21"/>
      <c r="G24" s="21"/>
      <c r="H24" s="36" t="s">
        <v>873</v>
      </c>
      <c r="I24" s="37">
        <v>1613</v>
      </c>
      <c r="J24" s="21"/>
      <c r="K24" s="21"/>
      <c r="L24" s="36"/>
      <c r="M24" s="40"/>
      <c r="N24" s="21"/>
      <c r="O24" s="21"/>
      <c r="P24" s="21"/>
      <c r="Q24" s="21"/>
    </row>
    <row r="25" spans="1:17" ht="15.75" customHeight="1">
      <c r="A25" s="36" t="s">
        <v>874</v>
      </c>
      <c r="B25" s="33">
        <v>27863</v>
      </c>
      <c r="C25" s="34">
        <v>0.8</v>
      </c>
      <c r="D25" s="35">
        <v>22290.400000000001</v>
      </c>
      <c r="E25" s="46">
        <v>13835</v>
      </c>
      <c r="F25" s="47">
        <v>13835</v>
      </c>
      <c r="G25" s="21"/>
      <c r="H25" s="32" t="s">
        <v>875</v>
      </c>
      <c r="I25" s="33">
        <v>1060</v>
      </c>
      <c r="J25" s="27">
        <v>-1060.4000000000001</v>
      </c>
      <c r="K25" s="21"/>
      <c r="L25" s="36"/>
      <c r="M25" s="40"/>
      <c r="N25" s="21"/>
      <c r="O25" s="21"/>
      <c r="P25" s="21"/>
      <c r="Q25" s="21"/>
    </row>
    <row r="26" spans="1:17" ht="15.75" customHeight="1">
      <c r="A26" s="36" t="s">
        <v>876</v>
      </c>
      <c r="B26" s="33">
        <v>4130</v>
      </c>
      <c r="C26" s="34">
        <v>1</v>
      </c>
      <c r="D26" s="35">
        <v>4130</v>
      </c>
      <c r="E26" s="27">
        <v>2207</v>
      </c>
      <c r="F26" s="21">
        <f>3189.7</f>
        <v>3189.7</v>
      </c>
      <c r="G26" s="21"/>
      <c r="H26" s="32" t="s">
        <v>877</v>
      </c>
      <c r="I26" s="33">
        <v>403</v>
      </c>
      <c r="J26" s="27">
        <v>-403.2</v>
      </c>
      <c r="K26" s="21"/>
      <c r="L26" s="36"/>
      <c r="M26" s="40"/>
      <c r="N26" s="21"/>
      <c r="O26" s="21"/>
      <c r="P26" s="21"/>
      <c r="Q26" s="21"/>
    </row>
    <row r="27" spans="1:17" ht="15.6">
      <c r="A27" s="36" t="s">
        <v>878</v>
      </c>
      <c r="B27" s="33">
        <v>5060</v>
      </c>
      <c r="C27" s="34">
        <v>1</v>
      </c>
      <c r="D27" s="35">
        <v>5060</v>
      </c>
      <c r="E27" s="27">
        <v>2792</v>
      </c>
      <c r="F27" s="47">
        <v>2792</v>
      </c>
      <c r="G27" s="21"/>
      <c r="H27" s="32" t="s">
        <v>879</v>
      </c>
      <c r="I27" s="33">
        <v>1251</v>
      </c>
      <c r="J27" s="27">
        <v>-1251.7</v>
      </c>
      <c r="K27" s="21"/>
      <c r="L27" s="36"/>
      <c r="M27" s="40"/>
      <c r="N27" s="21"/>
      <c r="O27" s="21"/>
      <c r="P27" s="21"/>
      <c r="Q27" s="21"/>
    </row>
    <row r="28" spans="1:17" ht="15.6">
      <c r="A28" s="36" t="s">
        <v>880</v>
      </c>
      <c r="B28" s="33">
        <v>6686</v>
      </c>
      <c r="C28" s="34">
        <v>0.8</v>
      </c>
      <c r="D28" s="35">
        <v>5348.8</v>
      </c>
      <c r="E28" s="27">
        <v>997</v>
      </c>
      <c r="F28" s="47">
        <v>997</v>
      </c>
      <c r="G28" s="21"/>
      <c r="H28" s="32" t="s">
        <v>881</v>
      </c>
      <c r="I28" s="37">
        <v>197</v>
      </c>
      <c r="J28" s="21"/>
      <c r="K28" s="21"/>
      <c r="L28" s="36"/>
      <c r="M28" s="40"/>
      <c r="N28" s="21"/>
      <c r="O28" s="21"/>
      <c r="P28" s="21"/>
      <c r="Q28" s="21"/>
    </row>
    <row r="29" spans="1:17" ht="15.6">
      <c r="A29" s="36" t="s">
        <v>882</v>
      </c>
      <c r="B29" s="33">
        <v>221</v>
      </c>
      <c r="C29" s="34">
        <v>1</v>
      </c>
      <c r="D29" s="35">
        <v>221</v>
      </c>
      <c r="E29" s="27">
        <v>1608</v>
      </c>
      <c r="F29" s="21">
        <v>1608</v>
      </c>
      <c r="G29" s="21"/>
      <c r="H29" s="32" t="s">
        <v>883</v>
      </c>
      <c r="I29" s="37">
        <v>80</v>
      </c>
      <c r="J29" s="21"/>
      <c r="K29" s="21"/>
      <c r="L29" s="36"/>
      <c r="M29" s="40"/>
      <c r="N29" s="21"/>
      <c r="O29" s="21"/>
      <c r="P29" s="21"/>
      <c r="Q29" s="21"/>
    </row>
    <row r="30" spans="1:17" ht="15.6">
      <c r="A30" s="36"/>
      <c r="B30" s="40"/>
      <c r="C30" s="41"/>
      <c r="D30" s="41"/>
      <c r="E30" s="21"/>
      <c r="F30" s="21"/>
      <c r="G30" s="21"/>
      <c r="H30" s="32" t="s">
        <v>884</v>
      </c>
      <c r="I30" s="33">
        <v>650</v>
      </c>
      <c r="J30" s="27">
        <v>-653.19000000000005</v>
      </c>
      <c r="K30" s="21"/>
      <c r="L30" s="36"/>
      <c r="M30" s="40"/>
      <c r="N30" s="21"/>
      <c r="O30" s="21"/>
      <c r="P30" s="21"/>
      <c r="Q30" s="21"/>
    </row>
    <row r="31" spans="1:17" ht="15.6">
      <c r="A31" s="36"/>
      <c r="B31" s="40"/>
      <c r="C31" s="41"/>
      <c r="D31" s="41"/>
      <c r="E31" s="21"/>
      <c r="F31" s="21"/>
      <c r="G31" s="21"/>
      <c r="H31" s="32" t="s">
        <v>885</v>
      </c>
      <c r="I31" s="37">
        <v>130</v>
      </c>
      <c r="J31" s="21"/>
      <c r="K31" s="21"/>
      <c r="L31" s="36"/>
      <c r="M31" s="40"/>
      <c r="N31" s="21"/>
      <c r="O31" s="27">
        <v>118715</v>
      </c>
      <c r="P31" s="27">
        <v>47346</v>
      </c>
      <c r="Q31" s="21"/>
    </row>
    <row r="32" spans="1:17" ht="15.6">
      <c r="A32" s="36"/>
      <c r="B32" s="40"/>
      <c r="C32" s="41"/>
      <c r="D32" s="41"/>
      <c r="E32" s="21"/>
      <c r="F32" s="21"/>
      <c r="G32" s="21"/>
      <c r="H32" s="32" t="s">
        <v>886</v>
      </c>
      <c r="I32" s="37">
        <v>161</v>
      </c>
      <c r="J32" s="21"/>
      <c r="K32" s="21"/>
      <c r="L32" s="36"/>
      <c r="M32" s="40"/>
      <c r="N32" s="21"/>
      <c r="O32" s="21"/>
      <c r="P32" s="27">
        <v>71369</v>
      </c>
      <c r="Q32" s="21"/>
    </row>
    <row r="33" spans="1:17" ht="15.6">
      <c r="A33" s="36"/>
      <c r="B33" s="40"/>
      <c r="C33" s="41"/>
      <c r="D33" s="41"/>
      <c r="E33" s="21"/>
      <c r="F33" s="21"/>
      <c r="G33" s="21"/>
      <c r="H33" s="32" t="s">
        <v>887</v>
      </c>
      <c r="I33" s="33">
        <v>16875</v>
      </c>
      <c r="J33" s="27">
        <v>-16875.63</v>
      </c>
      <c r="K33" s="21"/>
      <c r="L33" s="36"/>
      <c r="M33" s="40"/>
      <c r="N33" s="21"/>
      <c r="O33" s="21"/>
      <c r="P33" s="21"/>
      <c r="Q33" s="21"/>
    </row>
    <row r="34" spans="1:17" ht="15.6">
      <c r="A34" s="36"/>
      <c r="B34" s="40"/>
      <c r="C34" s="41"/>
      <c r="D34" s="41"/>
      <c r="E34" s="21"/>
      <c r="F34" s="21"/>
      <c r="G34" s="21"/>
      <c r="H34" s="32" t="s">
        <v>888</v>
      </c>
      <c r="I34" s="33">
        <v>2121</v>
      </c>
      <c r="J34" s="27">
        <v>-2121</v>
      </c>
      <c r="K34" s="21"/>
      <c r="L34" s="36"/>
      <c r="M34" s="40"/>
      <c r="N34" s="21"/>
      <c r="O34" s="21"/>
      <c r="P34" s="21"/>
      <c r="Q34" s="21"/>
    </row>
    <row r="35" spans="1:17" ht="15.6">
      <c r="A35" s="36"/>
      <c r="B35" s="40"/>
      <c r="C35" s="41"/>
      <c r="D35" s="41"/>
      <c r="E35" s="21"/>
      <c r="F35" s="21"/>
      <c r="G35" s="21"/>
      <c r="H35" s="32" t="s">
        <v>879</v>
      </c>
      <c r="I35" s="33">
        <v>423</v>
      </c>
      <c r="J35" s="21"/>
      <c r="K35" s="21"/>
      <c r="L35" s="36"/>
      <c r="M35" s="40"/>
      <c r="N35" s="21"/>
      <c r="O35" s="21"/>
      <c r="P35" s="21"/>
      <c r="Q35" s="21"/>
    </row>
    <row r="36" spans="1:17" ht="15.6">
      <c r="A36" s="36"/>
      <c r="B36" s="40"/>
      <c r="C36" s="41"/>
      <c r="D36" s="41"/>
      <c r="E36" s="21"/>
      <c r="F36" s="21"/>
      <c r="G36" s="21"/>
      <c r="H36" s="32" t="s">
        <v>889</v>
      </c>
      <c r="I36" s="37">
        <v>800</v>
      </c>
      <c r="J36" s="21"/>
      <c r="K36" s="21"/>
      <c r="L36" s="36"/>
      <c r="M36" s="40"/>
      <c r="N36" s="21"/>
      <c r="O36" s="21"/>
      <c r="P36" s="21"/>
      <c r="Q36" s="21"/>
    </row>
    <row r="37" spans="1:17" ht="15.6">
      <c r="A37" s="36"/>
      <c r="B37" s="40"/>
      <c r="C37" s="41"/>
      <c r="D37" s="41"/>
      <c r="E37" s="21"/>
      <c r="F37" s="21"/>
      <c r="G37" s="21"/>
      <c r="H37" s="32" t="s">
        <v>890</v>
      </c>
      <c r="I37" s="33">
        <v>2212</v>
      </c>
      <c r="J37" s="27">
        <v>-2212.5</v>
      </c>
      <c r="K37" s="21"/>
      <c r="L37" s="36"/>
      <c r="M37" s="40"/>
      <c r="N37" s="21"/>
      <c r="O37" s="21"/>
      <c r="P37" s="21"/>
      <c r="Q37" s="21"/>
    </row>
    <row r="38" spans="1:17" ht="15.6">
      <c r="A38" s="36"/>
      <c r="B38" s="40"/>
      <c r="C38" s="41"/>
      <c r="D38" s="41"/>
      <c r="E38" s="21"/>
      <c r="F38" s="21"/>
      <c r="G38" s="21"/>
      <c r="H38" s="32" t="s">
        <v>891</v>
      </c>
      <c r="I38" s="37">
        <v>770</v>
      </c>
      <c r="J38" s="21"/>
      <c r="K38" s="21"/>
      <c r="L38" s="36"/>
      <c r="M38" s="40"/>
      <c r="N38" s="21"/>
      <c r="O38" s="21"/>
      <c r="P38" s="21"/>
      <c r="Q38" s="21"/>
    </row>
    <row r="39" spans="1:17" ht="15.6">
      <c r="A39" s="36"/>
      <c r="B39" s="40"/>
      <c r="C39" s="41"/>
      <c r="D39" s="41"/>
      <c r="E39" s="21"/>
      <c r="F39" s="21"/>
      <c r="G39" s="21"/>
      <c r="H39" s="36"/>
      <c r="I39" s="40"/>
      <c r="J39" s="21"/>
      <c r="K39" s="21"/>
      <c r="L39" s="36"/>
      <c r="M39" s="40"/>
      <c r="N39" s="21"/>
      <c r="O39" s="21"/>
      <c r="P39" s="21"/>
      <c r="Q39" s="21"/>
    </row>
    <row r="40" spans="1:17" ht="15.6">
      <c r="A40" s="36"/>
      <c r="B40" s="40"/>
      <c r="C40" s="41"/>
      <c r="D40" s="41"/>
      <c r="E40" s="21"/>
      <c r="F40" s="21"/>
      <c r="G40" s="21"/>
      <c r="H40" s="45" t="s">
        <v>892</v>
      </c>
      <c r="I40" s="37">
        <v>688</v>
      </c>
      <c r="J40" s="27">
        <v>-738.7</v>
      </c>
      <c r="K40" s="21"/>
      <c r="L40" s="36"/>
      <c r="M40" s="40"/>
      <c r="N40" s="21"/>
      <c r="O40" s="21"/>
      <c r="P40" s="21"/>
      <c r="Q40" s="21"/>
    </row>
    <row r="41" spans="1:17" ht="15.6">
      <c r="A41" s="36"/>
      <c r="B41" s="40"/>
      <c r="C41" s="41"/>
      <c r="D41" s="41"/>
      <c r="E41" s="21"/>
      <c r="F41" s="21"/>
      <c r="G41" s="21"/>
      <c r="H41" s="36"/>
      <c r="I41" s="40"/>
      <c r="J41" s="21"/>
      <c r="K41" s="21"/>
      <c r="L41" s="36"/>
      <c r="M41" s="40"/>
      <c r="N41" s="21"/>
      <c r="O41" s="21"/>
      <c r="P41" s="21"/>
      <c r="Q41" s="21"/>
    </row>
    <row r="42" spans="1:17" ht="15.6">
      <c r="A42" s="36"/>
      <c r="B42" s="40"/>
      <c r="C42" s="41"/>
      <c r="D42" s="41"/>
      <c r="E42" s="21"/>
      <c r="F42" s="21"/>
      <c r="G42" s="21"/>
      <c r="H42" s="32" t="s">
        <v>893</v>
      </c>
      <c r="I42" s="33">
        <v>500</v>
      </c>
      <c r="J42" s="27">
        <v>-500</v>
      </c>
      <c r="K42" s="21"/>
      <c r="L42" s="36"/>
      <c r="M42" s="40"/>
      <c r="N42" s="21"/>
      <c r="O42" s="21"/>
      <c r="P42" s="21"/>
      <c r="Q42" s="21"/>
    </row>
    <row r="43" spans="1:17" ht="15.6">
      <c r="A43" s="36"/>
      <c r="B43" s="40"/>
      <c r="C43" s="41"/>
      <c r="D43" s="41"/>
      <c r="E43" s="21"/>
      <c r="F43" s="21"/>
      <c r="G43" s="21"/>
      <c r="H43" s="36" t="s">
        <v>894</v>
      </c>
      <c r="I43" s="40"/>
      <c r="J43" s="21"/>
      <c r="K43" s="21"/>
      <c r="L43" s="36"/>
      <c r="M43" s="40"/>
      <c r="N43" s="21"/>
      <c r="O43" s="21"/>
      <c r="P43" s="21"/>
      <c r="Q43" s="21"/>
    </row>
    <row r="44" spans="1:17" ht="15.6">
      <c r="A44" s="36"/>
      <c r="B44" s="40"/>
      <c r="C44" s="41"/>
      <c r="D44" s="41"/>
      <c r="E44" s="21"/>
      <c r="F44" s="21"/>
      <c r="G44" s="21"/>
      <c r="H44" s="36" t="s">
        <v>895</v>
      </c>
      <c r="I44" s="37">
        <v>8545</v>
      </c>
      <c r="J44" s="21"/>
      <c r="K44" s="21"/>
      <c r="L44" s="36"/>
      <c r="M44" s="40"/>
      <c r="N44" s="21"/>
      <c r="O44" s="21"/>
      <c r="P44" s="21"/>
      <c r="Q44" s="21"/>
    </row>
    <row r="45" spans="1:17" ht="15.6">
      <c r="A45" s="36"/>
      <c r="B45" s="40"/>
      <c r="C45" s="41"/>
      <c r="D45" s="41"/>
      <c r="E45" s="21"/>
      <c r="F45" s="21"/>
      <c r="G45" s="21"/>
      <c r="H45" s="36" t="s">
        <v>896</v>
      </c>
      <c r="I45" s="37">
        <v>2642</v>
      </c>
      <c r="J45" s="21"/>
      <c r="K45" s="21"/>
      <c r="L45" s="36"/>
      <c r="M45" s="40"/>
      <c r="N45" s="21"/>
      <c r="O45" s="21"/>
      <c r="P45" s="21"/>
      <c r="Q45" s="21"/>
    </row>
    <row r="46" spans="1:17" ht="15.6">
      <c r="A46" s="36"/>
      <c r="B46" s="40"/>
      <c r="C46" s="41"/>
      <c r="D46" s="41"/>
      <c r="E46" s="21"/>
      <c r="F46" s="21"/>
      <c r="G46" s="21"/>
      <c r="H46" s="36" t="s">
        <v>897</v>
      </c>
      <c r="I46" s="37">
        <v>1874</v>
      </c>
      <c r="J46" s="21"/>
      <c r="K46" s="21"/>
      <c r="L46" s="36"/>
      <c r="M46" s="40"/>
      <c r="N46" s="21"/>
      <c r="O46" s="21"/>
      <c r="P46" s="21"/>
      <c r="Q46" s="21"/>
    </row>
    <row r="47" spans="1:17" ht="15.6">
      <c r="A47" s="36"/>
      <c r="B47" s="40"/>
      <c r="C47" s="41"/>
      <c r="D47" s="41"/>
      <c r="E47" s="21"/>
      <c r="F47" s="21"/>
      <c r="G47" s="21"/>
      <c r="H47" s="45" t="s">
        <v>865</v>
      </c>
      <c r="I47" s="33">
        <v>1676</v>
      </c>
      <c r="J47" s="27">
        <v>-1621.84</v>
      </c>
      <c r="K47" s="21"/>
      <c r="L47" s="36"/>
      <c r="M47" s="40"/>
      <c r="N47" s="21"/>
      <c r="O47" s="21"/>
      <c r="P47" s="21"/>
      <c r="Q47" s="21"/>
    </row>
    <row r="48" spans="1:17" ht="15.6">
      <c r="A48" s="36"/>
      <c r="B48" s="40"/>
      <c r="C48" s="41"/>
      <c r="D48" s="41"/>
      <c r="E48" s="21"/>
      <c r="F48" s="21"/>
      <c r="G48" s="21"/>
      <c r="H48" s="36" t="s">
        <v>898</v>
      </c>
      <c r="I48" s="37">
        <v>1082</v>
      </c>
      <c r="J48" s="21"/>
      <c r="K48" s="21"/>
      <c r="L48" s="36"/>
      <c r="M48" s="40"/>
      <c r="N48" s="21"/>
      <c r="O48" s="21"/>
      <c r="P48" s="21"/>
      <c r="Q48" s="21"/>
    </row>
    <row r="49" spans="1:17" ht="15.6">
      <c r="A49" s="36"/>
      <c r="B49" s="40"/>
      <c r="C49" s="41"/>
      <c r="D49" s="41"/>
      <c r="E49" s="21"/>
      <c r="F49" s="21"/>
      <c r="G49" s="21"/>
      <c r="H49" s="36" t="s">
        <v>899</v>
      </c>
      <c r="I49" s="37">
        <v>933</v>
      </c>
      <c r="J49" s="27">
        <v>-384.35</v>
      </c>
      <c r="K49" s="21"/>
      <c r="L49" s="36"/>
      <c r="M49" s="40"/>
      <c r="N49" s="21"/>
      <c r="O49" s="21"/>
      <c r="P49" s="21"/>
      <c r="Q49" s="21"/>
    </row>
    <row r="50" spans="1:17" ht="15.6">
      <c r="A50" s="36"/>
      <c r="B50" s="40"/>
      <c r="C50" s="41"/>
      <c r="D50" s="41"/>
      <c r="E50" s="21"/>
      <c r="F50" s="21"/>
      <c r="G50" s="21"/>
      <c r="H50" s="36" t="s">
        <v>895</v>
      </c>
      <c r="I50" s="37">
        <v>908</v>
      </c>
      <c r="J50" s="21"/>
      <c r="K50" s="21"/>
      <c r="L50" s="36"/>
      <c r="M50" s="40"/>
      <c r="N50" s="21"/>
      <c r="O50" s="27">
        <v>93418</v>
      </c>
      <c r="P50" s="27">
        <v>45341</v>
      </c>
      <c r="Q50" s="21"/>
    </row>
    <row r="51" spans="1:17" ht="15.6">
      <c r="A51" s="36"/>
      <c r="B51" s="40"/>
      <c r="C51" s="41"/>
      <c r="D51" s="41"/>
      <c r="E51" s="21"/>
      <c r="F51" s="21"/>
      <c r="G51" s="21"/>
      <c r="H51" s="36" t="s">
        <v>865</v>
      </c>
      <c r="I51" s="37">
        <v>783</v>
      </c>
      <c r="J51" s="21"/>
      <c r="K51" s="21"/>
      <c r="L51" s="36"/>
      <c r="M51" s="40"/>
      <c r="N51" s="21"/>
      <c r="O51" s="21"/>
      <c r="P51" s="27">
        <v>48077</v>
      </c>
      <c r="Q51" s="21"/>
    </row>
    <row r="52" spans="1:17" ht="15.6">
      <c r="A52" s="36"/>
      <c r="B52" s="40"/>
      <c r="C52" s="41"/>
      <c r="D52" s="41"/>
      <c r="E52" s="21"/>
      <c r="F52" s="21"/>
      <c r="G52" s="21"/>
      <c r="H52" s="36" t="s">
        <v>900</v>
      </c>
      <c r="I52" s="40"/>
      <c r="J52" s="21"/>
      <c r="K52" s="21"/>
      <c r="L52" s="36"/>
      <c r="M52" s="40"/>
      <c r="N52" s="21"/>
      <c r="O52" s="21"/>
      <c r="P52" s="21"/>
      <c r="Q52" s="21"/>
    </row>
    <row r="53" spans="1:17" ht="15.6">
      <c r="A53" s="36"/>
      <c r="B53" s="40"/>
      <c r="C53" s="41"/>
      <c r="D53" s="41"/>
      <c r="E53" s="21"/>
      <c r="F53" s="21"/>
      <c r="G53" s="21"/>
      <c r="H53" s="36" t="s">
        <v>901</v>
      </c>
      <c r="I53" s="33">
        <v>5699</v>
      </c>
      <c r="J53" s="48">
        <v>4624</v>
      </c>
      <c r="K53" s="21"/>
      <c r="L53" s="36"/>
      <c r="M53" s="40"/>
      <c r="N53" s="21"/>
      <c r="O53" s="21"/>
      <c r="P53" s="21"/>
      <c r="Q53" s="21"/>
    </row>
    <row r="54" spans="1:17" ht="15.6">
      <c r="A54" s="36"/>
      <c r="B54" s="40"/>
      <c r="C54" s="41"/>
      <c r="D54" s="41"/>
      <c r="E54" s="21"/>
      <c r="F54" s="21"/>
      <c r="G54" s="21"/>
      <c r="H54" s="36" t="s">
        <v>902</v>
      </c>
      <c r="I54" s="33">
        <v>2299</v>
      </c>
      <c r="J54" s="48">
        <v>1103</v>
      </c>
      <c r="K54" s="21"/>
      <c r="L54" s="36"/>
      <c r="M54" s="40"/>
      <c r="N54" s="21"/>
      <c r="O54" s="21"/>
      <c r="P54" s="21"/>
      <c r="Q54" s="21"/>
    </row>
    <row r="55" spans="1:17" ht="15.6">
      <c r="A55" s="36"/>
      <c r="B55" s="40"/>
      <c r="C55" s="41"/>
      <c r="D55" s="41"/>
      <c r="E55" s="21"/>
      <c r="F55" s="21"/>
      <c r="G55" s="21"/>
      <c r="H55" s="36" t="s">
        <v>903</v>
      </c>
      <c r="I55" s="33">
        <v>3443</v>
      </c>
      <c r="J55" s="48">
        <v>1595</v>
      </c>
      <c r="K55" s="21"/>
      <c r="L55" s="36"/>
      <c r="M55" s="40"/>
      <c r="N55" s="21"/>
      <c r="O55" s="21"/>
      <c r="P55" s="21"/>
      <c r="Q55" s="21"/>
    </row>
    <row r="56" spans="1:17" ht="15.6">
      <c r="A56" s="36"/>
      <c r="B56" s="40"/>
      <c r="C56" s="41"/>
      <c r="D56" s="41"/>
      <c r="E56" s="21"/>
      <c r="F56" s="21"/>
      <c r="G56" s="21"/>
      <c r="H56" s="36" t="s">
        <v>904</v>
      </c>
      <c r="I56" s="33">
        <v>3404</v>
      </c>
      <c r="J56" s="48">
        <v>1973</v>
      </c>
      <c r="K56" s="21"/>
      <c r="L56" s="36"/>
      <c r="M56" s="40"/>
      <c r="N56" s="21"/>
      <c r="O56" s="21"/>
      <c r="P56" s="21"/>
      <c r="Q56" s="21"/>
    </row>
    <row r="57" spans="1:17" ht="15.6">
      <c r="A57" s="36"/>
      <c r="B57" s="40"/>
      <c r="C57" s="41"/>
      <c r="D57" s="41"/>
      <c r="E57" s="21"/>
      <c r="F57" s="21"/>
      <c r="G57" s="21"/>
      <c r="H57" s="36" t="s">
        <v>905</v>
      </c>
      <c r="I57" s="33">
        <v>25535</v>
      </c>
      <c r="J57" s="48">
        <v>6856</v>
      </c>
      <c r="K57" s="21"/>
      <c r="L57" s="36"/>
      <c r="M57" s="40"/>
      <c r="N57" s="21"/>
      <c r="O57" s="21"/>
      <c r="P57" s="21"/>
      <c r="Q57" s="21"/>
    </row>
    <row r="58" spans="1:17" ht="15.6">
      <c r="A58" s="36"/>
      <c r="B58" s="40"/>
      <c r="C58" s="41"/>
      <c r="D58" s="41"/>
      <c r="E58" s="21"/>
      <c r="F58" s="21"/>
      <c r="G58" s="21"/>
      <c r="H58" s="36" t="s">
        <v>906</v>
      </c>
      <c r="I58" s="33">
        <v>7301</v>
      </c>
      <c r="J58" s="46">
        <v>6863</v>
      </c>
      <c r="K58" s="21"/>
      <c r="L58" s="36"/>
      <c r="M58" s="40"/>
      <c r="N58" s="21"/>
      <c r="O58" s="21"/>
      <c r="P58" s="21"/>
      <c r="Q58" s="21"/>
    </row>
    <row r="59" spans="1:17" ht="15.6">
      <c r="A59" s="36"/>
      <c r="B59" s="40"/>
      <c r="C59" s="41"/>
      <c r="D59" s="41"/>
      <c r="E59" s="21"/>
      <c r="F59" s="21"/>
      <c r="G59" s="21"/>
      <c r="H59" s="36" t="s">
        <v>907</v>
      </c>
      <c r="I59" s="33">
        <v>1777</v>
      </c>
      <c r="J59" s="46">
        <v>888</v>
      </c>
      <c r="K59" s="21"/>
      <c r="L59" s="36"/>
      <c r="M59" s="40"/>
      <c r="N59" s="21"/>
      <c r="O59" s="21"/>
      <c r="P59" s="21"/>
      <c r="Q59" s="21"/>
    </row>
    <row r="60" spans="1:17" ht="15.6">
      <c r="A60" s="36"/>
      <c r="B60" s="40"/>
      <c r="C60" s="41"/>
      <c r="D60" s="41"/>
      <c r="E60" s="21"/>
      <c r="F60" s="21"/>
      <c r="G60" s="21"/>
      <c r="H60" s="36"/>
      <c r="I60" s="40"/>
      <c r="J60" s="21"/>
      <c r="K60" s="21"/>
      <c r="L60" s="36"/>
      <c r="M60" s="40"/>
      <c r="N60" s="21"/>
      <c r="O60" s="21"/>
      <c r="P60" s="21"/>
      <c r="Q60" s="21"/>
    </row>
    <row r="61" spans="1:17" ht="15.6">
      <c r="A61" s="49" t="s">
        <v>908</v>
      </c>
      <c r="B61" s="50">
        <v>89893</v>
      </c>
      <c r="C61" s="51"/>
      <c r="D61" s="50">
        <v>65454.5</v>
      </c>
      <c r="E61" s="52"/>
      <c r="F61" s="52"/>
      <c r="G61" s="52"/>
      <c r="H61" s="49"/>
      <c r="I61" s="50">
        <v>119167</v>
      </c>
      <c r="J61" s="52"/>
      <c r="K61" s="52"/>
      <c r="L61" s="49"/>
      <c r="M61" s="50">
        <v>172310</v>
      </c>
      <c r="N61" s="52"/>
      <c r="O61" s="52"/>
      <c r="P61" s="52"/>
      <c r="Q61" s="53">
        <v>101893.8</v>
      </c>
    </row>
    <row r="62" spans="1:17" ht="15.6">
      <c r="A62" s="36"/>
      <c r="B62" s="40"/>
      <c r="C62" s="41"/>
      <c r="D62" s="41"/>
      <c r="E62" s="21"/>
      <c r="F62" s="21"/>
      <c r="G62" s="21"/>
      <c r="H62" s="36"/>
      <c r="I62" s="40"/>
      <c r="J62" s="21"/>
      <c r="K62" s="21"/>
      <c r="L62" s="36"/>
      <c r="M62" s="40"/>
      <c r="N62" s="21"/>
      <c r="O62" s="21"/>
      <c r="P62" s="21"/>
      <c r="Q62" s="21"/>
    </row>
    <row r="63" spans="1:17" ht="15.6">
      <c r="A63" s="54" t="s">
        <v>909</v>
      </c>
      <c r="B63" s="55"/>
      <c r="C63" s="56"/>
      <c r="D63" s="57">
        <v>356931.5</v>
      </c>
      <c r="E63" s="21"/>
      <c r="F63" s="21"/>
      <c r="G63" s="21"/>
      <c r="H63" s="36"/>
      <c r="I63" s="40"/>
      <c r="J63" s="21"/>
      <c r="K63" s="21"/>
      <c r="L63" s="36"/>
      <c r="M63" s="40"/>
      <c r="N63" s="21"/>
      <c r="O63" s="21"/>
      <c r="P63" s="21"/>
      <c r="Q63" s="21"/>
    </row>
    <row r="65" spans="2:4" ht="13.2">
      <c r="B65" s="58">
        <f>B61+I61+M61</f>
        <v>381370</v>
      </c>
    </row>
    <row r="67" spans="2:4" ht="13.2">
      <c r="D67" s="58">
        <f>B61-D61</f>
        <v>24438.5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filterMode="1">
    <outlinePr summaryBelow="0" summaryRight="0"/>
  </sheetPr>
  <dimension ref="A1:F886"/>
  <sheetViews>
    <sheetView workbookViewId="0">
      <selection activeCell="B23" sqref="B23"/>
    </sheetView>
  </sheetViews>
  <sheetFormatPr defaultColWidth="12.6640625" defaultRowHeight="15.75" customHeight="1"/>
  <cols>
    <col min="3" max="3" width="41.44140625" customWidth="1"/>
    <col min="4" max="4" width="25.44140625" customWidth="1"/>
    <col min="5" max="5" width="29.109375" customWidth="1"/>
  </cols>
  <sheetData>
    <row r="1" spans="1:6" ht="14.4">
      <c r="A1" s="59" t="s">
        <v>910</v>
      </c>
      <c r="B1" s="60"/>
      <c r="C1" s="60"/>
      <c r="D1" s="60"/>
      <c r="E1" s="60"/>
    </row>
    <row r="2" spans="1:6" ht="14.4">
      <c r="A2" s="61" t="s">
        <v>911</v>
      </c>
      <c r="B2" s="60"/>
      <c r="C2" s="60"/>
      <c r="D2" s="60"/>
      <c r="E2" s="60"/>
    </row>
    <row r="3" spans="1:6" ht="14.4">
      <c r="A3" s="62"/>
      <c r="B3" s="60"/>
      <c r="C3" s="60"/>
      <c r="D3" s="60"/>
      <c r="E3" s="60"/>
    </row>
    <row r="4" spans="1:6" ht="14.4">
      <c r="A4" s="61"/>
      <c r="B4" s="60"/>
      <c r="C4" s="60"/>
      <c r="D4" s="60"/>
      <c r="E4" s="60"/>
    </row>
    <row r="5" spans="1:6" ht="14.4">
      <c r="A5" s="62"/>
      <c r="B5" s="60"/>
      <c r="C5" s="60"/>
      <c r="D5" s="60"/>
      <c r="E5" s="60"/>
    </row>
    <row r="6" spans="1:6" ht="14.4">
      <c r="A6" s="61"/>
      <c r="B6" s="63">
        <f>SUBTOTAL(9,B8:B886)</f>
        <v>1608.67</v>
      </c>
      <c r="C6" s="60"/>
      <c r="D6" s="60"/>
      <c r="E6" s="60"/>
    </row>
    <row r="7" spans="1:6" ht="14.4">
      <c r="A7" s="64" t="s">
        <v>76</v>
      </c>
      <c r="B7" s="64" t="s">
        <v>78</v>
      </c>
      <c r="C7" s="64" t="s">
        <v>912</v>
      </c>
      <c r="D7" s="64" t="s">
        <v>913</v>
      </c>
      <c r="E7" s="64" t="s">
        <v>914</v>
      </c>
      <c r="F7" s="58" t="s">
        <v>915</v>
      </c>
    </row>
    <row r="8" spans="1:6" ht="14.4" hidden="1">
      <c r="A8" s="65">
        <v>44408</v>
      </c>
      <c r="B8" s="66">
        <v>33.15</v>
      </c>
      <c r="C8" s="67" t="s">
        <v>916</v>
      </c>
      <c r="D8" s="67" t="s">
        <v>917</v>
      </c>
      <c r="E8" s="67" t="s">
        <v>918</v>
      </c>
      <c r="F8" s="58">
        <f t="shared" ref="F8:F262" si="0">MONTH(A8)</f>
        <v>7</v>
      </c>
    </row>
    <row r="9" spans="1:6" ht="14.4" hidden="1">
      <c r="A9" s="68">
        <v>44408</v>
      </c>
      <c r="B9" s="69">
        <v>12.31</v>
      </c>
      <c r="C9" s="70" t="s">
        <v>919</v>
      </c>
      <c r="D9" s="70" t="s">
        <v>920</v>
      </c>
      <c r="E9" s="70" t="s">
        <v>921</v>
      </c>
      <c r="F9" s="58">
        <f t="shared" si="0"/>
        <v>7</v>
      </c>
    </row>
    <row r="10" spans="1:6" ht="14.4" hidden="1">
      <c r="A10" s="68">
        <v>44408</v>
      </c>
      <c r="B10" s="69">
        <v>40.020000000000003</v>
      </c>
      <c r="C10" s="70" t="s">
        <v>922</v>
      </c>
      <c r="D10" s="70" t="s">
        <v>923</v>
      </c>
      <c r="E10" s="70" t="s">
        <v>924</v>
      </c>
      <c r="F10" s="58">
        <f t="shared" si="0"/>
        <v>7</v>
      </c>
    </row>
    <row r="11" spans="1:6" ht="14.4" hidden="1">
      <c r="A11" s="65">
        <v>44408</v>
      </c>
      <c r="B11" s="66">
        <v>12.31</v>
      </c>
      <c r="C11" s="67" t="s">
        <v>925</v>
      </c>
      <c r="D11" s="67" t="s">
        <v>920</v>
      </c>
      <c r="E11" s="67" t="s">
        <v>921</v>
      </c>
      <c r="F11" s="58">
        <f t="shared" si="0"/>
        <v>7</v>
      </c>
    </row>
    <row r="12" spans="1:6" ht="14.4" hidden="1">
      <c r="A12" s="65">
        <v>44408</v>
      </c>
      <c r="B12" s="66">
        <v>11.6</v>
      </c>
      <c r="C12" s="67" t="s">
        <v>926</v>
      </c>
      <c r="D12" s="67" t="s">
        <v>927</v>
      </c>
      <c r="E12" s="67" t="s">
        <v>928</v>
      </c>
      <c r="F12" s="58">
        <f t="shared" si="0"/>
        <v>7</v>
      </c>
    </row>
    <row r="13" spans="1:6" ht="14.4" hidden="1">
      <c r="A13" s="68">
        <v>44408</v>
      </c>
      <c r="B13" s="69">
        <v>16</v>
      </c>
      <c r="C13" s="70" t="s">
        <v>929</v>
      </c>
      <c r="D13" s="70" t="s">
        <v>930</v>
      </c>
      <c r="E13" s="70" t="s">
        <v>931</v>
      </c>
      <c r="F13" s="58">
        <f t="shared" si="0"/>
        <v>7</v>
      </c>
    </row>
    <row r="14" spans="1:6" ht="14.4" hidden="1">
      <c r="A14" s="65">
        <v>44396</v>
      </c>
      <c r="B14" s="66">
        <v>37.270000000000003</v>
      </c>
      <c r="C14" s="67" t="s">
        <v>932</v>
      </c>
      <c r="D14" s="67" t="s">
        <v>933</v>
      </c>
      <c r="E14" s="67" t="s">
        <v>934</v>
      </c>
      <c r="F14" s="58">
        <f t="shared" si="0"/>
        <v>7</v>
      </c>
    </row>
    <row r="15" spans="1:6" ht="14.4" hidden="1">
      <c r="A15" s="68">
        <v>44438</v>
      </c>
      <c r="B15" s="69">
        <v>9.86</v>
      </c>
      <c r="C15" s="70" t="s">
        <v>935</v>
      </c>
      <c r="D15" s="70" t="s">
        <v>936</v>
      </c>
      <c r="E15" s="70" t="s">
        <v>937</v>
      </c>
      <c r="F15" s="58">
        <f t="shared" si="0"/>
        <v>8</v>
      </c>
    </row>
    <row r="16" spans="1:6" ht="14.4" hidden="1">
      <c r="A16" s="65">
        <v>44437</v>
      </c>
      <c r="B16" s="66">
        <v>2</v>
      </c>
      <c r="C16" s="67" t="s">
        <v>938</v>
      </c>
      <c r="D16" s="67" t="s">
        <v>939</v>
      </c>
      <c r="E16" s="67" t="s">
        <v>931</v>
      </c>
      <c r="F16" s="58">
        <f t="shared" si="0"/>
        <v>8</v>
      </c>
    </row>
    <row r="17" spans="1:6" ht="14.4" hidden="1">
      <c r="A17" s="68">
        <v>44437</v>
      </c>
      <c r="B17" s="69">
        <v>60.38</v>
      </c>
      <c r="C17" s="70" t="s">
        <v>940</v>
      </c>
      <c r="D17" s="70" t="s">
        <v>941</v>
      </c>
      <c r="E17" s="70" t="s">
        <v>934</v>
      </c>
      <c r="F17" s="58">
        <f t="shared" si="0"/>
        <v>8</v>
      </c>
    </row>
    <row r="18" spans="1:6" ht="14.4" hidden="1">
      <c r="A18" s="65">
        <v>44433</v>
      </c>
      <c r="B18" s="66">
        <v>13.41</v>
      </c>
      <c r="C18" s="67" t="s">
        <v>942</v>
      </c>
      <c r="D18" s="67" t="s">
        <v>936</v>
      </c>
      <c r="E18" s="67" t="s">
        <v>937</v>
      </c>
      <c r="F18" s="58">
        <f t="shared" si="0"/>
        <v>8</v>
      </c>
    </row>
    <row r="19" spans="1:6" ht="14.4" hidden="1">
      <c r="A19" s="68">
        <v>44408</v>
      </c>
      <c r="B19" s="69">
        <v>2.4900000000000002</v>
      </c>
      <c r="C19" s="70" t="s">
        <v>943</v>
      </c>
      <c r="D19" s="70" t="s">
        <v>944</v>
      </c>
      <c r="E19" s="70" t="s">
        <v>918</v>
      </c>
      <c r="F19" s="58">
        <f t="shared" si="0"/>
        <v>7</v>
      </c>
    </row>
    <row r="20" spans="1:6" ht="14.4" hidden="1">
      <c r="A20" s="68">
        <v>44407</v>
      </c>
      <c r="B20" s="69">
        <v>3.85</v>
      </c>
      <c r="C20" s="70" t="s">
        <v>945</v>
      </c>
      <c r="D20" s="70" t="s">
        <v>946</v>
      </c>
      <c r="E20" s="70" t="s">
        <v>947</v>
      </c>
      <c r="F20" s="58">
        <f t="shared" si="0"/>
        <v>7</v>
      </c>
    </row>
    <row r="21" spans="1:6" ht="14.4" hidden="1">
      <c r="A21" s="65">
        <v>44407</v>
      </c>
      <c r="B21" s="66">
        <v>12.28</v>
      </c>
      <c r="C21" s="67" t="s">
        <v>948</v>
      </c>
      <c r="D21" s="67" t="s">
        <v>949</v>
      </c>
      <c r="E21" s="67" t="s">
        <v>928</v>
      </c>
      <c r="F21" s="58">
        <f t="shared" si="0"/>
        <v>7</v>
      </c>
    </row>
    <row r="22" spans="1:6" ht="14.4" hidden="1">
      <c r="A22" s="68">
        <v>44406</v>
      </c>
      <c r="B22" s="69">
        <v>7.37</v>
      </c>
      <c r="C22" s="70" t="s">
        <v>950</v>
      </c>
      <c r="D22" s="70" t="s">
        <v>951</v>
      </c>
      <c r="E22" s="70" t="s">
        <v>952</v>
      </c>
      <c r="F22" s="58">
        <f t="shared" si="0"/>
        <v>7</v>
      </c>
    </row>
    <row r="23" spans="1:6" ht="14.4" hidden="1">
      <c r="A23" s="68">
        <v>44405</v>
      </c>
      <c r="B23" s="69">
        <v>13.87</v>
      </c>
      <c r="C23" s="70" t="s">
        <v>953</v>
      </c>
      <c r="D23" s="70" t="s">
        <v>954</v>
      </c>
      <c r="E23" s="70" t="s">
        <v>918</v>
      </c>
      <c r="F23" s="58">
        <f t="shared" si="0"/>
        <v>7</v>
      </c>
    </row>
    <row r="24" spans="1:6" ht="14.4" hidden="1">
      <c r="A24" s="68">
        <v>44405</v>
      </c>
      <c r="B24" s="69">
        <v>2.99</v>
      </c>
      <c r="C24" s="70" t="s">
        <v>955</v>
      </c>
      <c r="D24" s="70" t="s">
        <v>956</v>
      </c>
      <c r="E24" s="70" t="s">
        <v>952</v>
      </c>
      <c r="F24" s="58">
        <f t="shared" si="0"/>
        <v>7</v>
      </c>
    </row>
    <row r="25" spans="1:6" ht="14.4" hidden="1">
      <c r="A25" s="65">
        <v>44404</v>
      </c>
      <c r="B25" s="66">
        <v>16.52</v>
      </c>
      <c r="C25" s="67" t="s">
        <v>957</v>
      </c>
      <c r="D25" s="67" t="s">
        <v>958</v>
      </c>
      <c r="E25" s="67" t="s">
        <v>918</v>
      </c>
      <c r="F25" s="58">
        <f t="shared" si="0"/>
        <v>7</v>
      </c>
    </row>
    <row r="26" spans="1:6" ht="14.4" hidden="1">
      <c r="A26" s="68">
        <v>44404</v>
      </c>
      <c r="B26" s="69">
        <v>3.39</v>
      </c>
      <c r="C26" s="70" t="s">
        <v>959</v>
      </c>
      <c r="D26" s="70" t="s">
        <v>951</v>
      </c>
      <c r="E26" s="70" t="s">
        <v>952</v>
      </c>
      <c r="F26" s="58">
        <f t="shared" si="0"/>
        <v>7</v>
      </c>
    </row>
    <row r="27" spans="1:6" ht="14.4" hidden="1">
      <c r="A27" s="65">
        <v>44407</v>
      </c>
      <c r="B27" s="66">
        <v>126.17</v>
      </c>
      <c r="C27" s="67" t="s">
        <v>960</v>
      </c>
      <c r="D27" s="67" t="s">
        <v>961</v>
      </c>
      <c r="E27" s="67" t="s">
        <v>921</v>
      </c>
      <c r="F27" s="58">
        <f t="shared" si="0"/>
        <v>7</v>
      </c>
    </row>
    <row r="28" spans="1:6" ht="14.4" hidden="1">
      <c r="A28" s="68">
        <v>44403</v>
      </c>
      <c r="B28" s="69">
        <v>26.45</v>
      </c>
      <c r="C28" s="70" t="s">
        <v>962</v>
      </c>
      <c r="D28" s="70" t="s">
        <v>954</v>
      </c>
      <c r="E28" s="70" t="s">
        <v>918</v>
      </c>
      <c r="F28" s="58">
        <f t="shared" si="0"/>
        <v>7</v>
      </c>
    </row>
    <row r="29" spans="1:6" ht="14.4" hidden="1">
      <c r="A29" s="65">
        <v>44408</v>
      </c>
      <c r="B29" s="66">
        <v>40</v>
      </c>
      <c r="C29" s="67" t="s">
        <v>963</v>
      </c>
      <c r="D29" s="67" t="s">
        <v>964</v>
      </c>
      <c r="E29" s="67" t="s">
        <v>965</v>
      </c>
      <c r="F29" s="58">
        <f t="shared" si="0"/>
        <v>7</v>
      </c>
    </row>
    <row r="30" spans="1:6" ht="14.4" hidden="1">
      <c r="A30" s="68">
        <v>44406</v>
      </c>
      <c r="B30" s="69">
        <v>5.08</v>
      </c>
      <c r="C30" s="70" t="s">
        <v>966</v>
      </c>
      <c r="D30" s="70" t="s">
        <v>967</v>
      </c>
      <c r="E30" s="70" t="s">
        <v>928</v>
      </c>
      <c r="F30" s="58">
        <f t="shared" si="0"/>
        <v>7</v>
      </c>
    </row>
    <row r="31" spans="1:6" ht="14.4" hidden="1">
      <c r="A31" s="65">
        <v>44400</v>
      </c>
      <c r="B31" s="66">
        <v>3.2</v>
      </c>
      <c r="C31" s="67" t="s">
        <v>968</v>
      </c>
      <c r="D31" s="67" t="s">
        <v>969</v>
      </c>
      <c r="E31" s="67" t="s">
        <v>952</v>
      </c>
      <c r="F31" s="58">
        <f t="shared" si="0"/>
        <v>7</v>
      </c>
    </row>
    <row r="32" spans="1:6" ht="14.4" hidden="1">
      <c r="A32" s="65">
        <v>44399</v>
      </c>
      <c r="B32" s="66">
        <v>21.39</v>
      </c>
      <c r="C32" s="67" t="s">
        <v>970</v>
      </c>
      <c r="D32" s="67" t="s">
        <v>971</v>
      </c>
      <c r="E32" s="67" t="s">
        <v>952</v>
      </c>
      <c r="F32" s="58">
        <f t="shared" si="0"/>
        <v>7</v>
      </c>
    </row>
    <row r="33" spans="1:6" ht="14.4" hidden="1">
      <c r="A33" s="65">
        <v>44398</v>
      </c>
      <c r="B33" s="66">
        <v>7.29</v>
      </c>
      <c r="C33" s="67" t="s">
        <v>972</v>
      </c>
      <c r="D33" s="67" t="s">
        <v>958</v>
      </c>
      <c r="E33" s="67" t="s">
        <v>918</v>
      </c>
      <c r="F33" s="58">
        <f t="shared" si="0"/>
        <v>7</v>
      </c>
    </row>
    <row r="34" spans="1:6" ht="14.4" hidden="1">
      <c r="A34" s="65">
        <v>44406</v>
      </c>
      <c r="B34" s="66">
        <v>10.4</v>
      </c>
      <c r="C34" s="67" t="s">
        <v>973</v>
      </c>
      <c r="D34" s="67" t="s">
        <v>974</v>
      </c>
      <c r="E34" s="67" t="s">
        <v>928</v>
      </c>
      <c r="F34" s="58">
        <f t="shared" si="0"/>
        <v>7</v>
      </c>
    </row>
    <row r="35" spans="1:6" ht="14.4" hidden="1">
      <c r="A35" s="65">
        <v>44405</v>
      </c>
      <c r="B35" s="66">
        <v>6.45</v>
      </c>
      <c r="C35" s="67" t="s">
        <v>975</v>
      </c>
      <c r="D35" s="67" t="s">
        <v>974</v>
      </c>
      <c r="E35" s="67" t="s">
        <v>928</v>
      </c>
      <c r="F35" s="58">
        <f t="shared" si="0"/>
        <v>7</v>
      </c>
    </row>
    <row r="36" spans="1:6" ht="14.4" hidden="1">
      <c r="A36" s="68">
        <v>44396</v>
      </c>
      <c r="B36" s="69">
        <v>9.26</v>
      </c>
      <c r="C36" s="70" t="s">
        <v>976</v>
      </c>
      <c r="D36" s="70" t="s">
        <v>977</v>
      </c>
      <c r="E36" s="70" t="s">
        <v>978</v>
      </c>
      <c r="F36" s="58">
        <f t="shared" si="0"/>
        <v>7</v>
      </c>
    </row>
    <row r="37" spans="1:6" ht="14.4" hidden="1">
      <c r="A37" s="65">
        <v>44437</v>
      </c>
      <c r="B37" s="66">
        <v>34.72</v>
      </c>
      <c r="C37" s="67" t="s">
        <v>979</v>
      </c>
      <c r="D37" s="67" t="s">
        <v>980</v>
      </c>
      <c r="E37" s="67" t="s">
        <v>978</v>
      </c>
      <c r="F37" s="58">
        <f t="shared" si="0"/>
        <v>8</v>
      </c>
    </row>
    <row r="38" spans="1:6" ht="14.4" hidden="1">
      <c r="A38" s="65">
        <v>44403</v>
      </c>
      <c r="B38" s="66">
        <v>9.7200000000000006</v>
      </c>
      <c r="C38" s="67" t="s">
        <v>981</v>
      </c>
      <c r="D38" s="67" t="s">
        <v>949</v>
      </c>
      <c r="E38" s="67" t="s">
        <v>928</v>
      </c>
      <c r="F38" s="58">
        <f t="shared" si="0"/>
        <v>7</v>
      </c>
    </row>
    <row r="39" spans="1:6" ht="14.4" hidden="1">
      <c r="A39" s="65">
        <v>44396</v>
      </c>
      <c r="B39" s="66">
        <v>4.9800000000000004</v>
      </c>
      <c r="C39" s="67" t="s">
        <v>982</v>
      </c>
      <c r="D39" s="67" t="s">
        <v>983</v>
      </c>
      <c r="E39" s="67" t="s">
        <v>918</v>
      </c>
      <c r="F39" s="58">
        <f t="shared" si="0"/>
        <v>7</v>
      </c>
    </row>
    <row r="40" spans="1:6" ht="14.4" hidden="1">
      <c r="A40" s="65">
        <v>44402</v>
      </c>
      <c r="B40" s="66">
        <v>13.52</v>
      </c>
      <c r="C40" s="67" t="s">
        <v>984</v>
      </c>
      <c r="D40" s="67" t="s">
        <v>985</v>
      </c>
      <c r="E40" s="67" t="s">
        <v>921</v>
      </c>
      <c r="F40" s="58">
        <f t="shared" si="0"/>
        <v>7</v>
      </c>
    </row>
    <row r="41" spans="1:6" ht="14.4" hidden="1">
      <c r="A41" s="68">
        <v>44396</v>
      </c>
      <c r="B41" s="69">
        <v>9.07</v>
      </c>
      <c r="C41" s="70" t="s">
        <v>986</v>
      </c>
      <c r="D41" s="70" t="s">
        <v>983</v>
      </c>
      <c r="E41" s="70" t="s">
        <v>918</v>
      </c>
      <c r="F41" s="58">
        <f t="shared" si="0"/>
        <v>7</v>
      </c>
    </row>
    <row r="42" spans="1:6" ht="14.4" hidden="1">
      <c r="A42" s="65">
        <v>44430</v>
      </c>
      <c r="B42" s="66">
        <v>5</v>
      </c>
      <c r="C42" s="67" t="s">
        <v>987</v>
      </c>
      <c r="D42" s="67" t="s">
        <v>936</v>
      </c>
      <c r="E42" s="67" t="s">
        <v>937</v>
      </c>
      <c r="F42" s="58">
        <f t="shared" si="0"/>
        <v>8</v>
      </c>
    </row>
    <row r="43" spans="1:6" ht="14.4" hidden="1">
      <c r="A43" s="65">
        <v>44395</v>
      </c>
      <c r="B43" s="66">
        <v>2.54</v>
      </c>
      <c r="C43" s="67" t="s">
        <v>988</v>
      </c>
      <c r="D43" s="67" t="s">
        <v>989</v>
      </c>
      <c r="E43" s="67" t="s">
        <v>952</v>
      </c>
      <c r="F43" s="58">
        <f t="shared" si="0"/>
        <v>7</v>
      </c>
    </row>
    <row r="44" spans="1:6" ht="14.4" hidden="1">
      <c r="A44" s="68">
        <v>44402</v>
      </c>
      <c r="B44" s="69">
        <v>17.23</v>
      </c>
      <c r="C44" s="70" t="s">
        <v>990</v>
      </c>
      <c r="D44" s="70" t="s">
        <v>991</v>
      </c>
      <c r="E44" s="70" t="s">
        <v>928</v>
      </c>
      <c r="F44" s="58">
        <f t="shared" si="0"/>
        <v>7</v>
      </c>
    </row>
    <row r="45" spans="1:6" ht="14.4" hidden="1">
      <c r="A45" s="65">
        <v>44402</v>
      </c>
      <c r="B45" s="66">
        <v>34.43</v>
      </c>
      <c r="C45" s="67" t="s">
        <v>992</v>
      </c>
      <c r="D45" s="67" t="s">
        <v>993</v>
      </c>
      <c r="E45" s="67" t="s">
        <v>928</v>
      </c>
      <c r="F45" s="58">
        <f t="shared" si="0"/>
        <v>7</v>
      </c>
    </row>
    <row r="46" spans="1:6" ht="14.4" hidden="1">
      <c r="A46" s="68">
        <v>44439</v>
      </c>
      <c r="B46" s="69">
        <v>3.29</v>
      </c>
      <c r="C46" s="70" t="s">
        <v>994</v>
      </c>
      <c r="D46" s="70" t="s">
        <v>958</v>
      </c>
      <c r="E46" s="70" t="s">
        <v>918</v>
      </c>
      <c r="F46" s="58">
        <f t="shared" si="0"/>
        <v>8</v>
      </c>
    </row>
    <row r="47" spans="1:6" ht="14.4" hidden="1">
      <c r="A47" s="68">
        <v>44430</v>
      </c>
      <c r="B47" s="69">
        <v>27.98</v>
      </c>
      <c r="C47" s="70" t="s">
        <v>995</v>
      </c>
      <c r="D47" s="70" t="s">
        <v>936</v>
      </c>
      <c r="E47" s="70" t="s">
        <v>937</v>
      </c>
      <c r="F47" s="58">
        <f t="shared" si="0"/>
        <v>8</v>
      </c>
    </row>
    <row r="48" spans="1:6" ht="14.4" hidden="1">
      <c r="A48" s="68">
        <v>44401</v>
      </c>
      <c r="B48" s="69">
        <v>144.19999999999999</v>
      </c>
      <c r="C48" s="70" t="s">
        <v>996</v>
      </c>
      <c r="D48" s="70" t="s">
        <v>997</v>
      </c>
      <c r="E48" s="70" t="s">
        <v>928</v>
      </c>
      <c r="F48" s="58">
        <f t="shared" si="0"/>
        <v>7</v>
      </c>
    </row>
    <row r="49" spans="1:6" ht="14.4" hidden="1">
      <c r="A49" s="65">
        <v>44438</v>
      </c>
      <c r="B49" s="66">
        <v>4.2699999999999996</v>
      </c>
      <c r="C49" s="67" t="s">
        <v>998</v>
      </c>
      <c r="D49" s="67" t="s">
        <v>954</v>
      </c>
      <c r="E49" s="67" t="s">
        <v>918</v>
      </c>
      <c r="F49" s="58">
        <f t="shared" si="0"/>
        <v>8</v>
      </c>
    </row>
    <row r="50" spans="1:6" ht="14.4" hidden="1">
      <c r="A50" s="68">
        <v>44429</v>
      </c>
      <c r="B50" s="69">
        <v>70</v>
      </c>
      <c r="C50" s="70" t="s">
        <v>999</v>
      </c>
      <c r="D50" s="70" t="s">
        <v>1000</v>
      </c>
      <c r="E50" s="70" t="s">
        <v>1001</v>
      </c>
      <c r="F50" s="58">
        <f t="shared" si="0"/>
        <v>8</v>
      </c>
    </row>
    <row r="51" spans="1:6" ht="14.4" hidden="1">
      <c r="A51" s="65">
        <v>44405</v>
      </c>
      <c r="B51" s="66">
        <v>17.12</v>
      </c>
      <c r="C51" s="67" t="s">
        <v>1002</v>
      </c>
      <c r="D51" s="67" t="s">
        <v>1003</v>
      </c>
      <c r="E51" s="67" t="s">
        <v>1004</v>
      </c>
      <c r="F51" s="58">
        <f t="shared" si="0"/>
        <v>7</v>
      </c>
    </row>
    <row r="52" spans="1:6" ht="14.4" hidden="1">
      <c r="A52" s="68">
        <v>44398</v>
      </c>
      <c r="B52" s="69">
        <v>52</v>
      </c>
      <c r="C52" s="70" t="s">
        <v>1005</v>
      </c>
      <c r="D52" s="70" t="s">
        <v>1006</v>
      </c>
      <c r="E52" s="70" t="s">
        <v>965</v>
      </c>
      <c r="F52" s="58">
        <f t="shared" si="0"/>
        <v>7</v>
      </c>
    </row>
    <row r="53" spans="1:6" ht="14.4" hidden="1">
      <c r="A53" s="65">
        <v>44400</v>
      </c>
      <c r="B53" s="66">
        <v>6.45</v>
      </c>
      <c r="C53" s="67" t="s">
        <v>1007</v>
      </c>
      <c r="D53" s="67" t="s">
        <v>1008</v>
      </c>
      <c r="E53" s="67" t="s">
        <v>928</v>
      </c>
      <c r="F53" s="58">
        <f t="shared" si="0"/>
        <v>7</v>
      </c>
    </row>
    <row r="54" spans="1:6" ht="14.4" hidden="1">
      <c r="A54" s="65">
        <v>44438</v>
      </c>
      <c r="B54" s="66">
        <v>40.549999999999997</v>
      </c>
      <c r="C54" s="67" t="s">
        <v>1009</v>
      </c>
      <c r="D54" s="67" t="s">
        <v>1010</v>
      </c>
      <c r="E54" s="67" t="s">
        <v>952</v>
      </c>
      <c r="F54" s="58">
        <f t="shared" si="0"/>
        <v>8</v>
      </c>
    </row>
    <row r="55" spans="1:6" ht="14.4" hidden="1">
      <c r="A55" s="65">
        <v>44398</v>
      </c>
      <c r="B55" s="66">
        <v>100</v>
      </c>
      <c r="C55" s="67" t="s">
        <v>1011</v>
      </c>
      <c r="D55" s="67" t="s">
        <v>1006</v>
      </c>
      <c r="E55" s="67" t="s">
        <v>965</v>
      </c>
      <c r="F55" s="58">
        <f t="shared" si="0"/>
        <v>7</v>
      </c>
    </row>
    <row r="56" spans="1:6" ht="14.4" hidden="1">
      <c r="A56" s="68">
        <v>44438</v>
      </c>
      <c r="B56" s="69">
        <v>1.06</v>
      </c>
      <c r="C56" s="70" t="s">
        <v>1012</v>
      </c>
      <c r="D56" s="70" t="s">
        <v>956</v>
      </c>
      <c r="E56" s="70" t="s">
        <v>952</v>
      </c>
      <c r="F56" s="58">
        <f t="shared" si="0"/>
        <v>8</v>
      </c>
    </row>
    <row r="57" spans="1:6" ht="14.4" hidden="1">
      <c r="A57" s="68">
        <v>44400</v>
      </c>
      <c r="B57" s="69">
        <v>7.37</v>
      </c>
      <c r="C57" s="70" t="s">
        <v>1013</v>
      </c>
      <c r="D57" s="70" t="s">
        <v>1008</v>
      </c>
      <c r="E57" s="70" t="s">
        <v>928</v>
      </c>
      <c r="F57" s="58">
        <f t="shared" si="0"/>
        <v>7</v>
      </c>
    </row>
    <row r="58" spans="1:6" ht="14.4" hidden="1">
      <c r="A58" s="71">
        <v>44550</v>
      </c>
      <c r="B58" s="66">
        <v>-10000</v>
      </c>
      <c r="C58" s="67" t="s">
        <v>1014</v>
      </c>
      <c r="D58" s="67" t="s">
        <v>1014</v>
      </c>
      <c r="E58" s="67"/>
      <c r="F58" s="58">
        <f t="shared" si="0"/>
        <v>12</v>
      </c>
    </row>
    <row r="59" spans="1:6" ht="14.4" hidden="1">
      <c r="A59" s="68">
        <v>44398</v>
      </c>
      <c r="B59" s="69">
        <v>150</v>
      </c>
      <c r="C59" s="70" t="s">
        <v>1015</v>
      </c>
      <c r="D59" s="70" t="s">
        <v>1006</v>
      </c>
      <c r="E59" s="70" t="s">
        <v>965</v>
      </c>
      <c r="F59" s="58">
        <f t="shared" si="0"/>
        <v>7</v>
      </c>
    </row>
    <row r="60" spans="1:6" ht="14.4" hidden="1">
      <c r="A60" s="68">
        <v>44437</v>
      </c>
      <c r="B60" s="69">
        <v>1.69</v>
      </c>
      <c r="C60" s="70" t="s">
        <v>1016</v>
      </c>
      <c r="D60" s="70" t="s">
        <v>958</v>
      </c>
      <c r="E60" s="70" t="s">
        <v>918</v>
      </c>
      <c r="F60" s="58">
        <f t="shared" si="0"/>
        <v>8</v>
      </c>
    </row>
    <row r="61" spans="1:6" ht="14.4" hidden="1">
      <c r="A61" s="65">
        <v>44437</v>
      </c>
      <c r="B61" s="66">
        <v>71.22</v>
      </c>
      <c r="C61" s="67" t="s">
        <v>1017</v>
      </c>
      <c r="D61" s="67" t="s">
        <v>1018</v>
      </c>
      <c r="E61" s="67" t="s">
        <v>1019</v>
      </c>
      <c r="F61" s="58">
        <f t="shared" si="0"/>
        <v>8</v>
      </c>
    </row>
    <row r="62" spans="1:6" ht="14.4" hidden="1">
      <c r="A62" s="68">
        <v>44423</v>
      </c>
      <c r="B62" s="69">
        <v>17.5</v>
      </c>
      <c r="C62" s="70" t="s">
        <v>1020</v>
      </c>
      <c r="D62" s="70" t="s">
        <v>1021</v>
      </c>
      <c r="E62" s="70" t="s">
        <v>1022</v>
      </c>
      <c r="F62" s="58">
        <f t="shared" si="0"/>
        <v>8</v>
      </c>
    </row>
    <row r="63" spans="1:6" ht="14.4" hidden="1">
      <c r="A63" s="68">
        <v>44400</v>
      </c>
      <c r="B63" s="69">
        <v>68.040000000000006</v>
      </c>
      <c r="C63" s="70" t="s">
        <v>1023</v>
      </c>
      <c r="D63" s="70" t="s">
        <v>1024</v>
      </c>
      <c r="E63" s="70" t="s">
        <v>928</v>
      </c>
      <c r="F63" s="58">
        <f t="shared" si="0"/>
        <v>7</v>
      </c>
    </row>
    <row r="64" spans="1:6" ht="14.4" hidden="1">
      <c r="A64" s="68">
        <v>44399</v>
      </c>
      <c r="B64" s="69">
        <v>6.45</v>
      </c>
      <c r="C64" s="70" t="s">
        <v>1025</v>
      </c>
      <c r="D64" s="70" t="s">
        <v>1008</v>
      </c>
      <c r="E64" s="70" t="s">
        <v>928</v>
      </c>
      <c r="F64" s="58">
        <f t="shared" si="0"/>
        <v>7</v>
      </c>
    </row>
    <row r="65" spans="1:6" ht="14.4" hidden="1">
      <c r="A65" s="68">
        <v>44427</v>
      </c>
      <c r="B65" s="69">
        <v>56.57</v>
      </c>
      <c r="C65" s="70" t="s">
        <v>1026</v>
      </c>
      <c r="D65" s="70" t="s">
        <v>1027</v>
      </c>
      <c r="E65" s="70" t="s">
        <v>934</v>
      </c>
      <c r="F65" s="58">
        <f t="shared" si="0"/>
        <v>8</v>
      </c>
    </row>
    <row r="66" spans="1:6" ht="14.4" hidden="1">
      <c r="A66" s="68">
        <v>44398</v>
      </c>
      <c r="B66" s="69">
        <v>111</v>
      </c>
      <c r="C66" s="70" t="s">
        <v>1028</v>
      </c>
      <c r="D66" s="70" t="s">
        <v>1029</v>
      </c>
      <c r="E66" s="70" t="s">
        <v>965</v>
      </c>
      <c r="F66" s="58">
        <f t="shared" si="0"/>
        <v>7</v>
      </c>
    </row>
    <row r="67" spans="1:6" ht="14.4" hidden="1">
      <c r="A67" s="68">
        <v>44426</v>
      </c>
      <c r="B67" s="69">
        <v>9.77</v>
      </c>
      <c r="C67" s="70" t="s">
        <v>1030</v>
      </c>
      <c r="D67" s="70" t="s">
        <v>936</v>
      </c>
      <c r="E67" s="70" t="s">
        <v>937</v>
      </c>
      <c r="F67" s="58">
        <f t="shared" si="0"/>
        <v>8</v>
      </c>
    </row>
    <row r="68" spans="1:6" ht="14.4" hidden="1">
      <c r="A68" s="65">
        <v>44399</v>
      </c>
      <c r="B68" s="66">
        <v>5.62</v>
      </c>
      <c r="C68" s="67" t="s">
        <v>1031</v>
      </c>
      <c r="D68" s="67" t="s">
        <v>1032</v>
      </c>
      <c r="E68" s="67" t="s">
        <v>928</v>
      </c>
      <c r="F68" s="58">
        <f t="shared" si="0"/>
        <v>7</v>
      </c>
    </row>
    <row r="69" spans="1:6" ht="14.4" hidden="1">
      <c r="A69" s="68">
        <v>44399</v>
      </c>
      <c r="B69" s="69">
        <v>17.95</v>
      </c>
      <c r="C69" s="70" t="s">
        <v>1033</v>
      </c>
      <c r="D69" s="70" t="s">
        <v>1034</v>
      </c>
      <c r="E69" s="70" t="s">
        <v>928</v>
      </c>
      <c r="F69" s="58">
        <f t="shared" si="0"/>
        <v>7</v>
      </c>
    </row>
    <row r="70" spans="1:6" ht="14.4" hidden="1">
      <c r="A70" s="71">
        <v>44547</v>
      </c>
      <c r="B70" s="66">
        <v>418.88</v>
      </c>
      <c r="C70" s="67" t="s">
        <v>1035</v>
      </c>
      <c r="D70" s="67" t="s">
        <v>1035</v>
      </c>
      <c r="E70" s="67" t="s">
        <v>1036</v>
      </c>
      <c r="F70" s="58">
        <f t="shared" si="0"/>
        <v>12</v>
      </c>
    </row>
    <row r="71" spans="1:6" ht="14.4" hidden="1">
      <c r="A71" s="68">
        <v>44437</v>
      </c>
      <c r="B71" s="69">
        <v>103.3</v>
      </c>
      <c r="C71" s="70" t="s">
        <v>1037</v>
      </c>
      <c r="D71" s="70" t="s">
        <v>1018</v>
      </c>
      <c r="E71" s="70" t="s">
        <v>1019</v>
      </c>
      <c r="F71" s="58">
        <f t="shared" si="0"/>
        <v>8</v>
      </c>
    </row>
    <row r="72" spans="1:6" ht="14.4" hidden="1">
      <c r="A72" s="65">
        <v>44398</v>
      </c>
      <c r="B72" s="66">
        <v>12.59</v>
      </c>
      <c r="C72" s="67" t="s">
        <v>1038</v>
      </c>
      <c r="D72" s="67" t="s">
        <v>974</v>
      </c>
      <c r="E72" s="67" t="s">
        <v>928</v>
      </c>
      <c r="F72" s="58">
        <f t="shared" si="0"/>
        <v>7</v>
      </c>
    </row>
    <row r="73" spans="1:6" ht="14.4" hidden="1">
      <c r="A73" s="65">
        <v>44398</v>
      </c>
      <c r="B73" s="66">
        <v>15.33</v>
      </c>
      <c r="C73" s="67" t="s">
        <v>1039</v>
      </c>
      <c r="D73" s="67" t="s">
        <v>1040</v>
      </c>
      <c r="E73" s="67" t="s">
        <v>928</v>
      </c>
      <c r="F73" s="58">
        <f t="shared" si="0"/>
        <v>7</v>
      </c>
    </row>
    <row r="74" spans="1:6" ht="14.4" hidden="1">
      <c r="A74" s="65">
        <v>44396</v>
      </c>
      <c r="B74" s="66">
        <v>5.28</v>
      </c>
      <c r="C74" s="67" t="s">
        <v>1041</v>
      </c>
      <c r="D74" s="67" t="s">
        <v>1042</v>
      </c>
      <c r="E74" s="67" t="s">
        <v>921</v>
      </c>
      <c r="F74" s="58">
        <f t="shared" si="0"/>
        <v>7</v>
      </c>
    </row>
    <row r="75" spans="1:6" ht="14.4" hidden="1">
      <c r="A75" s="68">
        <v>44396</v>
      </c>
      <c r="B75" s="69">
        <v>5.28</v>
      </c>
      <c r="C75" s="70" t="s">
        <v>1043</v>
      </c>
      <c r="D75" s="70" t="s">
        <v>1042</v>
      </c>
      <c r="E75" s="70" t="s">
        <v>921</v>
      </c>
      <c r="F75" s="58">
        <f t="shared" si="0"/>
        <v>7</v>
      </c>
    </row>
    <row r="76" spans="1:6" ht="14.4" hidden="1">
      <c r="A76" s="68">
        <v>44435</v>
      </c>
      <c r="B76" s="69">
        <v>44.47</v>
      </c>
      <c r="C76" s="70" t="s">
        <v>1044</v>
      </c>
      <c r="D76" s="70" t="s">
        <v>1010</v>
      </c>
      <c r="E76" s="70" t="s">
        <v>952</v>
      </c>
      <c r="F76" s="58">
        <f t="shared" si="0"/>
        <v>8</v>
      </c>
    </row>
    <row r="77" spans="1:6" ht="14.4" hidden="1">
      <c r="A77" s="65">
        <v>44439</v>
      </c>
      <c r="B77" s="66">
        <v>6.62</v>
      </c>
      <c r="C77" s="67" t="s">
        <v>1045</v>
      </c>
      <c r="D77" s="67" t="s">
        <v>1008</v>
      </c>
      <c r="E77" s="67" t="s">
        <v>928</v>
      </c>
      <c r="F77" s="58">
        <f t="shared" si="0"/>
        <v>8</v>
      </c>
    </row>
    <row r="78" spans="1:6" ht="14.4" hidden="1">
      <c r="A78" s="65">
        <v>44434</v>
      </c>
      <c r="B78" s="66">
        <v>11.56</v>
      </c>
      <c r="C78" s="67" t="s">
        <v>1046</v>
      </c>
      <c r="D78" s="67" t="s">
        <v>954</v>
      </c>
      <c r="E78" s="67" t="s">
        <v>918</v>
      </c>
      <c r="F78" s="58">
        <f t="shared" si="0"/>
        <v>8</v>
      </c>
    </row>
    <row r="79" spans="1:6" ht="14.4" hidden="1">
      <c r="A79" s="68">
        <v>44434</v>
      </c>
      <c r="B79" s="69">
        <v>13.89</v>
      </c>
      <c r="C79" s="70" t="s">
        <v>1047</v>
      </c>
      <c r="D79" s="70" t="s">
        <v>1048</v>
      </c>
      <c r="E79" s="70" t="s">
        <v>952</v>
      </c>
      <c r="F79" s="58">
        <f t="shared" si="0"/>
        <v>8</v>
      </c>
    </row>
    <row r="80" spans="1:6" ht="14.4" hidden="1">
      <c r="A80" s="68">
        <v>44439</v>
      </c>
      <c r="B80" s="69">
        <v>5.62</v>
      </c>
      <c r="C80" s="70" t="s">
        <v>1049</v>
      </c>
      <c r="D80" s="70" t="s">
        <v>967</v>
      </c>
      <c r="E80" s="70" t="s">
        <v>928</v>
      </c>
      <c r="F80" s="58">
        <f t="shared" si="0"/>
        <v>8</v>
      </c>
    </row>
    <row r="81" spans="1:6" ht="14.4" hidden="1">
      <c r="A81" s="65">
        <v>44432</v>
      </c>
      <c r="B81" s="66">
        <v>28.94</v>
      </c>
      <c r="C81" s="67" t="s">
        <v>1050</v>
      </c>
      <c r="D81" s="67" t="s">
        <v>958</v>
      </c>
      <c r="E81" s="67" t="s">
        <v>918</v>
      </c>
      <c r="F81" s="58">
        <f t="shared" si="0"/>
        <v>8</v>
      </c>
    </row>
    <row r="82" spans="1:6" ht="14.4" hidden="1">
      <c r="A82" s="65">
        <v>44439</v>
      </c>
      <c r="B82" s="66">
        <v>5.7</v>
      </c>
      <c r="C82" s="67" t="s">
        <v>1051</v>
      </c>
      <c r="D82" s="67" t="s">
        <v>974</v>
      </c>
      <c r="E82" s="67" t="s">
        <v>928</v>
      </c>
      <c r="F82" s="58">
        <f t="shared" si="0"/>
        <v>8</v>
      </c>
    </row>
    <row r="83" spans="1:6" ht="14.4" hidden="1">
      <c r="A83" s="65">
        <v>44405</v>
      </c>
      <c r="B83" s="66">
        <v>178.4</v>
      </c>
      <c r="C83" s="67" t="s">
        <v>1052</v>
      </c>
      <c r="D83" s="67" t="s">
        <v>1053</v>
      </c>
      <c r="E83" s="67" t="s">
        <v>1054</v>
      </c>
      <c r="F83" s="58">
        <f t="shared" si="0"/>
        <v>7</v>
      </c>
    </row>
    <row r="84" spans="1:6" ht="14.4" hidden="1">
      <c r="A84" s="68">
        <v>44405</v>
      </c>
      <c r="B84" s="69">
        <v>268.39999999999998</v>
      </c>
      <c r="C84" s="70" t="s">
        <v>1055</v>
      </c>
      <c r="D84" s="70" t="s">
        <v>1053</v>
      </c>
      <c r="E84" s="70" t="s">
        <v>1054</v>
      </c>
      <c r="F84" s="58">
        <f t="shared" si="0"/>
        <v>7</v>
      </c>
    </row>
    <row r="85" spans="1:6" ht="14.4" hidden="1">
      <c r="A85" s="72">
        <v>44489</v>
      </c>
      <c r="B85" s="69">
        <v>15</v>
      </c>
      <c r="C85" s="70" t="s">
        <v>1056</v>
      </c>
      <c r="D85" s="70" t="s">
        <v>1057</v>
      </c>
      <c r="E85" s="70" t="s">
        <v>1022</v>
      </c>
      <c r="F85" s="58">
        <f t="shared" si="0"/>
        <v>10</v>
      </c>
    </row>
    <row r="86" spans="1:6" ht="14.4" hidden="1">
      <c r="A86" s="65">
        <v>44432</v>
      </c>
      <c r="B86" s="66">
        <v>58.77</v>
      </c>
      <c r="C86" s="67" t="s">
        <v>1058</v>
      </c>
      <c r="D86" s="67" t="s">
        <v>1059</v>
      </c>
      <c r="E86" s="67" t="s">
        <v>1060</v>
      </c>
      <c r="F86" s="58">
        <f t="shared" si="0"/>
        <v>8</v>
      </c>
    </row>
    <row r="87" spans="1:6" ht="14.4" hidden="1">
      <c r="A87" s="65">
        <v>44437</v>
      </c>
      <c r="B87" s="66">
        <v>127</v>
      </c>
      <c r="C87" s="67" t="s">
        <v>1061</v>
      </c>
      <c r="D87" s="67" t="s">
        <v>1062</v>
      </c>
      <c r="E87" s="67" t="s">
        <v>928</v>
      </c>
      <c r="F87" s="58">
        <f t="shared" si="0"/>
        <v>8</v>
      </c>
    </row>
    <row r="88" spans="1:6" ht="14.4" hidden="1">
      <c r="A88" s="68">
        <v>44431</v>
      </c>
      <c r="B88" s="69">
        <v>3.2</v>
      </c>
      <c r="C88" s="70" t="s">
        <v>1063</v>
      </c>
      <c r="D88" s="70" t="s">
        <v>969</v>
      </c>
      <c r="E88" s="70" t="s">
        <v>952</v>
      </c>
      <c r="F88" s="58">
        <f t="shared" si="0"/>
        <v>8</v>
      </c>
    </row>
    <row r="89" spans="1:6" ht="14.4" hidden="1">
      <c r="A89" s="68">
        <v>44436</v>
      </c>
      <c r="B89" s="69">
        <v>7.96</v>
      </c>
      <c r="C89" s="70" t="s">
        <v>1064</v>
      </c>
      <c r="D89" s="70" t="s">
        <v>985</v>
      </c>
      <c r="E89" s="70" t="s">
        <v>921</v>
      </c>
      <c r="F89" s="58">
        <f t="shared" si="0"/>
        <v>8</v>
      </c>
    </row>
    <row r="90" spans="1:6" ht="14.4" hidden="1">
      <c r="A90" s="65">
        <v>44435</v>
      </c>
      <c r="B90" s="66">
        <v>16.07</v>
      </c>
      <c r="C90" s="67" t="s">
        <v>1065</v>
      </c>
      <c r="D90" s="67" t="s">
        <v>1008</v>
      </c>
      <c r="E90" s="67" t="s">
        <v>928</v>
      </c>
      <c r="F90" s="58">
        <f t="shared" si="0"/>
        <v>8</v>
      </c>
    </row>
    <row r="91" spans="1:6" ht="14.4" hidden="1">
      <c r="A91" s="65">
        <v>44438</v>
      </c>
      <c r="B91" s="66">
        <v>68.94</v>
      </c>
      <c r="C91" s="67" t="s">
        <v>1066</v>
      </c>
      <c r="D91" s="67" t="s">
        <v>1067</v>
      </c>
      <c r="E91" s="67" t="s">
        <v>1068</v>
      </c>
      <c r="F91" s="58">
        <f t="shared" si="0"/>
        <v>8</v>
      </c>
    </row>
    <row r="92" spans="1:6" ht="14.4" hidden="1">
      <c r="A92" s="68">
        <v>44435</v>
      </c>
      <c r="B92" s="69">
        <v>86.96</v>
      </c>
      <c r="C92" s="70" t="s">
        <v>1069</v>
      </c>
      <c r="D92" s="70" t="s">
        <v>1070</v>
      </c>
      <c r="E92" s="70" t="s">
        <v>928</v>
      </c>
      <c r="F92" s="58">
        <f t="shared" si="0"/>
        <v>8</v>
      </c>
    </row>
    <row r="93" spans="1:6" ht="14.4" hidden="1">
      <c r="A93" s="65">
        <v>44430</v>
      </c>
      <c r="B93" s="66">
        <v>17.54</v>
      </c>
      <c r="C93" s="67" t="s">
        <v>1071</v>
      </c>
      <c r="D93" s="67" t="s">
        <v>958</v>
      </c>
      <c r="E93" s="67" t="s">
        <v>918</v>
      </c>
      <c r="F93" s="58">
        <f t="shared" si="0"/>
        <v>8</v>
      </c>
    </row>
    <row r="94" spans="1:6" ht="14.4" hidden="1">
      <c r="A94" s="65">
        <v>44430</v>
      </c>
      <c r="B94" s="66">
        <v>183.51</v>
      </c>
      <c r="C94" s="67" t="s">
        <v>1072</v>
      </c>
      <c r="D94" s="67" t="s">
        <v>1073</v>
      </c>
      <c r="E94" s="67" t="s">
        <v>952</v>
      </c>
      <c r="F94" s="58">
        <f t="shared" si="0"/>
        <v>8</v>
      </c>
    </row>
    <row r="95" spans="1:6" ht="14.4" hidden="1">
      <c r="A95" s="65">
        <v>44435</v>
      </c>
      <c r="B95" s="66">
        <v>26.02</v>
      </c>
      <c r="C95" s="67" t="s">
        <v>1074</v>
      </c>
      <c r="D95" s="67" t="s">
        <v>1075</v>
      </c>
      <c r="E95" s="67" t="s">
        <v>928</v>
      </c>
      <c r="F95" s="58">
        <f t="shared" si="0"/>
        <v>8</v>
      </c>
    </row>
    <row r="96" spans="1:6" ht="14.4" hidden="1">
      <c r="A96" s="65">
        <v>44427</v>
      </c>
      <c r="B96" s="66">
        <v>2.13</v>
      </c>
      <c r="C96" s="67" t="s">
        <v>1076</v>
      </c>
      <c r="D96" s="67" t="s">
        <v>1077</v>
      </c>
      <c r="E96" s="67" t="s">
        <v>952</v>
      </c>
      <c r="F96" s="58">
        <f t="shared" si="0"/>
        <v>8</v>
      </c>
    </row>
    <row r="97" spans="1:6" ht="14.4" hidden="1">
      <c r="A97" s="65">
        <v>44435</v>
      </c>
      <c r="B97" s="66">
        <v>5.23</v>
      </c>
      <c r="C97" s="67" t="s">
        <v>1078</v>
      </c>
      <c r="D97" s="67" t="s">
        <v>1032</v>
      </c>
      <c r="E97" s="67" t="s">
        <v>928</v>
      </c>
      <c r="F97" s="58">
        <f t="shared" si="0"/>
        <v>8</v>
      </c>
    </row>
    <row r="98" spans="1:6" ht="14.4" hidden="1">
      <c r="A98" s="68">
        <v>44435</v>
      </c>
      <c r="B98" s="69">
        <v>21.42</v>
      </c>
      <c r="C98" s="70" t="s">
        <v>1079</v>
      </c>
      <c r="D98" s="70" t="s">
        <v>1080</v>
      </c>
      <c r="E98" s="70" t="s">
        <v>928</v>
      </c>
      <c r="F98" s="58">
        <f t="shared" si="0"/>
        <v>8</v>
      </c>
    </row>
    <row r="99" spans="1:6" ht="14.4" hidden="1">
      <c r="A99" s="65">
        <v>44434</v>
      </c>
      <c r="B99" s="66">
        <v>16.07</v>
      </c>
      <c r="C99" s="67" t="s">
        <v>1081</v>
      </c>
      <c r="D99" s="67" t="s">
        <v>974</v>
      </c>
      <c r="E99" s="67" t="s">
        <v>928</v>
      </c>
      <c r="F99" s="58">
        <f t="shared" si="0"/>
        <v>8</v>
      </c>
    </row>
    <row r="100" spans="1:6" ht="14.4" hidden="1">
      <c r="A100" s="65">
        <v>44403</v>
      </c>
      <c r="B100" s="66">
        <v>9.84</v>
      </c>
      <c r="C100" s="67" t="s">
        <v>1082</v>
      </c>
      <c r="D100" s="67" t="s">
        <v>1083</v>
      </c>
      <c r="E100" s="67" t="s">
        <v>1084</v>
      </c>
      <c r="F100" s="58">
        <f t="shared" si="0"/>
        <v>7</v>
      </c>
    </row>
    <row r="101" spans="1:6" ht="14.4" hidden="1">
      <c r="A101" s="68">
        <v>44433</v>
      </c>
      <c r="B101" s="69">
        <v>6.45</v>
      </c>
      <c r="C101" s="70" t="s">
        <v>1085</v>
      </c>
      <c r="D101" s="70" t="s">
        <v>1008</v>
      </c>
      <c r="E101" s="70" t="s">
        <v>928</v>
      </c>
      <c r="F101" s="58">
        <f t="shared" si="0"/>
        <v>8</v>
      </c>
    </row>
    <row r="102" spans="1:6" ht="14.4" hidden="1">
      <c r="A102" s="68">
        <v>44433</v>
      </c>
      <c r="B102" s="69">
        <v>20.91</v>
      </c>
      <c r="C102" s="70" t="s">
        <v>1086</v>
      </c>
      <c r="D102" s="70" t="s">
        <v>1080</v>
      </c>
      <c r="E102" s="70" t="s">
        <v>928</v>
      </c>
      <c r="F102" s="58">
        <f t="shared" si="0"/>
        <v>8</v>
      </c>
    </row>
    <row r="103" spans="1:6" ht="14.4" hidden="1">
      <c r="A103" s="68">
        <v>44432</v>
      </c>
      <c r="B103" s="69">
        <v>6.45</v>
      </c>
      <c r="C103" s="70" t="s">
        <v>1087</v>
      </c>
      <c r="D103" s="70" t="s">
        <v>1008</v>
      </c>
      <c r="E103" s="70" t="s">
        <v>928</v>
      </c>
      <c r="F103" s="58">
        <f t="shared" si="0"/>
        <v>8</v>
      </c>
    </row>
    <row r="104" spans="1:6" ht="14.4" hidden="1">
      <c r="A104" s="68">
        <v>44426</v>
      </c>
      <c r="B104" s="69">
        <v>17.670000000000002</v>
      </c>
      <c r="C104" s="70" t="s">
        <v>1088</v>
      </c>
      <c r="D104" s="70" t="s">
        <v>954</v>
      </c>
      <c r="E104" s="70" t="s">
        <v>918</v>
      </c>
      <c r="F104" s="58">
        <f t="shared" si="0"/>
        <v>8</v>
      </c>
    </row>
    <row r="105" spans="1:6" ht="14.4" hidden="1">
      <c r="A105" s="68">
        <v>44426</v>
      </c>
      <c r="B105" s="69">
        <v>2.66</v>
      </c>
      <c r="C105" s="70" t="s">
        <v>1089</v>
      </c>
      <c r="D105" s="70" t="s">
        <v>956</v>
      </c>
      <c r="E105" s="70" t="s">
        <v>952</v>
      </c>
      <c r="F105" s="58">
        <f t="shared" si="0"/>
        <v>8</v>
      </c>
    </row>
    <row r="106" spans="1:6" ht="14.4" hidden="1">
      <c r="A106" s="65">
        <v>44425</v>
      </c>
      <c r="B106" s="66">
        <v>9.9600000000000009</v>
      </c>
      <c r="C106" s="67" t="s">
        <v>1090</v>
      </c>
      <c r="D106" s="67" t="s">
        <v>954</v>
      </c>
      <c r="E106" s="67" t="s">
        <v>918</v>
      </c>
      <c r="F106" s="58">
        <f t="shared" si="0"/>
        <v>8</v>
      </c>
    </row>
    <row r="107" spans="1:6" ht="14.4" hidden="1">
      <c r="A107" s="65">
        <v>44425</v>
      </c>
      <c r="B107" s="66">
        <v>40.96</v>
      </c>
      <c r="C107" s="67" t="s">
        <v>1091</v>
      </c>
      <c r="D107" s="67" t="s">
        <v>936</v>
      </c>
      <c r="E107" s="67" t="s">
        <v>937</v>
      </c>
      <c r="F107" s="58">
        <f t="shared" si="0"/>
        <v>8</v>
      </c>
    </row>
    <row r="108" spans="1:6" ht="14.4" hidden="1">
      <c r="A108" s="68">
        <v>44439</v>
      </c>
      <c r="B108" s="69">
        <v>30.89</v>
      </c>
      <c r="C108" s="70" t="s">
        <v>1092</v>
      </c>
      <c r="D108" s="70" t="s">
        <v>1093</v>
      </c>
      <c r="E108" s="70" t="s">
        <v>1094</v>
      </c>
      <c r="F108" s="58">
        <f t="shared" si="0"/>
        <v>8</v>
      </c>
    </row>
    <row r="109" spans="1:6" ht="14.4" hidden="1">
      <c r="A109" s="65">
        <v>44432</v>
      </c>
      <c r="B109" s="66">
        <v>16.07</v>
      </c>
      <c r="C109" s="67" t="s">
        <v>1095</v>
      </c>
      <c r="D109" s="67" t="s">
        <v>1008</v>
      </c>
      <c r="E109" s="67" t="s">
        <v>928</v>
      </c>
      <c r="F109" s="58">
        <f t="shared" si="0"/>
        <v>8</v>
      </c>
    </row>
    <row r="110" spans="1:6" ht="14.4" hidden="1">
      <c r="A110" s="68">
        <v>44424</v>
      </c>
      <c r="B110" s="69">
        <v>3.78</v>
      </c>
      <c r="C110" s="70" t="s">
        <v>1096</v>
      </c>
      <c r="D110" s="70" t="s">
        <v>1097</v>
      </c>
      <c r="E110" s="70" t="s">
        <v>918</v>
      </c>
      <c r="F110" s="58">
        <f t="shared" si="0"/>
        <v>8</v>
      </c>
    </row>
    <row r="111" spans="1:6" ht="14.4" hidden="1">
      <c r="A111" s="68">
        <v>44432</v>
      </c>
      <c r="B111" s="69">
        <v>5.62</v>
      </c>
      <c r="C111" s="70" t="s">
        <v>1098</v>
      </c>
      <c r="D111" s="70" t="s">
        <v>967</v>
      </c>
      <c r="E111" s="70" t="s">
        <v>928</v>
      </c>
      <c r="F111" s="58">
        <f t="shared" si="0"/>
        <v>8</v>
      </c>
    </row>
    <row r="112" spans="1:6" ht="14.4" hidden="1">
      <c r="A112" s="68">
        <v>44424</v>
      </c>
      <c r="B112" s="69">
        <v>4.29</v>
      </c>
      <c r="C112" s="70" t="s">
        <v>1099</v>
      </c>
      <c r="D112" s="70" t="s">
        <v>1100</v>
      </c>
      <c r="E112" s="70" t="s">
        <v>947</v>
      </c>
      <c r="F112" s="58">
        <f t="shared" si="0"/>
        <v>8</v>
      </c>
    </row>
    <row r="113" spans="1:6" ht="14.4" hidden="1">
      <c r="A113" s="65">
        <v>44415</v>
      </c>
      <c r="B113" s="66">
        <v>24.09</v>
      </c>
      <c r="C113" s="67" t="s">
        <v>1101</v>
      </c>
      <c r="D113" s="67" t="s">
        <v>1102</v>
      </c>
      <c r="E113" s="67" t="s">
        <v>937</v>
      </c>
      <c r="F113" s="58">
        <f t="shared" si="0"/>
        <v>8</v>
      </c>
    </row>
    <row r="114" spans="1:6" ht="14.4" hidden="1">
      <c r="A114" s="65">
        <v>44429</v>
      </c>
      <c r="B114" s="66">
        <v>120.12</v>
      </c>
      <c r="C114" s="67" t="s">
        <v>1103</v>
      </c>
      <c r="D114" s="67" t="s">
        <v>1104</v>
      </c>
      <c r="E114" s="67" t="s">
        <v>1105</v>
      </c>
      <c r="F114" s="58">
        <f t="shared" si="0"/>
        <v>8</v>
      </c>
    </row>
    <row r="115" spans="1:6" ht="14.4" hidden="1">
      <c r="A115" s="65">
        <v>44433</v>
      </c>
      <c r="B115" s="66">
        <v>5.34</v>
      </c>
      <c r="C115" s="67" t="s">
        <v>1106</v>
      </c>
      <c r="D115" s="67" t="s">
        <v>1107</v>
      </c>
      <c r="E115" s="67" t="s">
        <v>1004</v>
      </c>
      <c r="F115" s="58">
        <f t="shared" si="0"/>
        <v>8</v>
      </c>
    </row>
    <row r="116" spans="1:6" ht="14.4" hidden="1">
      <c r="A116" s="68">
        <v>44403</v>
      </c>
      <c r="B116" s="69">
        <v>10.7</v>
      </c>
      <c r="C116" s="70" t="s">
        <v>1082</v>
      </c>
      <c r="D116" s="70" t="s">
        <v>1083</v>
      </c>
      <c r="E116" s="70" t="s">
        <v>1084</v>
      </c>
      <c r="F116" s="58">
        <f t="shared" si="0"/>
        <v>7</v>
      </c>
    </row>
    <row r="117" spans="1:6" ht="14.4" hidden="1">
      <c r="A117" s="65">
        <v>44398</v>
      </c>
      <c r="B117" s="66">
        <v>5</v>
      </c>
      <c r="C117" s="67" t="s">
        <v>1108</v>
      </c>
      <c r="D117" s="67" t="s">
        <v>1109</v>
      </c>
      <c r="E117" s="67" t="s">
        <v>1084</v>
      </c>
      <c r="F117" s="58">
        <f t="shared" si="0"/>
        <v>7</v>
      </c>
    </row>
    <row r="118" spans="1:6" ht="14.4" hidden="1">
      <c r="A118" s="68">
        <v>44424</v>
      </c>
      <c r="B118" s="69">
        <v>39.25</v>
      </c>
      <c r="C118" s="70" t="s">
        <v>1110</v>
      </c>
      <c r="D118" s="70" t="s">
        <v>1111</v>
      </c>
      <c r="E118" s="70" t="s">
        <v>952</v>
      </c>
      <c r="F118" s="58">
        <f t="shared" si="0"/>
        <v>8</v>
      </c>
    </row>
    <row r="119" spans="1:6" ht="14.4" hidden="1">
      <c r="A119" s="65">
        <v>44431</v>
      </c>
      <c r="B119" s="66">
        <v>74.930000000000007</v>
      </c>
      <c r="C119" s="67" t="s">
        <v>1112</v>
      </c>
      <c r="D119" s="67" t="s">
        <v>1113</v>
      </c>
      <c r="E119" s="67" t="s">
        <v>928</v>
      </c>
      <c r="F119" s="58">
        <f t="shared" si="0"/>
        <v>8</v>
      </c>
    </row>
    <row r="120" spans="1:6" ht="14.4" hidden="1">
      <c r="A120" s="65">
        <v>44424</v>
      </c>
      <c r="B120" s="66">
        <v>2.99</v>
      </c>
      <c r="C120" s="67" t="s">
        <v>1114</v>
      </c>
      <c r="D120" s="67" t="s">
        <v>1115</v>
      </c>
      <c r="E120" s="67" t="s">
        <v>947</v>
      </c>
      <c r="F120" s="58">
        <f t="shared" si="0"/>
        <v>8</v>
      </c>
    </row>
    <row r="121" spans="1:6" ht="14.4" hidden="1">
      <c r="A121" s="68">
        <v>44431</v>
      </c>
      <c r="B121" s="69">
        <v>86.9</v>
      </c>
      <c r="C121" s="70" t="s">
        <v>1116</v>
      </c>
      <c r="D121" s="70" t="s">
        <v>961</v>
      </c>
      <c r="E121" s="70" t="s">
        <v>921</v>
      </c>
      <c r="F121" s="58">
        <f t="shared" si="0"/>
        <v>8</v>
      </c>
    </row>
    <row r="122" spans="1:6" ht="14.4" hidden="1">
      <c r="A122" s="68">
        <v>44423</v>
      </c>
      <c r="B122" s="69">
        <v>16.25</v>
      </c>
      <c r="C122" s="70" t="s">
        <v>1117</v>
      </c>
      <c r="D122" s="70" t="s">
        <v>1118</v>
      </c>
      <c r="E122" s="70" t="s">
        <v>918</v>
      </c>
      <c r="F122" s="58">
        <f t="shared" si="0"/>
        <v>8</v>
      </c>
    </row>
    <row r="123" spans="1:6" ht="14.4" hidden="1">
      <c r="A123" s="68">
        <v>44398</v>
      </c>
      <c r="B123" s="69">
        <v>3</v>
      </c>
      <c r="C123" s="70" t="s">
        <v>1119</v>
      </c>
      <c r="D123" s="70" t="s">
        <v>1120</v>
      </c>
      <c r="E123" s="70" t="s">
        <v>1084</v>
      </c>
      <c r="F123" s="58">
        <f t="shared" si="0"/>
        <v>7</v>
      </c>
    </row>
    <row r="124" spans="1:6" ht="14.4" hidden="1">
      <c r="A124" s="65">
        <v>44431</v>
      </c>
      <c r="B124" s="66">
        <v>23.03</v>
      </c>
      <c r="C124" s="67" t="s">
        <v>1121</v>
      </c>
      <c r="D124" s="67" t="s">
        <v>1024</v>
      </c>
      <c r="E124" s="67" t="s">
        <v>928</v>
      </c>
      <c r="F124" s="58">
        <f t="shared" si="0"/>
        <v>8</v>
      </c>
    </row>
    <row r="125" spans="1:6" ht="14.4" hidden="1">
      <c r="A125" s="68">
        <v>44430</v>
      </c>
      <c r="B125" s="69">
        <v>39.4</v>
      </c>
      <c r="C125" s="70" t="s">
        <v>1122</v>
      </c>
      <c r="D125" s="70" t="s">
        <v>1123</v>
      </c>
      <c r="E125" s="70" t="s">
        <v>928</v>
      </c>
      <c r="F125" s="58">
        <f t="shared" si="0"/>
        <v>8</v>
      </c>
    </row>
    <row r="126" spans="1:6" ht="14.4" hidden="1">
      <c r="A126" s="68">
        <v>44423</v>
      </c>
      <c r="B126" s="69">
        <v>72.3</v>
      </c>
      <c r="C126" s="70" t="s">
        <v>1124</v>
      </c>
      <c r="D126" s="70" t="s">
        <v>1125</v>
      </c>
      <c r="E126" s="70" t="s">
        <v>1060</v>
      </c>
      <c r="F126" s="58">
        <f t="shared" si="0"/>
        <v>8</v>
      </c>
    </row>
    <row r="127" spans="1:6" ht="14.4" hidden="1">
      <c r="A127" s="65">
        <v>44422</v>
      </c>
      <c r="B127" s="66">
        <v>4.99</v>
      </c>
      <c r="C127" s="67" t="s">
        <v>1126</v>
      </c>
      <c r="D127" s="67" t="s">
        <v>1127</v>
      </c>
      <c r="E127" s="67" t="s">
        <v>952</v>
      </c>
      <c r="F127" s="58">
        <f t="shared" si="0"/>
        <v>8</v>
      </c>
    </row>
    <row r="128" spans="1:6" ht="14.4" hidden="1">
      <c r="A128" s="65">
        <v>44421</v>
      </c>
      <c r="B128" s="66">
        <v>25.12</v>
      </c>
      <c r="C128" s="67" t="s">
        <v>1128</v>
      </c>
      <c r="D128" s="67" t="s">
        <v>958</v>
      </c>
      <c r="E128" s="67" t="s">
        <v>918</v>
      </c>
      <c r="F128" s="58">
        <f t="shared" si="0"/>
        <v>8</v>
      </c>
    </row>
    <row r="129" spans="1:6" ht="14.4" hidden="1">
      <c r="A129" s="68">
        <v>44421</v>
      </c>
      <c r="B129" s="69">
        <v>26.2</v>
      </c>
      <c r="C129" s="70" t="s">
        <v>1129</v>
      </c>
      <c r="D129" s="70" t="s">
        <v>958</v>
      </c>
      <c r="E129" s="70" t="s">
        <v>918</v>
      </c>
      <c r="F129" s="58">
        <f t="shared" si="0"/>
        <v>8</v>
      </c>
    </row>
    <row r="130" spans="1:6" ht="14.4" hidden="1">
      <c r="A130" s="65">
        <v>44429</v>
      </c>
      <c r="B130" s="66">
        <v>74.48</v>
      </c>
      <c r="C130" s="67" t="s">
        <v>1130</v>
      </c>
      <c r="D130" s="67" t="s">
        <v>1131</v>
      </c>
      <c r="E130" s="67" t="s">
        <v>928</v>
      </c>
      <c r="F130" s="58">
        <f t="shared" si="0"/>
        <v>8</v>
      </c>
    </row>
    <row r="131" spans="1:6" ht="14.4" hidden="1">
      <c r="A131" s="68">
        <v>44421</v>
      </c>
      <c r="B131" s="69">
        <v>6.41</v>
      </c>
      <c r="C131" s="70" t="s">
        <v>1132</v>
      </c>
      <c r="D131" s="70" t="s">
        <v>1133</v>
      </c>
      <c r="E131" s="70" t="s">
        <v>952</v>
      </c>
      <c r="F131" s="58">
        <f t="shared" si="0"/>
        <v>8</v>
      </c>
    </row>
    <row r="132" spans="1:6" ht="14.4" hidden="1">
      <c r="A132" s="68">
        <v>44429</v>
      </c>
      <c r="B132" s="69">
        <v>161.25</v>
      </c>
      <c r="C132" s="70" t="s">
        <v>1134</v>
      </c>
      <c r="D132" s="70" t="s">
        <v>1135</v>
      </c>
      <c r="E132" s="70" t="s">
        <v>1136</v>
      </c>
      <c r="F132" s="58">
        <f t="shared" si="0"/>
        <v>8</v>
      </c>
    </row>
    <row r="133" spans="1:6" ht="14.4" hidden="1">
      <c r="A133" s="65">
        <v>44411</v>
      </c>
      <c r="B133" s="66">
        <v>29.73</v>
      </c>
      <c r="C133" s="67" t="s">
        <v>1137</v>
      </c>
      <c r="D133" s="67" t="s">
        <v>1138</v>
      </c>
      <c r="E133" s="67" t="s">
        <v>1004</v>
      </c>
      <c r="F133" s="58">
        <f t="shared" si="0"/>
        <v>8</v>
      </c>
    </row>
    <row r="134" spans="1:6" ht="14.4" hidden="1">
      <c r="A134" s="68">
        <v>44429</v>
      </c>
      <c r="B134" s="69">
        <v>34.03</v>
      </c>
      <c r="C134" s="70" t="s">
        <v>1139</v>
      </c>
      <c r="D134" s="70" t="s">
        <v>1140</v>
      </c>
      <c r="E134" s="70" t="s">
        <v>928</v>
      </c>
      <c r="F134" s="58">
        <f t="shared" si="0"/>
        <v>8</v>
      </c>
    </row>
    <row r="135" spans="1:6" ht="14.4" hidden="1">
      <c r="A135" s="65">
        <v>44428</v>
      </c>
      <c r="B135" s="66">
        <v>22.9</v>
      </c>
      <c r="C135" s="67" t="s">
        <v>1141</v>
      </c>
      <c r="D135" s="67" t="s">
        <v>1142</v>
      </c>
      <c r="E135" s="67" t="s">
        <v>921</v>
      </c>
      <c r="F135" s="58">
        <f t="shared" si="0"/>
        <v>8</v>
      </c>
    </row>
    <row r="136" spans="1:6" ht="14.4" hidden="1">
      <c r="A136" s="68">
        <v>44428</v>
      </c>
      <c r="B136" s="69">
        <v>29.67</v>
      </c>
      <c r="C136" s="70" t="s">
        <v>1143</v>
      </c>
      <c r="D136" s="70" t="s">
        <v>1142</v>
      </c>
      <c r="E136" s="70" t="s">
        <v>921</v>
      </c>
      <c r="F136" s="58">
        <f t="shared" si="0"/>
        <v>8</v>
      </c>
    </row>
    <row r="137" spans="1:6" ht="14.4" hidden="1">
      <c r="A137" s="65">
        <v>44428</v>
      </c>
      <c r="B137" s="66">
        <v>30.96</v>
      </c>
      <c r="C137" s="67" t="s">
        <v>1144</v>
      </c>
      <c r="D137" s="67" t="s">
        <v>1142</v>
      </c>
      <c r="E137" s="67" t="s">
        <v>921</v>
      </c>
      <c r="F137" s="58">
        <f t="shared" si="0"/>
        <v>8</v>
      </c>
    </row>
    <row r="138" spans="1:6" ht="14.4" hidden="1">
      <c r="A138" s="68">
        <v>44428</v>
      </c>
      <c r="B138" s="69">
        <v>5.86</v>
      </c>
      <c r="C138" s="70" t="s">
        <v>1145</v>
      </c>
      <c r="D138" s="70" t="s">
        <v>1146</v>
      </c>
      <c r="E138" s="70" t="s">
        <v>928</v>
      </c>
      <c r="F138" s="58">
        <f t="shared" si="0"/>
        <v>8</v>
      </c>
    </row>
    <row r="139" spans="1:6" ht="14.4" hidden="1">
      <c r="A139" s="65">
        <v>44427</v>
      </c>
      <c r="B139" s="66">
        <v>6.46</v>
      </c>
      <c r="C139" s="67" t="s">
        <v>1147</v>
      </c>
      <c r="D139" s="67" t="s">
        <v>1032</v>
      </c>
      <c r="E139" s="67" t="s">
        <v>928</v>
      </c>
      <c r="F139" s="58">
        <f t="shared" si="0"/>
        <v>8</v>
      </c>
    </row>
    <row r="140" spans="1:6" ht="14.4" hidden="1">
      <c r="A140" s="65">
        <v>44420</v>
      </c>
      <c r="B140" s="66">
        <v>3.2</v>
      </c>
      <c r="C140" s="67" t="s">
        <v>1148</v>
      </c>
      <c r="D140" s="67" t="s">
        <v>969</v>
      </c>
      <c r="E140" s="67" t="s">
        <v>952</v>
      </c>
      <c r="F140" s="58">
        <f t="shared" si="0"/>
        <v>8</v>
      </c>
    </row>
    <row r="141" spans="1:6" ht="14.4" hidden="1">
      <c r="A141" s="65">
        <v>44426</v>
      </c>
      <c r="B141" s="66">
        <v>19.690000000000001</v>
      </c>
      <c r="C141" s="67" t="s">
        <v>1149</v>
      </c>
      <c r="D141" s="67" t="s">
        <v>1150</v>
      </c>
      <c r="E141" s="67" t="s">
        <v>928</v>
      </c>
      <c r="F141" s="58">
        <f t="shared" si="0"/>
        <v>8</v>
      </c>
    </row>
    <row r="142" spans="1:6" ht="14.4" hidden="1">
      <c r="A142" s="68">
        <v>44420</v>
      </c>
      <c r="B142" s="69">
        <v>20.32</v>
      </c>
      <c r="C142" s="70" t="s">
        <v>1148</v>
      </c>
      <c r="D142" s="70" t="s">
        <v>969</v>
      </c>
      <c r="E142" s="70" t="s">
        <v>952</v>
      </c>
      <c r="F142" s="58">
        <f t="shared" si="0"/>
        <v>8</v>
      </c>
    </row>
    <row r="143" spans="1:6" ht="14.4" hidden="1">
      <c r="A143" s="65">
        <v>44419</v>
      </c>
      <c r="B143" s="66">
        <v>18.77</v>
      </c>
      <c r="C143" s="67" t="s">
        <v>1151</v>
      </c>
      <c r="D143" s="67" t="s">
        <v>954</v>
      </c>
      <c r="E143" s="67" t="s">
        <v>918</v>
      </c>
      <c r="F143" s="58">
        <f t="shared" si="0"/>
        <v>8</v>
      </c>
    </row>
    <row r="144" spans="1:6" ht="14.4" hidden="1">
      <c r="A144" s="65">
        <v>44417</v>
      </c>
      <c r="B144" s="66">
        <v>58.93</v>
      </c>
      <c r="C144" s="67" t="s">
        <v>1152</v>
      </c>
      <c r="D144" s="67" t="s">
        <v>1010</v>
      </c>
      <c r="E144" s="67" t="s">
        <v>952</v>
      </c>
      <c r="F144" s="58">
        <f t="shared" si="0"/>
        <v>8</v>
      </c>
    </row>
    <row r="145" spans="1:6" ht="14.4" hidden="1">
      <c r="A145" s="65">
        <v>44426</v>
      </c>
      <c r="B145" s="66">
        <v>6.46</v>
      </c>
      <c r="C145" s="67" t="s">
        <v>1153</v>
      </c>
      <c r="D145" s="67" t="s">
        <v>1032</v>
      </c>
      <c r="E145" s="67" t="s">
        <v>928</v>
      </c>
      <c r="F145" s="58">
        <f t="shared" si="0"/>
        <v>8</v>
      </c>
    </row>
    <row r="146" spans="1:6" ht="14.4" hidden="1">
      <c r="A146" s="65">
        <v>44426</v>
      </c>
      <c r="B146" s="66">
        <v>7.31</v>
      </c>
      <c r="C146" s="67" t="s">
        <v>1154</v>
      </c>
      <c r="D146" s="67" t="s">
        <v>1155</v>
      </c>
      <c r="E146" s="67" t="s">
        <v>928</v>
      </c>
      <c r="F146" s="58">
        <f t="shared" si="0"/>
        <v>8</v>
      </c>
    </row>
    <row r="147" spans="1:6" ht="14.4" hidden="1">
      <c r="A147" s="68">
        <v>44425</v>
      </c>
      <c r="B147" s="69">
        <v>16.07</v>
      </c>
      <c r="C147" s="70" t="s">
        <v>1156</v>
      </c>
      <c r="D147" s="70" t="s">
        <v>974</v>
      </c>
      <c r="E147" s="70" t="s">
        <v>928</v>
      </c>
      <c r="F147" s="58">
        <f t="shared" si="0"/>
        <v>8</v>
      </c>
    </row>
    <row r="148" spans="1:6" ht="14.4" hidden="1">
      <c r="A148" s="68">
        <v>44416</v>
      </c>
      <c r="B148" s="69">
        <v>34.22</v>
      </c>
      <c r="C148" s="70" t="s">
        <v>1157</v>
      </c>
      <c r="D148" s="70" t="s">
        <v>954</v>
      </c>
      <c r="E148" s="70" t="s">
        <v>918</v>
      </c>
      <c r="F148" s="58">
        <f t="shared" si="0"/>
        <v>8</v>
      </c>
    </row>
    <row r="149" spans="1:6" ht="14.4" hidden="1">
      <c r="A149" s="68">
        <v>44415</v>
      </c>
      <c r="B149" s="69">
        <v>17.100000000000001</v>
      </c>
      <c r="C149" s="70" t="s">
        <v>1158</v>
      </c>
      <c r="D149" s="70" t="s">
        <v>956</v>
      </c>
      <c r="E149" s="70" t="s">
        <v>952</v>
      </c>
      <c r="F149" s="58">
        <f t="shared" si="0"/>
        <v>8</v>
      </c>
    </row>
    <row r="150" spans="1:6" ht="14.4" hidden="1">
      <c r="A150" s="65">
        <v>44424</v>
      </c>
      <c r="B150" s="66">
        <v>27.34</v>
      </c>
      <c r="C150" s="67" t="s">
        <v>1159</v>
      </c>
      <c r="D150" s="67" t="s">
        <v>1160</v>
      </c>
      <c r="E150" s="67" t="s">
        <v>921</v>
      </c>
      <c r="F150" s="58">
        <f t="shared" si="0"/>
        <v>8</v>
      </c>
    </row>
    <row r="151" spans="1:6" ht="14.4" hidden="1">
      <c r="A151" s="68">
        <v>44411</v>
      </c>
      <c r="B151" s="69">
        <v>31.33</v>
      </c>
      <c r="C151" s="70" t="s">
        <v>1161</v>
      </c>
      <c r="D151" s="70" t="s">
        <v>1162</v>
      </c>
      <c r="E151" s="70" t="s">
        <v>1004</v>
      </c>
      <c r="F151" s="58">
        <f t="shared" si="0"/>
        <v>8</v>
      </c>
    </row>
    <row r="152" spans="1:6" ht="14.4">
      <c r="A152" s="68">
        <v>44434</v>
      </c>
      <c r="B152" s="69">
        <v>295.69</v>
      </c>
      <c r="C152" s="70" t="s">
        <v>1163</v>
      </c>
      <c r="D152" s="70" t="s">
        <v>1164</v>
      </c>
      <c r="E152" s="70" t="s">
        <v>1165</v>
      </c>
      <c r="F152" s="58">
        <f t="shared" si="0"/>
        <v>8</v>
      </c>
    </row>
    <row r="153" spans="1:6" ht="14.4" hidden="1">
      <c r="A153" s="65">
        <v>44438</v>
      </c>
      <c r="B153" s="66">
        <v>109.98</v>
      </c>
      <c r="C153" s="67" t="s">
        <v>1166</v>
      </c>
      <c r="D153" s="67" t="s">
        <v>1167</v>
      </c>
      <c r="E153" s="67" t="s">
        <v>1094</v>
      </c>
      <c r="F153" s="58">
        <f t="shared" si="0"/>
        <v>8</v>
      </c>
    </row>
    <row r="154" spans="1:6" ht="14.4" hidden="1">
      <c r="A154" s="65">
        <v>44424</v>
      </c>
      <c r="B154" s="66">
        <v>72.98</v>
      </c>
      <c r="C154" s="67" t="s">
        <v>1168</v>
      </c>
      <c r="D154" s="67" t="s">
        <v>1169</v>
      </c>
      <c r="E154" s="67" t="s">
        <v>928</v>
      </c>
      <c r="F154" s="58">
        <f t="shared" si="0"/>
        <v>8</v>
      </c>
    </row>
    <row r="155" spans="1:6" ht="14.4" hidden="1">
      <c r="A155" s="65">
        <v>44414</v>
      </c>
      <c r="B155" s="66">
        <v>21.68</v>
      </c>
      <c r="C155" s="67" t="s">
        <v>1170</v>
      </c>
      <c r="D155" s="67" t="s">
        <v>1171</v>
      </c>
      <c r="E155" s="67" t="s">
        <v>947</v>
      </c>
      <c r="F155" s="58">
        <f t="shared" si="0"/>
        <v>8</v>
      </c>
    </row>
    <row r="156" spans="1:6" ht="14.4" hidden="1">
      <c r="A156" s="68">
        <v>44414</v>
      </c>
      <c r="B156" s="69">
        <v>4.1900000000000004</v>
      </c>
      <c r="C156" s="70" t="s">
        <v>1172</v>
      </c>
      <c r="D156" s="70" t="s">
        <v>1173</v>
      </c>
      <c r="E156" s="70" t="s">
        <v>947</v>
      </c>
      <c r="F156" s="58">
        <f t="shared" si="0"/>
        <v>8</v>
      </c>
    </row>
    <row r="157" spans="1:6" ht="14.4" hidden="1">
      <c r="A157" s="65">
        <v>44414</v>
      </c>
      <c r="B157" s="66">
        <v>20.350000000000001</v>
      </c>
      <c r="C157" s="67" t="s">
        <v>1174</v>
      </c>
      <c r="D157" s="67" t="s">
        <v>1173</v>
      </c>
      <c r="E157" s="67" t="s">
        <v>947</v>
      </c>
      <c r="F157" s="58">
        <f t="shared" si="0"/>
        <v>8</v>
      </c>
    </row>
    <row r="158" spans="1:6" ht="14.4" hidden="1">
      <c r="A158" s="68">
        <v>44423</v>
      </c>
      <c r="B158" s="69">
        <v>5.1100000000000003</v>
      </c>
      <c r="C158" s="70" t="s">
        <v>1175</v>
      </c>
      <c r="D158" s="70" t="s">
        <v>1176</v>
      </c>
      <c r="E158" s="70" t="s">
        <v>928</v>
      </c>
      <c r="F158" s="58">
        <f t="shared" si="0"/>
        <v>8</v>
      </c>
    </row>
    <row r="159" spans="1:6" ht="14.4" hidden="1">
      <c r="A159" s="68">
        <v>44411</v>
      </c>
      <c r="B159" s="69">
        <v>23</v>
      </c>
      <c r="C159" s="70" t="s">
        <v>1177</v>
      </c>
      <c r="D159" s="70" t="s">
        <v>1178</v>
      </c>
      <c r="E159" s="70" t="s">
        <v>1004</v>
      </c>
      <c r="F159" s="58">
        <f t="shared" si="0"/>
        <v>8</v>
      </c>
    </row>
    <row r="160" spans="1:6" ht="14.4" hidden="1">
      <c r="A160" s="65">
        <v>44423</v>
      </c>
      <c r="B160" s="66">
        <v>8.0399999999999991</v>
      </c>
      <c r="C160" s="67" t="s">
        <v>1175</v>
      </c>
      <c r="D160" s="67" t="s">
        <v>1176</v>
      </c>
      <c r="E160" s="67" t="s">
        <v>928</v>
      </c>
      <c r="F160" s="58">
        <f t="shared" si="0"/>
        <v>8</v>
      </c>
    </row>
    <row r="161" spans="1:6" ht="14.4" hidden="1">
      <c r="A161" s="68">
        <v>44423</v>
      </c>
      <c r="B161" s="69">
        <v>31.09</v>
      </c>
      <c r="C161" s="70" t="s">
        <v>1175</v>
      </c>
      <c r="D161" s="70" t="s">
        <v>1176</v>
      </c>
      <c r="E161" s="70" t="s">
        <v>928</v>
      </c>
      <c r="F161" s="58">
        <f t="shared" si="0"/>
        <v>8</v>
      </c>
    </row>
    <row r="162" spans="1:6" ht="14.4" hidden="1">
      <c r="A162" s="65">
        <v>44423</v>
      </c>
      <c r="B162" s="66">
        <v>18.68</v>
      </c>
      <c r="C162" s="67" t="s">
        <v>1179</v>
      </c>
      <c r="D162" s="67" t="s">
        <v>1180</v>
      </c>
      <c r="E162" s="67" t="s">
        <v>928</v>
      </c>
      <c r="F162" s="58">
        <f t="shared" si="0"/>
        <v>8</v>
      </c>
    </row>
    <row r="163" spans="1:6" ht="14.4" hidden="1">
      <c r="A163" s="65">
        <v>44423</v>
      </c>
      <c r="B163" s="66">
        <v>6.72</v>
      </c>
      <c r="C163" s="67" t="s">
        <v>1181</v>
      </c>
      <c r="D163" s="67" t="s">
        <v>1182</v>
      </c>
      <c r="E163" s="67" t="s">
        <v>928</v>
      </c>
      <c r="F163" s="58">
        <f t="shared" si="0"/>
        <v>8</v>
      </c>
    </row>
    <row r="164" spans="1:6" ht="14.4" hidden="1">
      <c r="A164" s="65">
        <v>44422</v>
      </c>
      <c r="B164" s="66">
        <v>31.2</v>
      </c>
      <c r="C164" s="67" t="s">
        <v>1183</v>
      </c>
      <c r="D164" s="67" t="s">
        <v>974</v>
      </c>
      <c r="E164" s="67" t="s">
        <v>928</v>
      </c>
      <c r="F164" s="58">
        <f t="shared" si="0"/>
        <v>8</v>
      </c>
    </row>
    <row r="165" spans="1:6" ht="14.4" hidden="1">
      <c r="A165" s="68">
        <v>44422</v>
      </c>
      <c r="B165" s="69">
        <v>73.040000000000006</v>
      </c>
      <c r="C165" s="70" t="s">
        <v>1184</v>
      </c>
      <c r="D165" s="70" t="s">
        <v>1185</v>
      </c>
      <c r="E165" s="70" t="s">
        <v>928</v>
      </c>
      <c r="F165" s="58">
        <f t="shared" si="0"/>
        <v>8</v>
      </c>
    </row>
    <row r="166" spans="1:6" ht="14.4" hidden="1">
      <c r="A166" s="68">
        <v>44414</v>
      </c>
      <c r="B166" s="69">
        <v>2.09</v>
      </c>
      <c r="C166" s="70" t="s">
        <v>1186</v>
      </c>
      <c r="D166" s="70" t="s">
        <v>1187</v>
      </c>
      <c r="E166" s="70" t="s">
        <v>918</v>
      </c>
      <c r="F166" s="58">
        <f t="shared" si="0"/>
        <v>8</v>
      </c>
    </row>
    <row r="167" spans="1:6" ht="14.4" hidden="1">
      <c r="A167" s="65">
        <v>44421</v>
      </c>
      <c r="B167" s="66">
        <v>16.07</v>
      </c>
      <c r="C167" s="67" t="s">
        <v>1188</v>
      </c>
      <c r="D167" s="67" t="s">
        <v>1008</v>
      </c>
      <c r="E167" s="67" t="s">
        <v>928</v>
      </c>
      <c r="F167" s="58">
        <f t="shared" si="0"/>
        <v>8</v>
      </c>
    </row>
    <row r="168" spans="1:6" ht="14.4" hidden="1">
      <c r="A168" s="65">
        <v>44421</v>
      </c>
      <c r="B168" s="66">
        <v>5.84</v>
      </c>
      <c r="C168" s="67" t="s">
        <v>1189</v>
      </c>
      <c r="D168" s="67" t="s">
        <v>1032</v>
      </c>
      <c r="E168" s="67" t="s">
        <v>928</v>
      </c>
      <c r="F168" s="58">
        <f t="shared" si="0"/>
        <v>8</v>
      </c>
    </row>
    <row r="169" spans="1:6" ht="14.4" hidden="1">
      <c r="A169" s="65">
        <v>44416</v>
      </c>
      <c r="B169" s="66">
        <v>74.98</v>
      </c>
      <c r="C169" s="67" t="s">
        <v>1190</v>
      </c>
      <c r="D169" s="67" t="s">
        <v>1191</v>
      </c>
      <c r="E169" s="67" t="s">
        <v>1192</v>
      </c>
      <c r="F169" s="58">
        <f t="shared" si="0"/>
        <v>8</v>
      </c>
    </row>
    <row r="170" spans="1:6" ht="14.4" hidden="1">
      <c r="A170" s="68">
        <v>44413</v>
      </c>
      <c r="B170" s="69">
        <v>9.98</v>
      </c>
      <c r="C170" s="70" t="s">
        <v>1193</v>
      </c>
      <c r="D170" s="70" t="s">
        <v>1194</v>
      </c>
      <c r="E170" s="70" t="s">
        <v>947</v>
      </c>
      <c r="F170" s="58">
        <f t="shared" si="0"/>
        <v>8</v>
      </c>
    </row>
    <row r="171" spans="1:6" ht="14.4" hidden="1">
      <c r="A171" s="65">
        <v>44429</v>
      </c>
      <c r="B171" s="66">
        <v>-808.95</v>
      </c>
      <c r="C171" s="67" t="s">
        <v>1195</v>
      </c>
      <c r="D171" s="67" t="s">
        <v>1196</v>
      </c>
      <c r="E171" s="67" t="s">
        <v>1197</v>
      </c>
      <c r="F171" s="58">
        <f t="shared" si="0"/>
        <v>8</v>
      </c>
    </row>
    <row r="172" spans="1:6" ht="14.4" hidden="1">
      <c r="A172" s="68">
        <v>44420</v>
      </c>
      <c r="B172" s="69">
        <v>6.46</v>
      </c>
      <c r="C172" s="70" t="s">
        <v>1198</v>
      </c>
      <c r="D172" s="70" t="s">
        <v>967</v>
      </c>
      <c r="E172" s="70" t="s">
        <v>928</v>
      </c>
      <c r="F172" s="58">
        <f t="shared" si="0"/>
        <v>8</v>
      </c>
    </row>
    <row r="173" spans="1:6" ht="14.4" hidden="1">
      <c r="A173" s="65">
        <v>44420</v>
      </c>
      <c r="B173" s="66">
        <v>94.66</v>
      </c>
      <c r="C173" s="67" t="s">
        <v>1199</v>
      </c>
      <c r="D173" s="67" t="s">
        <v>1200</v>
      </c>
      <c r="E173" s="67" t="s">
        <v>928</v>
      </c>
      <c r="F173" s="58">
        <f t="shared" si="0"/>
        <v>8</v>
      </c>
    </row>
    <row r="174" spans="1:6" ht="14.4" hidden="1">
      <c r="A174" s="68">
        <v>44420</v>
      </c>
      <c r="B174" s="69">
        <v>17.920000000000002</v>
      </c>
      <c r="C174" s="70" t="s">
        <v>1201</v>
      </c>
      <c r="D174" s="70" t="s">
        <v>1155</v>
      </c>
      <c r="E174" s="70" t="s">
        <v>928</v>
      </c>
      <c r="F174" s="58">
        <f t="shared" si="0"/>
        <v>8</v>
      </c>
    </row>
    <row r="175" spans="1:6" ht="14.4" hidden="1">
      <c r="A175" s="68">
        <v>44413</v>
      </c>
      <c r="B175" s="69">
        <v>5.29</v>
      </c>
      <c r="C175" s="70" t="s">
        <v>1202</v>
      </c>
      <c r="D175" s="70" t="s">
        <v>1173</v>
      </c>
      <c r="E175" s="70" t="s">
        <v>947</v>
      </c>
      <c r="F175" s="58">
        <f t="shared" si="0"/>
        <v>8</v>
      </c>
    </row>
    <row r="176" spans="1:6" ht="14.4" hidden="1">
      <c r="A176" s="68">
        <v>44419</v>
      </c>
      <c r="B176" s="69">
        <v>6.63</v>
      </c>
      <c r="C176" s="70" t="s">
        <v>1203</v>
      </c>
      <c r="D176" s="70" t="s">
        <v>1032</v>
      </c>
      <c r="E176" s="70" t="s">
        <v>928</v>
      </c>
      <c r="F176" s="58">
        <f t="shared" si="0"/>
        <v>8</v>
      </c>
    </row>
    <row r="177" spans="1:6" ht="14.4" hidden="1">
      <c r="A177" s="72">
        <v>44528</v>
      </c>
      <c r="B177" s="69">
        <v>-12000</v>
      </c>
      <c r="C177" s="70" t="s">
        <v>1014</v>
      </c>
      <c r="D177" s="70" t="s">
        <v>1014</v>
      </c>
      <c r="E177" s="70"/>
      <c r="F177" s="58">
        <f t="shared" si="0"/>
        <v>11</v>
      </c>
    </row>
    <row r="178" spans="1:6" ht="14.4" hidden="1">
      <c r="A178" s="65">
        <v>44418</v>
      </c>
      <c r="B178" s="66">
        <v>19.86</v>
      </c>
      <c r="C178" s="67" t="s">
        <v>1204</v>
      </c>
      <c r="D178" s="67" t="s">
        <v>974</v>
      </c>
      <c r="E178" s="67" t="s">
        <v>928</v>
      </c>
      <c r="F178" s="58">
        <f t="shared" si="0"/>
        <v>8</v>
      </c>
    </row>
    <row r="179" spans="1:6" ht="14.4" hidden="1">
      <c r="A179" s="68">
        <v>44417</v>
      </c>
      <c r="B179" s="69">
        <v>19.86</v>
      </c>
      <c r="C179" s="70" t="s">
        <v>1205</v>
      </c>
      <c r="D179" s="70" t="s">
        <v>1008</v>
      </c>
      <c r="E179" s="70" t="s">
        <v>928</v>
      </c>
      <c r="F179" s="58">
        <f t="shared" si="0"/>
        <v>8</v>
      </c>
    </row>
    <row r="180" spans="1:6" ht="14.4" hidden="1">
      <c r="A180" s="68">
        <v>44416</v>
      </c>
      <c r="B180" s="69">
        <v>12.92</v>
      </c>
      <c r="C180" s="70" t="s">
        <v>1206</v>
      </c>
      <c r="D180" s="70" t="s">
        <v>1008</v>
      </c>
      <c r="E180" s="70" t="s">
        <v>928</v>
      </c>
      <c r="F180" s="58">
        <f t="shared" si="0"/>
        <v>8</v>
      </c>
    </row>
    <row r="181" spans="1:6" ht="14.4" hidden="1">
      <c r="A181" s="65">
        <v>44416</v>
      </c>
      <c r="B181" s="66">
        <v>82.04</v>
      </c>
      <c r="C181" s="67" t="s">
        <v>1207</v>
      </c>
      <c r="D181" s="67" t="s">
        <v>1208</v>
      </c>
      <c r="E181" s="67" t="s">
        <v>928</v>
      </c>
      <c r="F181" s="58">
        <f t="shared" si="0"/>
        <v>8</v>
      </c>
    </row>
    <row r="182" spans="1:6" ht="14.4" hidden="1">
      <c r="A182" s="68">
        <v>44415</v>
      </c>
      <c r="B182" s="69">
        <v>185.42</v>
      </c>
      <c r="C182" s="70" t="s">
        <v>1209</v>
      </c>
      <c r="D182" s="70" t="s">
        <v>1113</v>
      </c>
      <c r="E182" s="70" t="s">
        <v>928</v>
      </c>
      <c r="F182" s="58">
        <f t="shared" si="0"/>
        <v>8</v>
      </c>
    </row>
    <row r="183" spans="1:6" ht="14.4" hidden="1">
      <c r="A183" s="65">
        <v>44415</v>
      </c>
      <c r="B183" s="66">
        <v>16.07</v>
      </c>
      <c r="C183" s="67" t="s">
        <v>1210</v>
      </c>
      <c r="D183" s="67" t="s">
        <v>974</v>
      </c>
      <c r="E183" s="67" t="s">
        <v>928</v>
      </c>
      <c r="F183" s="58">
        <f t="shared" si="0"/>
        <v>8</v>
      </c>
    </row>
    <row r="184" spans="1:6" ht="14.4" hidden="1">
      <c r="A184" s="68">
        <v>44468</v>
      </c>
      <c r="B184" s="69">
        <v>215</v>
      </c>
      <c r="C184" s="70" t="s">
        <v>1211</v>
      </c>
      <c r="D184" s="70" t="s">
        <v>1212</v>
      </c>
      <c r="E184" s="70" t="s">
        <v>965</v>
      </c>
      <c r="F184" s="58">
        <f t="shared" si="0"/>
        <v>9</v>
      </c>
    </row>
    <row r="185" spans="1:6" ht="14.4" hidden="1">
      <c r="A185" s="65">
        <v>44413</v>
      </c>
      <c r="B185" s="66">
        <v>32.51</v>
      </c>
      <c r="C185" s="67" t="s">
        <v>1213</v>
      </c>
      <c r="D185" s="67" t="s">
        <v>1173</v>
      </c>
      <c r="E185" s="67" t="s">
        <v>947</v>
      </c>
      <c r="F185" s="58">
        <f t="shared" si="0"/>
        <v>8</v>
      </c>
    </row>
    <row r="186" spans="1:6" ht="14.4" hidden="1">
      <c r="A186" s="68">
        <v>44414</v>
      </c>
      <c r="B186" s="69">
        <v>67.34</v>
      </c>
      <c r="C186" s="70" t="s">
        <v>1214</v>
      </c>
      <c r="D186" s="70" t="s">
        <v>1215</v>
      </c>
      <c r="E186" s="70" t="s">
        <v>928</v>
      </c>
      <c r="F186" s="58">
        <f t="shared" si="0"/>
        <v>8</v>
      </c>
    </row>
    <row r="187" spans="1:6" ht="14.4" hidden="1">
      <c r="A187" s="68">
        <v>44412</v>
      </c>
      <c r="B187" s="69">
        <v>5.29</v>
      </c>
      <c r="C187" s="70" t="s">
        <v>1216</v>
      </c>
      <c r="D187" s="70" t="s">
        <v>1217</v>
      </c>
      <c r="E187" s="70" t="s">
        <v>947</v>
      </c>
      <c r="F187" s="58">
        <f t="shared" si="0"/>
        <v>8</v>
      </c>
    </row>
    <row r="188" spans="1:6" ht="14.4" hidden="1">
      <c r="A188" s="65">
        <v>44468</v>
      </c>
      <c r="B188" s="66">
        <v>220</v>
      </c>
      <c r="C188" s="67" t="s">
        <v>1211</v>
      </c>
      <c r="D188" s="67" t="s">
        <v>1212</v>
      </c>
      <c r="E188" s="67" t="s">
        <v>965</v>
      </c>
      <c r="F188" s="58">
        <f t="shared" si="0"/>
        <v>9</v>
      </c>
    </row>
    <row r="189" spans="1:6" ht="14.4" hidden="1">
      <c r="A189" s="65">
        <v>44414</v>
      </c>
      <c r="B189" s="66">
        <v>25.38</v>
      </c>
      <c r="C189" s="67" t="s">
        <v>1218</v>
      </c>
      <c r="D189" s="67" t="s">
        <v>1219</v>
      </c>
      <c r="E189" s="67" t="s">
        <v>928</v>
      </c>
      <c r="F189" s="58">
        <f t="shared" si="0"/>
        <v>8</v>
      </c>
    </row>
    <row r="190" spans="1:6" ht="14.4" hidden="1">
      <c r="A190" s="68">
        <v>44414</v>
      </c>
      <c r="B190" s="69">
        <v>8.6300000000000008</v>
      </c>
      <c r="C190" s="70" t="s">
        <v>1220</v>
      </c>
      <c r="D190" s="70" t="s">
        <v>1221</v>
      </c>
      <c r="E190" s="70" t="s">
        <v>928</v>
      </c>
      <c r="F190" s="58">
        <f t="shared" si="0"/>
        <v>8</v>
      </c>
    </row>
    <row r="191" spans="1:6" ht="14.4" hidden="1">
      <c r="A191" s="65">
        <v>44414</v>
      </c>
      <c r="B191" s="66">
        <v>38.51</v>
      </c>
      <c r="C191" s="67" t="s">
        <v>1222</v>
      </c>
      <c r="D191" s="67" t="s">
        <v>1223</v>
      </c>
      <c r="E191" s="67" t="s">
        <v>928</v>
      </c>
      <c r="F191" s="58">
        <f t="shared" si="0"/>
        <v>8</v>
      </c>
    </row>
    <row r="192" spans="1:6" ht="14.4" hidden="1">
      <c r="A192" s="65">
        <v>44413</v>
      </c>
      <c r="B192" s="66">
        <v>35.35</v>
      </c>
      <c r="C192" s="67" t="s">
        <v>1224</v>
      </c>
      <c r="D192" s="67" t="s">
        <v>1225</v>
      </c>
      <c r="E192" s="67" t="s">
        <v>928</v>
      </c>
      <c r="F192" s="58">
        <f t="shared" si="0"/>
        <v>8</v>
      </c>
    </row>
    <row r="193" spans="1:6" ht="14.4" hidden="1">
      <c r="A193" s="68">
        <v>44413</v>
      </c>
      <c r="B193" s="69">
        <v>35.35</v>
      </c>
      <c r="C193" s="70" t="s">
        <v>1226</v>
      </c>
      <c r="D193" s="70" t="s">
        <v>1227</v>
      </c>
      <c r="E193" s="70" t="s">
        <v>928</v>
      </c>
      <c r="F193" s="58">
        <f t="shared" si="0"/>
        <v>8</v>
      </c>
    </row>
    <row r="194" spans="1:6" ht="14.4" hidden="1">
      <c r="A194" s="65">
        <v>44413</v>
      </c>
      <c r="B194" s="66">
        <v>7.04</v>
      </c>
      <c r="C194" s="67" t="s">
        <v>1228</v>
      </c>
      <c r="D194" s="67" t="s">
        <v>1219</v>
      </c>
      <c r="E194" s="67" t="s">
        <v>928</v>
      </c>
      <c r="F194" s="58">
        <f t="shared" si="0"/>
        <v>8</v>
      </c>
    </row>
    <row r="195" spans="1:6" ht="14.4" hidden="1">
      <c r="A195" s="65">
        <v>44412</v>
      </c>
      <c r="B195" s="66">
        <v>54.19</v>
      </c>
      <c r="C195" s="67" t="s">
        <v>1229</v>
      </c>
      <c r="D195" s="67" t="s">
        <v>1171</v>
      </c>
      <c r="E195" s="67" t="s">
        <v>947</v>
      </c>
      <c r="F195" s="58">
        <f t="shared" si="0"/>
        <v>8</v>
      </c>
    </row>
    <row r="196" spans="1:6" ht="14.4" hidden="1">
      <c r="A196" s="65">
        <v>44467</v>
      </c>
      <c r="B196" s="66">
        <v>150</v>
      </c>
      <c r="C196" s="67" t="s">
        <v>1230</v>
      </c>
      <c r="D196" s="67" t="s">
        <v>1231</v>
      </c>
      <c r="E196" s="67" t="s">
        <v>965</v>
      </c>
      <c r="F196" s="58">
        <f t="shared" si="0"/>
        <v>9</v>
      </c>
    </row>
    <row r="197" spans="1:6" ht="14.4" hidden="1">
      <c r="A197" s="68">
        <v>44412</v>
      </c>
      <c r="B197" s="69">
        <v>8.99</v>
      </c>
      <c r="C197" s="70" t="s">
        <v>1232</v>
      </c>
      <c r="D197" s="70" t="s">
        <v>1173</v>
      </c>
      <c r="E197" s="70" t="s">
        <v>947</v>
      </c>
      <c r="F197" s="58">
        <f t="shared" si="0"/>
        <v>8</v>
      </c>
    </row>
    <row r="198" spans="1:6" ht="14.4" hidden="1">
      <c r="A198" s="68">
        <v>44413</v>
      </c>
      <c r="B198" s="69">
        <v>18.97</v>
      </c>
      <c r="C198" s="70" t="s">
        <v>1233</v>
      </c>
      <c r="D198" s="70" t="s">
        <v>1219</v>
      </c>
      <c r="E198" s="70" t="s">
        <v>928</v>
      </c>
      <c r="F198" s="58">
        <f t="shared" si="0"/>
        <v>8</v>
      </c>
    </row>
    <row r="199" spans="1:6" ht="14.4">
      <c r="A199" s="65">
        <v>44424</v>
      </c>
      <c r="B199" s="66">
        <v>833.42</v>
      </c>
      <c r="C199" s="67" t="s">
        <v>1234</v>
      </c>
      <c r="D199" s="67" t="s">
        <v>1235</v>
      </c>
      <c r="E199" s="67" t="s">
        <v>1165</v>
      </c>
      <c r="F199" s="58">
        <f t="shared" si="0"/>
        <v>8</v>
      </c>
    </row>
    <row r="200" spans="1:6" ht="14.4" hidden="1">
      <c r="A200" s="65">
        <v>44413</v>
      </c>
      <c r="B200" s="66">
        <v>15.15</v>
      </c>
      <c r="C200" s="67" t="s">
        <v>1236</v>
      </c>
      <c r="D200" s="67" t="s">
        <v>1221</v>
      </c>
      <c r="E200" s="67" t="s">
        <v>928</v>
      </c>
      <c r="F200" s="58">
        <f t="shared" si="0"/>
        <v>8</v>
      </c>
    </row>
    <row r="201" spans="1:6" ht="14.4">
      <c r="A201" s="68">
        <v>44412</v>
      </c>
      <c r="B201" s="69">
        <v>35.130000000000003</v>
      </c>
      <c r="C201" s="70" t="s">
        <v>1237</v>
      </c>
      <c r="D201" s="70" t="s">
        <v>1238</v>
      </c>
      <c r="E201" s="70" t="s">
        <v>1165</v>
      </c>
      <c r="F201" s="58">
        <f t="shared" si="0"/>
        <v>8</v>
      </c>
    </row>
    <row r="202" spans="1:6" ht="14.4" hidden="1">
      <c r="A202" s="65">
        <v>44413</v>
      </c>
      <c r="B202" s="66">
        <v>24.3</v>
      </c>
      <c r="C202" s="67" t="s">
        <v>1239</v>
      </c>
      <c r="D202" s="67" t="s">
        <v>1240</v>
      </c>
      <c r="E202" s="67" t="s">
        <v>928</v>
      </c>
      <c r="F202" s="58">
        <f t="shared" si="0"/>
        <v>8</v>
      </c>
    </row>
    <row r="203" spans="1:6" ht="14.4" hidden="1">
      <c r="A203" s="65">
        <v>44411</v>
      </c>
      <c r="B203" s="66">
        <v>8.6999999999999993</v>
      </c>
      <c r="C203" s="67" t="s">
        <v>1241</v>
      </c>
      <c r="D203" s="67" t="s">
        <v>1118</v>
      </c>
      <c r="E203" s="67" t="s">
        <v>918</v>
      </c>
      <c r="F203" s="58">
        <f t="shared" si="0"/>
        <v>8</v>
      </c>
    </row>
    <row r="204" spans="1:6" ht="14.4" hidden="1">
      <c r="A204" s="68">
        <v>44413</v>
      </c>
      <c r="B204" s="69">
        <v>35.81</v>
      </c>
      <c r="C204" s="70" t="s">
        <v>1242</v>
      </c>
      <c r="D204" s="70" t="s">
        <v>1240</v>
      </c>
      <c r="E204" s="70" t="s">
        <v>928</v>
      </c>
      <c r="F204" s="58">
        <f t="shared" si="0"/>
        <v>8</v>
      </c>
    </row>
    <row r="205" spans="1:6" ht="14.4" hidden="1">
      <c r="A205" s="68">
        <v>44396</v>
      </c>
      <c r="B205" s="69">
        <v>332.4</v>
      </c>
      <c r="C205" s="70" t="s">
        <v>1243</v>
      </c>
      <c r="D205" s="70" t="s">
        <v>1053</v>
      </c>
      <c r="E205" s="70" t="s">
        <v>1054</v>
      </c>
      <c r="F205" s="58">
        <f t="shared" si="0"/>
        <v>7</v>
      </c>
    </row>
    <row r="206" spans="1:6" ht="14.4" hidden="1">
      <c r="A206" s="65">
        <v>44411</v>
      </c>
      <c r="B206" s="66">
        <v>5.49</v>
      </c>
      <c r="C206" s="67" t="s">
        <v>1244</v>
      </c>
      <c r="D206" s="67" t="s">
        <v>1245</v>
      </c>
      <c r="E206" s="67" t="s">
        <v>1246</v>
      </c>
      <c r="F206" s="58">
        <f t="shared" si="0"/>
        <v>8</v>
      </c>
    </row>
    <row r="207" spans="1:6" ht="14.4" hidden="1">
      <c r="A207" s="65">
        <v>44412</v>
      </c>
      <c r="B207" s="66">
        <v>35.35</v>
      </c>
      <c r="C207" s="67" t="s">
        <v>1247</v>
      </c>
      <c r="D207" s="67" t="s">
        <v>1227</v>
      </c>
      <c r="E207" s="67" t="s">
        <v>928</v>
      </c>
      <c r="F207" s="58">
        <f t="shared" si="0"/>
        <v>8</v>
      </c>
    </row>
    <row r="208" spans="1:6" ht="14.4" hidden="1">
      <c r="A208" s="68">
        <v>44410</v>
      </c>
      <c r="B208" s="69">
        <v>9.52</v>
      </c>
      <c r="C208" s="70" t="s">
        <v>1248</v>
      </c>
      <c r="D208" s="70" t="s">
        <v>1127</v>
      </c>
      <c r="E208" s="70" t="s">
        <v>952</v>
      </c>
      <c r="F208" s="58">
        <f t="shared" si="0"/>
        <v>8</v>
      </c>
    </row>
    <row r="209" spans="1:6" ht="14.4" hidden="1">
      <c r="A209" s="68">
        <v>44459</v>
      </c>
      <c r="B209" s="69">
        <v>25.66</v>
      </c>
      <c r="C209" s="70" t="s">
        <v>1249</v>
      </c>
      <c r="D209" s="70" t="s">
        <v>936</v>
      </c>
      <c r="E209" s="70" t="s">
        <v>937</v>
      </c>
      <c r="F209" s="58">
        <f t="shared" si="0"/>
        <v>9</v>
      </c>
    </row>
    <row r="210" spans="1:6" ht="14.4" hidden="1">
      <c r="A210" s="68">
        <v>44410</v>
      </c>
      <c r="B210" s="69">
        <v>4.3899999999999997</v>
      </c>
      <c r="C210" s="70" t="s">
        <v>1250</v>
      </c>
      <c r="D210" s="70" t="s">
        <v>1118</v>
      </c>
      <c r="E210" s="70" t="s">
        <v>918</v>
      </c>
      <c r="F210" s="58">
        <f t="shared" si="0"/>
        <v>8</v>
      </c>
    </row>
    <row r="211" spans="1:6" ht="14.4" hidden="1">
      <c r="A211" s="65">
        <v>44410</v>
      </c>
      <c r="B211" s="66">
        <v>25.81</v>
      </c>
      <c r="C211" s="67" t="s">
        <v>1251</v>
      </c>
      <c r="D211" s="67" t="s">
        <v>1118</v>
      </c>
      <c r="E211" s="67" t="s">
        <v>918</v>
      </c>
      <c r="F211" s="58">
        <f t="shared" si="0"/>
        <v>8</v>
      </c>
    </row>
    <row r="212" spans="1:6" ht="14.4" hidden="1">
      <c r="A212" s="68">
        <v>44412</v>
      </c>
      <c r="B212" s="69">
        <v>7</v>
      </c>
      <c r="C212" s="70" t="s">
        <v>1252</v>
      </c>
      <c r="D212" s="70" t="s">
        <v>1219</v>
      </c>
      <c r="E212" s="70" t="s">
        <v>928</v>
      </c>
      <c r="F212" s="58">
        <f t="shared" si="0"/>
        <v>8</v>
      </c>
    </row>
    <row r="213" spans="1:6" ht="14.4" hidden="1">
      <c r="A213" s="65">
        <v>44458</v>
      </c>
      <c r="B213" s="66">
        <v>7.32</v>
      </c>
      <c r="C213" s="67" t="s">
        <v>1253</v>
      </c>
      <c r="D213" s="67" t="s">
        <v>936</v>
      </c>
      <c r="E213" s="67" t="s">
        <v>937</v>
      </c>
      <c r="F213" s="58">
        <f t="shared" si="0"/>
        <v>9</v>
      </c>
    </row>
    <row r="214" spans="1:6" ht="14.4" hidden="1">
      <c r="A214" s="68">
        <v>44410</v>
      </c>
      <c r="B214" s="69">
        <v>9.99</v>
      </c>
      <c r="C214" s="70" t="s">
        <v>1254</v>
      </c>
      <c r="D214" s="70" t="s">
        <v>1097</v>
      </c>
      <c r="E214" s="70" t="s">
        <v>918</v>
      </c>
      <c r="F214" s="58">
        <f t="shared" si="0"/>
        <v>8</v>
      </c>
    </row>
    <row r="215" spans="1:6" ht="14.4" hidden="1">
      <c r="A215" s="68">
        <v>44409</v>
      </c>
      <c r="B215" s="69">
        <v>4.83</v>
      </c>
      <c r="C215" s="70" t="s">
        <v>1255</v>
      </c>
      <c r="D215" s="70" t="s">
        <v>917</v>
      </c>
      <c r="E215" s="70" t="s">
        <v>918</v>
      </c>
      <c r="F215" s="58">
        <f t="shared" si="0"/>
        <v>8</v>
      </c>
    </row>
    <row r="216" spans="1:6" ht="14.4" hidden="1">
      <c r="A216" s="68">
        <v>44438</v>
      </c>
      <c r="B216" s="69">
        <v>231.79</v>
      </c>
      <c r="C216" s="70" t="s">
        <v>1256</v>
      </c>
      <c r="D216" s="70" t="s">
        <v>1053</v>
      </c>
      <c r="E216" s="70" t="s">
        <v>1054</v>
      </c>
      <c r="F216" s="58">
        <f t="shared" si="0"/>
        <v>8</v>
      </c>
    </row>
    <row r="217" spans="1:6" ht="14.4" hidden="1">
      <c r="A217" s="68">
        <v>44424</v>
      </c>
      <c r="B217" s="69">
        <v>33.6</v>
      </c>
      <c r="C217" s="70" t="s">
        <v>1257</v>
      </c>
      <c r="D217" s="70" t="s">
        <v>1258</v>
      </c>
      <c r="E217" s="70" t="s">
        <v>1054</v>
      </c>
      <c r="F217" s="58">
        <f t="shared" si="0"/>
        <v>8</v>
      </c>
    </row>
    <row r="218" spans="1:6" ht="14.4" hidden="1">
      <c r="A218" s="65">
        <v>44412</v>
      </c>
      <c r="B218" s="66">
        <v>7.59</v>
      </c>
      <c r="C218" s="67" t="s">
        <v>1259</v>
      </c>
      <c r="D218" s="67" t="s">
        <v>1219</v>
      </c>
      <c r="E218" s="67" t="s">
        <v>928</v>
      </c>
      <c r="F218" s="58">
        <f t="shared" si="0"/>
        <v>8</v>
      </c>
    </row>
    <row r="219" spans="1:6" ht="14.4" hidden="1">
      <c r="A219" s="68">
        <v>44412</v>
      </c>
      <c r="B219" s="69">
        <v>54.99</v>
      </c>
      <c r="C219" s="70" t="s">
        <v>1260</v>
      </c>
      <c r="D219" s="70" t="s">
        <v>1240</v>
      </c>
      <c r="E219" s="70" t="s">
        <v>928</v>
      </c>
      <c r="F219" s="58">
        <f t="shared" si="0"/>
        <v>8</v>
      </c>
    </row>
    <row r="220" spans="1:6" ht="14.4" hidden="1">
      <c r="A220" s="65">
        <v>44412</v>
      </c>
      <c r="B220" s="66">
        <v>85.42</v>
      </c>
      <c r="C220" s="67" t="s">
        <v>1261</v>
      </c>
      <c r="D220" s="67" t="s">
        <v>1262</v>
      </c>
      <c r="E220" s="67" t="s">
        <v>928</v>
      </c>
      <c r="F220" s="58">
        <f t="shared" si="0"/>
        <v>8</v>
      </c>
    </row>
    <row r="221" spans="1:6" ht="14.4" hidden="1">
      <c r="A221" s="65">
        <v>44411</v>
      </c>
      <c r="B221" s="66">
        <v>26.76</v>
      </c>
      <c r="C221" s="67" t="s">
        <v>1263</v>
      </c>
      <c r="D221" s="67" t="s">
        <v>1160</v>
      </c>
      <c r="E221" s="67" t="s">
        <v>921</v>
      </c>
      <c r="F221" s="58">
        <f t="shared" si="0"/>
        <v>8</v>
      </c>
    </row>
    <row r="222" spans="1:6" ht="14.4" hidden="1">
      <c r="A222" s="68">
        <v>44411</v>
      </c>
      <c r="B222" s="69">
        <v>150.78</v>
      </c>
      <c r="C222" s="70" t="s">
        <v>1264</v>
      </c>
      <c r="D222" s="70" t="s">
        <v>1265</v>
      </c>
      <c r="E222" s="70" t="s">
        <v>928</v>
      </c>
      <c r="F222" s="58">
        <f t="shared" si="0"/>
        <v>8</v>
      </c>
    </row>
    <row r="223" spans="1:6" ht="14.4" hidden="1">
      <c r="A223" s="65">
        <v>44410</v>
      </c>
      <c r="B223" s="66">
        <v>24.29</v>
      </c>
      <c r="C223" s="67" t="s">
        <v>1266</v>
      </c>
      <c r="D223" s="67" t="s">
        <v>1267</v>
      </c>
      <c r="E223" s="67" t="s">
        <v>921</v>
      </c>
      <c r="F223" s="58">
        <f t="shared" si="0"/>
        <v>8</v>
      </c>
    </row>
    <row r="224" spans="1:6" ht="14.4" hidden="1">
      <c r="A224" s="65">
        <v>44410</v>
      </c>
      <c r="B224" s="66">
        <v>20.420000000000002</v>
      </c>
      <c r="C224" s="67" t="s">
        <v>1268</v>
      </c>
      <c r="D224" s="67" t="s">
        <v>1269</v>
      </c>
      <c r="E224" s="67" t="s">
        <v>928</v>
      </c>
      <c r="F224" s="58">
        <f t="shared" si="0"/>
        <v>8</v>
      </c>
    </row>
    <row r="225" spans="1:6" ht="14.4" hidden="1">
      <c r="A225" s="65">
        <v>44410</v>
      </c>
      <c r="B225" s="66">
        <v>11.1</v>
      </c>
      <c r="C225" s="67" t="s">
        <v>1270</v>
      </c>
      <c r="D225" s="67" t="s">
        <v>1271</v>
      </c>
      <c r="E225" s="67" t="s">
        <v>921</v>
      </c>
      <c r="F225" s="58">
        <f t="shared" si="0"/>
        <v>8</v>
      </c>
    </row>
    <row r="226" spans="1:6" ht="14.4" hidden="1">
      <c r="A226" s="65">
        <v>44409</v>
      </c>
      <c r="B226" s="66">
        <v>26.34</v>
      </c>
      <c r="C226" s="67" t="s">
        <v>1272</v>
      </c>
      <c r="D226" s="67" t="s">
        <v>1118</v>
      </c>
      <c r="E226" s="67" t="s">
        <v>918</v>
      </c>
      <c r="F226" s="58">
        <f t="shared" si="0"/>
        <v>8</v>
      </c>
    </row>
    <row r="227" spans="1:6" ht="14.4" hidden="1">
      <c r="A227" s="65">
        <v>44409</v>
      </c>
      <c r="B227" s="66">
        <v>21.76</v>
      </c>
      <c r="C227" s="67" t="s">
        <v>1273</v>
      </c>
      <c r="D227" s="67" t="s">
        <v>1274</v>
      </c>
      <c r="E227" s="67" t="s">
        <v>952</v>
      </c>
      <c r="F227" s="58">
        <f t="shared" si="0"/>
        <v>8</v>
      </c>
    </row>
    <row r="228" spans="1:6" ht="14.4" hidden="1">
      <c r="A228" s="68">
        <v>44410</v>
      </c>
      <c r="B228" s="69">
        <v>14.1</v>
      </c>
      <c r="C228" s="70" t="s">
        <v>1275</v>
      </c>
      <c r="D228" s="70" t="s">
        <v>1276</v>
      </c>
      <c r="E228" s="70" t="s">
        <v>921</v>
      </c>
      <c r="F228" s="58">
        <f t="shared" si="0"/>
        <v>8</v>
      </c>
    </row>
    <row r="229" spans="1:6" ht="14.4" hidden="1">
      <c r="A229" s="68">
        <v>44409</v>
      </c>
      <c r="B229" s="69">
        <v>5.75</v>
      </c>
      <c r="C229" s="70" t="s">
        <v>1277</v>
      </c>
      <c r="D229" s="70" t="s">
        <v>1278</v>
      </c>
      <c r="E229" s="70" t="s">
        <v>952</v>
      </c>
      <c r="F229" s="58">
        <f t="shared" si="0"/>
        <v>8</v>
      </c>
    </row>
    <row r="230" spans="1:6" ht="14.4" hidden="1">
      <c r="A230" s="65">
        <v>44409</v>
      </c>
      <c r="B230" s="66">
        <v>21.31</v>
      </c>
      <c r="C230" s="67" t="s">
        <v>1279</v>
      </c>
      <c r="D230" s="67" t="s">
        <v>1278</v>
      </c>
      <c r="E230" s="67" t="s">
        <v>952</v>
      </c>
      <c r="F230" s="58">
        <f t="shared" si="0"/>
        <v>8</v>
      </c>
    </row>
    <row r="231" spans="1:6" ht="14.4" hidden="1">
      <c r="A231" s="65">
        <v>44409</v>
      </c>
      <c r="B231" s="66">
        <v>43</v>
      </c>
      <c r="C231" s="67" t="s">
        <v>1280</v>
      </c>
      <c r="D231" s="67" t="s">
        <v>1281</v>
      </c>
      <c r="E231" s="67" t="s">
        <v>928</v>
      </c>
      <c r="F231" s="58">
        <f t="shared" si="0"/>
        <v>8</v>
      </c>
    </row>
    <row r="232" spans="1:6" ht="14.4" hidden="1">
      <c r="A232" s="68">
        <v>44409</v>
      </c>
      <c r="B232" s="69">
        <v>6.57</v>
      </c>
      <c r="C232" s="70" t="s">
        <v>943</v>
      </c>
      <c r="D232" s="70" t="s">
        <v>944</v>
      </c>
      <c r="E232" s="70" t="s">
        <v>918</v>
      </c>
      <c r="F232" s="58">
        <f t="shared" si="0"/>
        <v>8</v>
      </c>
    </row>
    <row r="233" spans="1:6" ht="14.4" hidden="1">
      <c r="A233" s="65">
        <v>44409</v>
      </c>
      <c r="B233" s="66">
        <v>17.399999999999999</v>
      </c>
      <c r="C233" s="67" t="s">
        <v>1282</v>
      </c>
      <c r="D233" s="67" t="s">
        <v>1283</v>
      </c>
      <c r="E233" s="67" t="s">
        <v>928</v>
      </c>
      <c r="F233" s="58">
        <f t="shared" si="0"/>
        <v>8</v>
      </c>
    </row>
    <row r="234" spans="1:6" ht="14.4" hidden="1">
      <c r="A234" s="68">
        <v>44409</v>
      </c>
      <c r="B234" s="69">
        <v>65.52</v>
      </c>
      <c r="C234" s="70" t="s">
        <v>1284</v>
      </c>
      <c r="D234" s="70" t="s">
        <v>1285</v>
      </c>
      <c r="E234" s="70" t="s">
        <v>928</v>
      </c>
      <c r="F234" s="58">
        <f t="shared" si="0"/>
        <v>8</v>
      </c>
    </row>
    <row r="235" spans="1:6" ht="14.4" hidden="1">
      <c r="A235" s="68">
        <v>44469</v>
      </c>
      <c r="B235" s="69">
        <v>7.29</v>
      </c>
      <c r="C235" s="70" t="s">
        <v>1286</v>
      </c>
      <c r="D235" s="70" t="s">
        <v>958</v>
      </c>
      <c r="E235" s="70" t="s">
        <v>918</v>
      </c>
      <c r="F235" s="58">
        <f t="shared" si="0"/>
        <v>9</v>
      </c>
    </row>
    <row r="236" spans="1:6" ht="14.4" hidden="1">
      <c r="A236" s="68">
        <v>44409</v>
      </c>
      <c r="B236" s="69">
        <v>156.15</v>
      </c>
      <c r="C236" s="70" t="s">
        <v>1287</v>
      </c>
      <c r="D236" s="70" t="s">
        <v>1288</v>
      </c>
      <c r="E236" s="70" t="s">
        <v>928</v>
      </c>
      <c r="F236" s="58">
        <f t="shared" si="0"/>
        <v>8</v>
      </c>
    </row>
    <row r="237" spans="1:6" ht="14.4" hidden="1">
      <c r="A237" s="72">
        <v>44517</v>
      </c>
      <c r="B237" s="69">
        <v>443.76</v>
      </c>
      <c r="C237" s="70" t="s">
        <v>1035</v>
      </c>
      <c r="D237" s="70" t="s">
        <v>1035</v>
      </c>
      <c r="E237" s="70" t="s">
        <v>1036</v>
      </c>
      <c r="F237" s="58">
        <f t="shared" si="0"/>
        <v>11</v>
      </c>
    </row>
    <row r="238" spans="1:6" ht="14.4" hidden="1">
      <c r="A238" s="65">
        <v>44466</v>
      </c>
      <c r="B238" s="66">
        <v>31.06</v>
      </c>
      <c r="C238" s="67" t="s">
        <v>1289</v>
      </c>
      <c r="D238" s="67" t="s">
        <v>1290</v>
      </c>
      <c r="E238" s="67" t="s">
        <v>1068</v>
      </c>
      <c r="F238" s="58">
        <f t="shared" si="0"/>
        <v>9</v>
      </c>
    </row>
    <row r="239" spans="1:6" ht="14.4" hidden="1">
      <c r="A239" s="65">
        <v>44469</v>
      </c>
      <c r="B239" s="66">
        <v>8.26</v>
      </c>
      <c r="C239" s="67" t="s">
        <v>1291</v>
      </c>
      <c r="D239" s="67" t="s">
        <v>954</v>
      </c>
      <c r="E239" s="67" t="s">
        <v>918</v>
      </c>
      <c r="F239" s="58">
        <f t="shared" si="0"/>
        <v>9</v>
      </c>
    </row>
    <row r="240" spans="1:6" ht="14.4" hidden="1">
      <c r="A240" s="68">
        <v>44469</v>
      </c>
      <c r="B240" s="69">
        <v>12.67</v>
      </c>
      <c r="C240" s="70" t="s">
        <v>1292</v>
      </c>
      <c r="D240" s="70" t="s">
        <v>954</v>
      </c>
      <c r="E240" s="70" t="s">
        <v>918</v>
      </c>
      <c r="F240" s="58">
        <f t="shared" si="0"/>
        <v>9</v>
      </c>
    </row>
    <row r="241" spans="1:6" ht="14.4" hidden="1">
      <c r="A241" s="68">
        <v>44409</v>
      </c>
      <c r="B241" s="69">
        <v>23.72</v>
      </c>
      <c r="C241" s="70" t="s">
        <v>1293</v>
      </c>
      <c r="D241" s="70" t="s">
        <v>1294</v>
      </c>
      <c r="E241" s="70" t="s">
        <v>928</v>
      </c>
      <c r="F241" s="58">
        <f t="shared" si="0"/>
        <v>8</v>
      </c>
    </row>
    <row r="242" spans="1:6" ht="14.4" hidden="1">
      <c r="A242" s="68">
        <v>44468</v>
      </c>
      <c r="B242" s="69">
        <v>3.29</v>
      </c>
      <c r="C242" s="70" t="s">
        <v>1295</v>
      </c>
      <c r="D242" s="70" t="s">
        <v>954</v>
      </c>
      <c r="E242" s="70" t="s">
        <v>918</v>
      </c>
      <c r="F242" s="58">
        <f t="shared" si="0"/>
        <v>9</v>
      </c>
    </row>
    <row r="243" spans="1:6" ht="14.4" hidden="1">
      <c r="A243" s="68">
        <v>44411</v>
      </c>
      <c r="B243" s="69">
        <v>29.95</v>
      </c>
      <c r="C243" s="70" t="s">
        <v>1296</v>
      </c>
      <c r="D243" s="70" t="s">
        <v>1297</v>
      </c>
      <c r="E243" s="70" t="s">
        <v>1001</v>
      </c>
      <c r="F243" s="58">
        <f t="shared" si="0"/>
        <v>8</v>
      </c>
    </row>
    <row r="244" spans="1:6" ht="14.4" hidden="1">
      <c r="A244" s="65">
        <v>44469</v>
      </c>
      <c r="B244" s="66">
        <v>6.62</v>
      </c>
      <c r="C244" s="67" t="s">
        <v>1298</v>
      </c>
      <c r="D244" s="67" t="s">
        <v>1008</v>
      </c>
      <c r="E244" s="67" t="s">
        <v>928</v>
      </c>
      <c r="F244" s="58">
        <f t="shared" si="0"/>
        <v>9</v>
      </c>
    </row>
    <row r="245" spans="1:6" ht="14.4" hidden="1">
      <c r="A245" s="65">
        <v>44468</v>
      </c>
      <c r="B245" s="66">
        <v>19.89</v>
      </c>
      <c r="C245" s="67" t="s">
        <v>1299</v>
      </c>
      <c r="D245" s="67" t="s">
        <v>954</v>
      </c>
      <c r="E245" s="67" t="s">
        <v>918</v>
      </c>
      <c r="F245" s="58">
        <f t="shared" si="0"/>
        <v>9</v>
      </c>
    </row>
    <row r="246" spans="1:6" ht="14.4" hidden="1">
      <c r="A246" s="65">
        <v>44467</v>
      </c>
      <c r="B246" s="66">
        <v>10.53</v>
      </c>
      <c r="C246" s="67" t="s">
        <v>1300</v>
      </c>
      <c r="D246" s="67" t="s">
        <v>954</v>
      </c>
      <c r="E246" s="67" t="s">
        <v>918</v>
      </c>
      <c r="F246" s="58">
        <f t="shared" si="0"/>
        <v>9</v>
      </c>
    </row>
    <row r="247" spans="1:6" ht="14.4" hidden="1">
      <c r="A247" s="65">
        <v>44455</v>
      </c>
      <c r="B247" s="66">
        <v>19.77</v>
      </c>
      <c r="C247" s="67" t="s">
        <v>1301</v>
      </c>
      <c r="D247" s="67" t="s">
        <v>936</v>
      </c>
      <c r="E247" s="67" t="s">
        <v>937</v>
      </c>
      <c r="F247" s="58">
        <f t="shared" si="0"/>
        <v>9</v>
      </c>
    </row>
    <row r="248" spans="1:6" ht="14.4" hidden="1">
      <c r="A248" s="68">
        <v>44467</v>
      </c>
      <c r="B248" s="69">
        <v>11.09</v>
      </c>
      <c r="C248" s="70" t="s">
        <v>1302</v>
      </c>
      <c r="D248" s="70" t="s">
        <v>954</v>
      </c>
      <c r="E248" s="70" t="s">
        <v>918</v>
      </c>
      <c r="F248" s="58">
        <f t="shared" si="0"/>
        <v>9</v>
      </c>
    </row>
    <row r="249" spans="1:6" ht="14.4" hidden="1">
      <c r="A249" s="68">
        <v>44469</v>
      </c>
      <c r="B249" s="69">
        <v>130.81</v>
      </c>
      <c r="C249" s="70" t="s">
        <v>1303</v>
      </c>
      <c r="D249" s="70" t="s">
        <v>1113</v>
      </c>
      <c r="E249" s="70" t="s">
        <v>928</v>
      </c>
      <c r="F249" s="58">
        <f t="shared" si="0"/>
        <v>9</v>
      </c>
    </row>
    <row r="250" spans="1:6" ht="14.4" hidden="1">
      <c r="A250" s="68">
        <v>44466</v>
      </c>
      <c r="B250" s="69">
        <v>5.49</v>
      </c>
      <c r="C250" s="70" t="s">
        <v>1304</v>
      </c>
      <c r="D250" s="70" t="s">
        <v>958</v>
      </c>
      <c r="E250" s="70" t="s">
        <v>918</v>
      </c>
      <c r="F250" s="58">
        <f t="shared" si="0"/>
        <v>9</v>
      </c>
    </row>
    <row r="251" spans="1:6" ht="14.4" hidden="1">
      <c r="A251" s="65">
        <v>44465</v>
      </c>
      <c r="B251" s="66">
        <v>6.41</v>
      </c>
      <c r="C251" s="67" t="s">
        <v>1305</v>
      </c>
      <c r="D251" s="67" t="s">
        <v>951</v>
      </c>
      <c r="E251" s="67" t="s">
        <v>952</v>
      </c>
      <c r="F251" s="58">
        <f t="shared" si="0"/>
        <v>9</v>
      </c>
    </row>
    <row r="252" spans="1:6" ht="14.4" hidden="1">
      <c r="A252" s="68">
        <v>44468</v>
      </c>
      <c r="B252" s="69">
        <v>11.24</v>
      </c>
      <c r="C252" s="70" t="s">
        <v>1306</v>
      </c>
      <c r="D252" s="70" t="s">
        <v>1032</v>
      </c>
      <c r="E252" s="70" t="s">
        <v>928</v>
      </c>
      <c r="F252" s="58">
        <f t="shared" si="0"/>
        <v>9</v>
      </c>
    </row>
    <row r="253" spans="1:6" ht="14.4" hidden="1">
      <c r="A253" s="65">
        <v>44463</v>
      </c>
      <c r="B253" s="66">
        <v>11.43</v>
      </c>
      <c r="C253" s="67" t="s">
        <v>1307</v>
      </c>
      <c r="D253" s="67" t="s">
        <v>1308</v>
      </c>
      <c r="E253" s="67" t="s">
        <v>1309</v>
      </c>
      <c r="F253" s="58">
        <f t="shared" si="0"/>
        <v>9</v>
      </c>
    </row>
    <row r="254" spans="1:6" ht="14.4" hidden="1">
      <c r="A254" s="65">
        <v>44467</v>
      </c>
      <c r="B254" s="66">
        <v>22.37</v>
      </c>
      <c r="C254" s="67" t="s">
        <v>1310</v>
      </c>
      <c r="D254" s="67" t="s">
        <v>1008</v>
      </c>
      <c r="E254" s="67" t="s">
        <v>928</v>
      </c>
      <c r="F254" s="58">
        <f t="shared" si="0"/>
        <v>9</v>
      </c>
    </row>
    <row r="255" spans="1:6" ht="14.4" hidden="1">
      <c r="A255" s="68">
        <v>44467</v>
      </c>
      <c r="B255" s="69">
        <v>5.08</v>
      </c>
      <c r="C255" s="70" t="s">
        <v>1311</v>
      </c>
      <c r="D255" s="70" t="s">
        <v>967</v>
      </c>
      <c r="E255" s="70" t="s">
        <v>928</v>
      </c>
      <c r="F255" s="58">
        <f t="shared" si="0"/>
        <v>9</v>
      </c>
    </row>
    <row r="256" spans="1:6" ht="14.4" hidden="1">
      <c r="A256" s="65">
        <v>44466</v>
      </c>
      <c r="B256" s="66">
        <v>6.45</v>
      </c>
      <c r="C256" s="67" t="s">
        <v>1312</v>
      </c>
      <c r="D256" s="67" t="s">
        <v>1008</v>
      </c>
      <c r="E256" s="67" t="s">
        <v>928</v>
      </c>
      <c r="F256" s="58">
        <f t="shared" si="0"/>
        <v>9</v>
      </c>
    </row>
    <row r="257" spans="1:6" ht="14.4" hidden="1">
      <c r="A257" s="68">
        <v>44466</v>
      </c>
      <c r="B257" s="69">
        <v>101.6</v>
      </c>
      <c r="C257" s="70" t="s">
        <v>1313</v>
      </c>
      <c r="D257" s="70" t="s">
        <v>1113</v>
      </c>
      <c r="E257" s="70" t="s">
        <v>928</v>
      </c>
      <c r="F257" s="58">
        <f t="shared" si="0"/>
        <v>9</v>
      </c>
    </row>
    <row r="258" spans="1:6" ht="14.4" hidden="1">
      <c r="A258" s="68">
        <v>44464</v>
      </c>
      <c r="B258" s="69">
        <v>21.21</v>
      </c>
      <c r="C258" s="70" t="s">
        <v>1314</v>
      </c>
      <c r="D258" s="70" t="s">
        <v>1008</v>
      </c>
      <c r="E258" s="70" t="s">
        <v>928</v>
      </c>
      <c r="F258" s="58">
        <f t="shared" si="0"/>
        <v>9</v>
      </c>
    </row>
    <row r="259" spans="1:6" ht="14.4" hidden="1">
      <c r="A259" s="68">
        <v>44466</v>
      </c>
      <c r="B259" s="69">
        <v>31.06</v>
      </c>
      <c r="C259" s="70" t="s">
        <v>1315</v>
      </c>
      <c r="D259" s="70" t="s">
        <v>1067</v>
      </c>
      <c r="E259" s="70" t="s">
        <v>1068</v>
      </c>
      <c r="F259" s="58">
        <f t="shared" si="0"/>
        <v>9</v>
      </c>
    </row>
    <row r="260" spans="1:6" ht="14.4" hidden="1">
      <c r="A260" s="68">
        <v>44460</v>
      </c>
      <c r="B260" s="69">
        <v>8.25</v>
      </c>
      <c r="C260" s="70" t="s">
        <v>1316</v>
      </c>
      <c r="D260" s="70" t="s">
        <v>1317</v>
      </c>
      <c r="E260" s="70" t="s">
        <v>1318</v>
      </c>
      <c r="F260" s="58">
        <f t="shared" si="0"/>
        <v>9</v>
      </c>
    </row>
    <row r="261" spans="1:6" ht="14.4" hidden="1">
      <c r="A261" s="65">
        <v>44464</v>
      </c>
      <c r="B261" s="66">
        <v>10.09</v>
      </c>
      <c r="C261" s="67" t="s">
        <v>1319</v>
      </c>
      <c r="D261" s="67" t="s">
        <v>1320</v>
      </c>
      <c r="E261" s="67" t="s">
        <v>921</v>
      </c>
      <c r="F261" s="58">
        <f t="shared" si="0"/>
        <v>9</v>
      </c>
    </row>
    <row r="262" spans="1:6" ht="14.4" hidden="1">
      <c r="A262" s="68">
        <v>44464</v>
      </c>
      <c r="B262" s="69">
        <v>96.72</v>
      </c>
      <c r="C262" s="70" t="s">
        <v>1321</v>
      </c>
      <c r="D262" s="70" t="s">
        <v>1322</v>
      </c>
      <c r="E262" s="70" t="s">
        <v>928</v>
      </c>
      <c r="F262" s="58">
        <f t="shared" si="0"/>
        <v>9</v>
      </c>
    </row>
    <row r="263" spans="1:6" ht="14.4" hidden="1">
      <c r="A263" s="65">
        <v>44463</v>
      </c>
      <c r="B263" s="66">
        <v>22.46</v>
      </c>
      <c r="C263" s="67" t="s">
        <v>1323</v>
      </c>
      <c r="D263" s="67" t="s">
        <v>956</v>
      </c>
      <c r="E263" s="67" t="s">
        <v>952</v>
      </c>
      <c r="F263" s="58">
        <f t="shared" ref="F263:F517" si="1">MONTH(A263)</f>
        <v>9</v>
      </c>
    </row>
    <row r="264" spans="1:6" ht="14.4" hidden="1">
      <c r="A264" s="65">
        <v>44464</v>
      </c>
      <c r="B264" s="66">
        <v>150.78</v>
      </c>
      <c r="C264" s="67" t="s">
        <v>1321</v>
      </c>
      <c r="D264" s="67" t="s">
        <v>1322</v>
      </c>
      <c r="E264" s="67" t="s">
        <v>928</v>
      </c>
      <c r="F264" s="58">
        <f t="shared" si="1"/>
        <v>9</v>
      </c>
    </row>
    <row r="265" spans="1:6" ht="14.4" hidden="1">
      <c r="A265" s="65">
        <v>44462</v>
      </c>
      <c r="B265" s="66">
        <v>7.29</v>
      </c>
      <c r="C265" s="67" t="s">
        <v>1324</v>
      </c>
      <c r="D265" s="67" t="s">
        <v>958</v>
      </c>
      <c r="E265" s="67" t="s">
        <v>918</v>
      </c>
      <c r="F265" s="58">
        <f t="shared" si="1"/>
        <v>9</v>
      </c>
    </row>
    <row r="266" spans="1:6" ht="14.4" hidden="1">
      <c r="A266" s="68">
        <v>44461</v>
      </c>
      <c r="B266" s="69">
        <v>4.2699999999999996</v>
      </c>
      <c r="C266" s="70" t="s">
        <v>1325</v>
      </c>
      <c r="D266" s="70" t="s">
        <v>958</v>
      </c>
      <c r="E266" s="70" t="s">
        <v>918</v>
      </c>
      <c r="F266" s="58">
        <f t="shared" si="1"/>
        <v>9</v>
      </c>
    </row>
    <row r="267" spans="1:6" ht="14.4" hidden="1">
      <c r="A267" s="65">
        <v>44453</v>
      </c>
      <c r="B267" s="66">
        <v>44.53</v>
      </c>
      <c r="C267" s="67" t="s">
        <v>1326</v>
      </c>
      <c r="D267" s="67" t="s">
        <v>1327</v>
      </c>
      <c r="E267" s="67" t="s">
        <v>934</v>
      </c>
      <c r="F267" s="58">
        <f t="shared" si="1"/>
        <v>9</v>
      </c>
    </row>
    <row r="268" spans="1:6" ht="14.4" hidden="1">
      <c r="A268" s="68">
        <v>44464</v>
      </c>
      <c r="B268" s="69">
        <v>132.87</v>
      </c>
      <c r="C268" s="70" t="s">
        <v>1328</v>
      </c>
      <c r="D268" s="70" t="s">
        <v>1329</v>
      </c>
      <c r="E268" s="70" t="s">
        <v>928</v>
      </c>
      <c r="F268" s="58">
        <f t="shared" si="1"/>
        <v>9</v>
      </c>
    </row>
    <row r="269" spans="1:6" ht="14.4" hidden="1">
      <c r="A269" s="65">
        <v>44461</v>
      </c>
      <c r="B269" s="66">
        <v>41.6</v>
      </c>
      <c r="C269" s="67" t="s">
        <v>1330</v>
      </c>
      <c r="D269" s="67" t="s">
        <v>1331</v>
      </c>
      <c r="E269" s="67" t="s">
        <v>1332</v>
      </c>
      <c r="F269" s="58">
        <f t="shared" si="1"/>
        <v>9</v>
      </c>
    </row>
    <row r="270" spans="1:6" ht="14.4" hidden="1">
      <c r="A270" s="68">
        <v>44461</v>
      </c>
      <c r="B270" s="69">
        <v>34.299999999999997</v>
      </c>
      <c r="C270" s="70" t="s">
        <v>1152</v>
      </c>
      <c r="D270" s="70" t="s">
        <v>1010</v>
      </c>
      <c r="E270" s="70" t="s">
        <v>952</v>
      </c>
      <c r="F270" s="58">
        <f t="shared" si="1"/>
        <v>9</v>
      </c>
    </row>
    <row r="271" spans="1:6" ht="14.4" hidden="1">
      <c r="A271" s="65">
        <v>44463</v>
      </c>
      <c r="B271" s="66">
        <v>10.039999999999999</v>
      </c>
      <c r="C271" s="67" t="s">
        <v>1333</v>
      </c>
      <c r="D271" s="67" t="s">
        <v>1334</v>
      </c>
      <c r="E271" s="67" t="s">
        <v>928</v>
      </c>
      <c r="F271" s="58">
        <f t="shared" si="1"/>
        <v>9</v>
      </c>
    </row>
    <row r="272" spans="1:6" ht="14.4" hidden="1">
      <c r="A272" s="71">
        <v>44487</v>
      </c>
      <c r="B272" s="66">
        <v>15</v>
      </c>
      <c r="C272" s="67" t="s">
        <v>1335</v>
      </c>
      <c r="D272" s="67" t="s">
        <v>1057</v>
      </c>
      <c r="E272" s="67" t="s">
        <v>1022</v>
      </c>
      <c r="F272" s="58">
        <f t="shared" si="1"/>
        <v>10</v>
      </c>
    </row>
    <row r="273" spans="1:6" ht="14.4" hidden="1">
      <c r="A273" s="65">
        <v>44472</v>
      </c>
      <c r="B273" s="66">
        <v>30</v>
      </c>
      <c r="C273" s="67" t="s">
        <v>1336</v>
      </c>
      <c r="D273" s="67" t="s">
        <v>1337</v>
      </c>
      <c r="E273" s="67" t="s">
        <v>1022</v>
      </c>
      <c r="F273" s="58">
        <f t="shared" si="1"/>
        <v>10</v>
      </c>
    </row>
    <row r="274" spans="1:6" ht="14.4" hidden="1">
      <c r="A274" s="68">
        <v>44463</v>
      </c>
      <c r="B274" s="69">
        <v>9.4600000000000009</v>
      </c>
      <c r="C274" s="70" t="s">
        <v>1338</v>
      </c>
      <c r="D274" s="70" t="s">
        <v>1339</v>
      </c>
      <c r="E274" s="70" t="s">
        <v>921</v>
      </c>
      <c r="F274" s="58">
        <f t="shared" si="1"/>
        <v>9</v>
      </c>
    </row>
    <row r="275" spans="1:6" ht="14.4" hidden="1">
      <c r="A275" s="65">
        <v>44463</v>
      </c>
      <c r="B275" s="66">
        <v>8.98</v>
      </c>
      <c r="C275" s="67" t="s">
        <v>1340</v>
      </c>
      <c r="D275" s="67" t="s">
        <v>1341</v>
      </c>
      <c r="E275" s="67" t="s">
        <v>921</v>
      </c>
      <c r="F275" s="58">
        <f t="shared" si="1"/>
        <v>9</v>
      </c>
    </row>
    <row r="276" spans="1:6" ht="14.4" hidden="1">
      <c r="A276" s="65">
        <v>44461</v>
      </c>
      <c r="B276" s="66">
        <v>131.53</v>
      </c>
      <c r="C276" s="67" t="s">
        <v>1342</v>
      </c>
      <c r="D276" s="67" t="s">
        <v>1059</v>
      </c>
      <c r="E276" s="67" t="s">
        <v>1060</v>
      </c>
      <c r="F276" s="58">
        <f t="shared" si="1"/>
        <v>9</v>
      </c>
    </row>
    <row r="277" spans="1:6" ht="14.4" hidden="1">
      <c r="A277" s="65">
        <v>44409</v>
      </c>
      <c r="B277" s="66">
        <v>14.79</v>
      </c>
      <c r="C277" s="67" t="s">
        <v>1343</v>
      </c>
      <c r="D277" s="67" t="s">
        <v>1344</v>
      </c>
      <c r="E277" s="67" t="s">
        <v>1094</v>
      </c>
      <c r="F277" s="58">
        <f t="shared" si="1"/>
        <v>8</v>
      </c>
    </row>
    <row r="278" spans="1:6" ht="14.4" hidden="1">
      <c r="A278" s="68">
        <v>44463</v>
      </c>
      <c r="B278" s="69">
        <v>23.12</v>
      </c>
      <c r="C278" s="70" t="s">
        <v>1345</v>
      </c>
      <c r="D278" s="70" t="s">
        <v>1346</v>
      </c>
      <c r="E278" s="70" t="s">
        <v>928</v>
      </c>
      <c r="F278" s="58">
        <f t="shared" si="1"/>
        <v>9</v>
      </c>
    </row>
    <row r="279" spans="1:6" ht="14.4" hidden="1">
      <c r="A279" s="65">
        <v>44460</v>
      </c>
      <c r="B279" s="66">
        <v>75.760000000000005</v>
      </c>
      <c r="C279" s="67" t="s">
        <v>1347</v>
      </c>
      <c r="D279" s="67" t="s">
        <v>1317</v>
      </c>
      <c r="E279" s="67" t="s">
        <v>1318</v>
      </c>
      <c r="F279" s="58">
        <f t="shared" si="1"/>
        <v>9</v>
      </c>
    </row>
    <row r="280" spans="1:6" ht="14.4" hidden="1">
      <c r="A280" s="68">
        <v>44460</v>
      </c>
      <c r="B280" s="69">
        <v>3.11</v>
      </c>
      <c r="C280" s="70" t="s">
        <v>1348</v>
      </c>
      <c r="D280" s="70" t="s">
        <v>1349</v>
      </c>
      <c r="E280" s="70" t="s">
        <v>952</v>
      </c>
      <c r="F280" s="58">
        <f t="shared" si="1"/>
        <v>9</v>
      </c>
    </row>
    <row r="281" spans="1:6" ht="14.4" hidden="1">
      <c r="A281" s="65">
        <v>44459</v>
      </c>
      <c r="B281" s="66">
        <v>37.44</v>
      </c>
      <c r="C281" s="67" t="s">
        <v>1350</v>
      </c>
      <c r="D281" s="67" t="s">
        <v>1351</v>
      </c>
      <c r="E281" s="67" t="s">
        <v>952</v>
      </c>
      <c r="F281" s="58">
        <f t="shared" si="1"/>
        <v>9</v>
      </c>
    </row>
    <row r="282" spans="1:6" ht="14.4" hidden="1">
      <c r="A282" s="68">
        <v>44460</v>
      </c>
      <c r="B282" s="69">
        <v>80.760000000000005</v>
      </c>
      <c r="C282" s="70" t="s">
        <v>1347</v>
      </c>
      <c r="D282" s="70" t="s">
        <v>1317</v>
      </c>
      <c r="E282" s="70" t="s">
        <v>1318</v>
      </c>
      <c r="F282" s="58">
        <f t="shared" si="1"/>
        <v>9</v>
      </c>
    </row>
    <row r="283" spans="1:6" ht="14.4" hidden="1">
      <c r="A283" s="68">
        <v>44462</v>
      </c>
      <c r="B283" s="69">
        <v>9.4600000000000009</v>
      </c>
      <c r="C283" s="70" t="s">
        <v>1352</v>
      </c>
      <c r="D283" s="70" t="s">
        <v>1339</v>
      </c>
      <c r="E283" s="70" t="s">
        <v>921</v>
      </c>
      <c r="F283" s="58">
        <f t="shared" si="1"/>
        <v>9</v>
      </c>
    </row>
    <row r="284" spans="1:6" ht="14.4" hidden="1">
      <c r="A284" s="68">
        <v>44429</v>
      </c>
      <c r="B284" s="69">
        <v>808.95</v>
      </c>
      <c r="C284" s="70" t="s">
        <v>1353</v>
      </c>
      <c r="D284" s="70" t="s">
        <v>1354</v>
      </c>
      <c r="E284" s="70" t="s">
        <v>1197</v>
      </c>
      <c r="F284" s="58">
        <f t="shared" si="1"/>
        <v>8</v>
      </c>
    </row>
    <row r="285" spans="1:6" ht="14.4" hidden="1">
      <c r="A285" s="68">
        <v>44458</v>
      </c>
      <c r="B285" s="69">
        <v>13.85</v>
      </c>
      <c r="C285" s="70" t="s">
        <v>1355</v>
      </c>
      <c r="D285" s="70" t="s">
        <v>1356</v>
      </c>
      <c r="E285" s="70" t="s">
        <v>1357</v>
      </c>
      <c r="F285" s="58">
        <f t="shared" si="1"/>
        <v>9</v>
      </c>
    </row>
    <row r="286" spans="1:6" ht="14.4" hidden="1">
      <c r="A286" s="68">
        <v>44462</v>
      </c>
      <c r="B286" s="69">
        <v>102.67</v>
      </c>
      <c r="C286" s="70" t="s">
        <v>1358</v>
      </c>
      <c r="D286" s="70" t="s">
        <v>1359</v>
      </c>
      <c r="E286" s="70" t="s">
        <v>928</v>
      </c>
      <c r="F286" s="58">
        <f t="shared" si="1"/>
        <v>9</v>
      </c>
    </row>
    <row r="287" spans="1:6" ht="14.4" hidden="1">
      <c r="A287" s="65">
        <v>44458</v>
      </c>
      <c r="B287" s="66">
        <v>40.15</v>
      </c>
      <c r="C287" s="67" t="s">
        <v>1360</v>
      </c>
      <c r="D287" s="67" t="s">
        <v>1010</v>
      </c>
      <c r="E287" s="67" t="s">
        <v>952</v>
      </c>
      <c r="F287" s="58">
        <f t="shared" si="1"/>
        <v>9</v>
      </c>
    </row>
    <row r="288" spans="1:6" ht="14.4" hidden="1">
      <c r="A288" s="65">
        <v>44462</v>
      </c>
      <c r="B288" s="66">
        <v>34.090000000000003</v>
      </c>
      <c r="C288" s="67" t="s">
        <v>1361</v>
      </c>
      <c r="D288" s="67" t="s">
        <v>993</v>
      </c>
      <c r="E288" s="67" t="s">
        <v>928</v>
      </c>
      <c r="F288" s="58">
        <f t="shared" si="1"/>
        <v>9</v>
      </c>
    </row>
    <row r="289" spans="1:6" ht="14.4" hidden="1">
      <c r="A289" s="68">
        <v>44457</v>
      </c>
      <c r="B289" s="69">
        <v>30.49</v>
      </c>
      <c r="C289" s="70" t="s">
        <v>1362</v>
      </c>
      <c r="D289" s="70" t="s">
        <v>1363</v>
      </c>
      <c r="E289" s="70" t="s">
        <v>1001</v>
      </c>
      <c r="F289" s="58">
        <f t="shared" si="1"/>
        <v>9</v>
      </c>
    </row>
    <row r="290" spans="1:6" ht="14.4" hidden="1">
      <c r="A290" s="65">
        <v>44461</v>
      </c>
      <c r="B290" s="66">
        <v>9.4600000000000009</v>
      </c>
      <c r="C290" s="67" t="s">
        <v>1364</v>
      </c>
      <c r="D290" s="67" t="s">
        <v>1365</v>
      </c>
      <c r="E290" s="67" t="s">
        <v>921</v>
      </c>
      <c r="F290" s="58">
        <f t="shared" si="1"/>
        <v>9</v>
      </c>
    </row>
    <row r="291" spans="1:6" ht="14.4" hidden="1">
      <c r="A291" s="68">
        <v>44457</v>
      </c>
      <c r="B291" s="69">
        <v>18.39</v>
      </c>
      <c r="C291" s="70" t="s">
        <v>1366</v>
      </c>
      <c r="D291" s="70" t="s">
        <v>954</v>
      </c>
      <c r="E291" s="70" t="s">
        <v>918</v>
      </c>
      <c r="F291" s="58">
        <f t="shared" si="1"/>
        <v>9</v>
      </c>
    </row>
    <row r="292" spans="1:6" ht="14.4" hidden="1">
      <c r="A292" s="65">
        <v>44455</v>
      </c>
      <c r="B292" s="66">
        <v>0.99</v>
      </c>
      <c r="C292" s="67" t="s">
        <v>1367</v>
      </c>
      <c r="D292" s="67" t="s">
        <v>1356</v>
      </c>
      <c r="E292" s="67" t="s">
        <v>1357</v>
      </c>
      <c r="F292" s="58">
        <f t="shared" si="1"/>
        <v>9</v>
      </c>
    </row>
    <row r="293" spans="1:6" ht="14.4" hidden="1">
      <c r="A293" s="68">
        <v>44455</v>
      </c>
      <c r="B293" s="69">
        <v>126.73</v>
      </c>
      <c r="C293" s="70" t="s">
        <v>1044</v>
      </c>
      <c r="D293" s="70" t="s">
        <v>1010</v>
      </c>
      <c r="E293" s="70" t="s">
        <v>952</v>
      </c>
      <c r="F293" s="58">
        <f t="shared" si="1"/>
        <v>9</v>
      </c>
    </row>
    <row r="294" spans="1:6" ht="14.4" hidden="1">
      <c r="A294" s="68">
        <v>44461</v>
      </c>
      <c r="B294" s="69">
        <v>14.93</v>
      </c>
      <c r="C294" s="70" t="s">
        <v>1368</v>
      </c>
      <c r="D294" s="70" t="s">
        <v>974</v>
      </c>
      <c r="E294" s="70" t="s">
        <v>928</v>
      </c>
      <c r="F294" s="58">
        <f t="shared" si="1"/>
        <v>9</v>
      </c>
    </row>
    <row r="295" spans="1:6" ht="14.4" hidden="1">
      <c r="A295" s="65">
        <v>44455</v>
      </c>
      <c r="B295" s="66">
        <v>13.85</v>
      </c>
      <c r="C295" s="67" t="s">
        <v>1369</v>
      </c>
      <c r="D295" s="67" t="s">
        <v>1370</v>
      </c>
      <c r="E295" s="67" t="s">
        <v>1371</v>
      </c>
      <c r="F295" s="58">
        <f t="shared" si="1"/>
        <v>9</v>
      </c>
    </row>
    <row r="296" spans="1:6" ht="14.4" hidden="1">
      <c r="A296" s="68">
        <v>44461</v>
      </c>
      <c r="B296" s="69">
        <v>6.89</v>
      </c>
      <c r="C296" s="70" t="s">
        <v>1372</v>
      </c>
      <c r="D296" s="70" t="s">
        <v>1373</v>
      </c>
      <c r="E296" s="70" t="s">
        <v>928</v>
      </c>
      <c r="F296" s="58">
        <f t="shared" si="1"/>
        <v>9</v>
      </c>
    </row>
    <row r="297" spans="1:6" ht="14.4" hidden="1">
      <c r="A297" s="65">
        <v>44460</v>
      </c>
      <c r="B297" s="66">
        <v>6.62</v>
      </c>
      <c r="C297" s="67" t="s">
        <v>1374</v>
      </c>
      <c r="D297" s="67" t="s">
        <v>974</v>
      </c>
      <c r="E297" s="67" t="s">
        <v>928</v>
      </c>
      <c r="F297" s="58">
        <f t="shared" si="1"/>
        <v>9</v>
      </c>
    </row>
    <row r="298" spans="1:6" ht="14.4" hidden="1">
      <c r="A298" s="65">
        <v>44459</v>
      </c>
      <c r="B298" s="66">
        <v>6.45</v>
      </c>
      <c r="C298" s="67" t="s">
        <v>1375</v>
      </c>
      <c r="D298" s="67" t="s">
        <v>1008</v>
      </c>
      <c r="E298" s="67" t="s">
        <v>928</v>
      </c>
      <c r="F298" s="58">
        <f t="shared" si="1"/>
        <v>9</v>
      </c>
    </row>
    <row r="299" spans="1:6" ht="14.4" hidden="1">
      <c r="A299" s="68">
        <v>44459</v>
      </c>
      <c r="B299" s="69">
        <v>55.26</v>
      </c>
      <c r="C299" s="70" t="s">
        <v>1376</v>
      </c>
      <c r="D299" s="70" t="s">
        <v>1377</v>
      </c>
      <c r="E299" s="70" t="s">
        <v>928</v>
      </c>
      <c r="F299" s="58">
        <f t="shared" si="1"/>
        <v>9</v>
      </c>
    </row>
    <row r="300" spans="1:6" ht="14.4" hidden="1">
      <c r="A300" s="68">
        <v>44426</v>
      </c>
      <c r="B300" s="69">
        <v>56.95</v>
      </c>
      <c r="C300" s="70" t="s">
        <v>1378</v>
      </c>
      <c r="D300" s="70" t="s">
        <v>1379</v>
      </c>
      <c r="E300" s="70" t="s">
        <v>1380</v>
      </c>
      <c r="F300" s="58">
        <f t="shared" si="1"/>
        <v>8</v>
      </c>
    </row>
    <row r="301" spans="1:6" ht="14.4" hidden="1">
      <c r="A301" s="65">
        <v>44459</v>
      </c>
      <c r="B301" s="66">
        <v>47.04</v>
      </c>
      <c r="C301" s="67" t="s">
        <v>1381</v>
      </c>
      <c r="D301" s="67" t="s">
        <v>1382</v>
      </c>
      <c r="E301" s="67" t="s">
        <v>928</v>
      </c>
      <c r="F301" s="58">
        <f t="shared" si="1"/>
        <v>9</v>
      </c>
    </row>
    <row r="302" spans="1:6" ht="14.4" hidden="1">
      <c r="A302" s="68">
        <v>44452</v>
      </c>
      <c r="B302" s="69">
        <v>57.05</v>
      </c>
      <c r="C302" s="70" t="s">
        <v>1383</v>
      </c>
      <c r="D302" s="70" t="s">
        <v>1384</v>
      </c>
      <c r="E302" s="70" t="s">
        <v>934</v>
      </c>
      <c r="F302" s="58">
        <f t="shared" si="1"/>
        <v>9</v>
      </c>
    </row>
    <row r="303" spans="1:6" ht="14.4" hidden="1">
      <c r="A303" s="68">
        <v>44454</v>
      </c>
      <c r="B303" s="69">
        <v>7.56</v>
      </c>
      <c r="C303" s="70" t="s">
        <v>1385</v>
      </c>
      <c r="D303" s="70" t="s">
        <v>958</v>
      </c>
      <c r="E303" s="70" t="s">
        <v>918</v>
      </c>
      <c r="F303" s="58">
        <f t="shared" si="1"/>
        <v>9</v>
      </c>
    </row>
    <row r="304" spans="1:6" ht="14.4" hidden="1">
      <c r="A304" s="68">
        <v>44459</v>
      </c>
      <c r="B304" s="69">
        <v>51.52</v>
      </c>
      <c r="C304" s="70" t="s">
        <v>1386</v>
      </c>
      <c r="D304" s="70" t="s">
        <v>1387</v>
      </c>
      <c r="E304" s="70" t="s">
        <v>928</v>
      </c>
      <c r="F304" s="58">
        <f t="shared" si="1"/>
        <v>9</v>
      </c>
    </row>
    <row r="305" spans="1:6" ht="14.4" hidden="1">
      <c r="A305" s="65">
        <v>44454</v>
      </c>
      <c r="B305" s="66">
        <v>31.71</v>
      </c>
      <c r="C305" s="67" t="s">
        <v>1388</v>
      </c>
      <c r="D305" s="67" t="s">
        <v>1010</v>
      </c>
      <c r="E305" s="67" t="s">
        <v>952</v>
      </c>
      <c r="F305" s="58">
        <f t="shared" si="1"/>
        <v>9</v>
      </c>
    </row>
    <row r="306" spans="1:6" ht="14.4" hidden="1">
      <c r="A306" s="65">
        <v>44458</v>
      </c>
      <c r="B306" s="66">
        <v>18.920000000000002</v>
      </c>
      <c r="C306" s="67" t="s">
        <v>1389</v>
      </c>
      <c r="D306" s="67" t="s">
        <v>1320</v>
      </c>
      <c r="E306" s="67" t="s">
        <v>921</v>
      </c>
      <c r="F306" s="58">
        <f t="shared" si="1"/>
        <v>9</v>
      </c>
    </row>
    <row r="307" spans="1:6" ht="14.4" hidden="1">
      <c r="A307" s="68">
        <v>44451</v>
      </c>
      <c r="B307" s="69">
        <v>62.8</v>
      </c>
      <c r="C307" s="70" t="s">
        <v>1390</v>
      </c>
      <c r="D307" s="70" t="s">
        <v>936</v>
      </c>
      <c r="E307" s="70" t="s">
        <v>937</v>
      </c>
      <c r="F307" s="58">
        <f t="shared" si="1"/>
        <v>9</v>
      </c>
    </row>
    <row r="308" spans="1:6" ht="14.4" hidden="1">
      <c r="A308" s="68">
        <v>44458</v>
      </c>
      <c r="B308" s="69">
        <v>33.39</v>
      </c>
      <c r="C308" s="70" t="s">
        <v>1391</v>
      </c>
      <c r="D308" s="70" t="s">
        <v>1392</v>
      </c>
      <c r="E308" s="70" t="s">
        <v>928</v>
      </c>
      <c r="F308" s="58">
        <f t="shared" si="1"/>
        <v>9</v>
      </c>
    </row>
    <row r="309" spans="1:6" ht="14.4" hidden="1">
      <c r="A309" s="68">
        <v>44458</v>
      </c>
      <c r="B309" s="69">
        <v>12.94</v>
      </c>
      <c r="C309" s="70" t="s">
        <v>1393</v>
      </c>
      <c r="D309" s="70" t="s">
        <v>1394</v>
      </c>
      <c r="E309" s="70" t="s">
        <v>921</v>
      </c>
      <c r="F309" s="58">
        <f t="shared" si="1"/>
        <v>9</v>
      </c>
    </row>
    <row r="310" spans="1:6" ht="14.4" hidden="1">
      <c r="A310" s="65">
        <v>44460</v>
      </c>
      <c r="B310" s="66">
        <v>150</v>
      </c>
      <c r="C310" s="67" t="s">
        <v>1395</v>
      </c>
      <c r="D310" s="67" t="s">
        <v>1231</v>
      </c>
      <c r="E310" s="67" t="s">
        <v>965</v>
      </c>
      <c r="F310" s="58">
        <f t="shared" si="1"/>
        <v>9</v>
      </c>
    </row>
    <row r="311" spans="1:6" ht="14.4" hidden="1">
      <c r="A311" s="65">
        <v>44453</v>
      </c>
      <c r="B311" s="66">
        <v>15.98</v>
      </c>
      <c r="C311" s="67" t="s">
        <v>1396</v>
      </c>
      <c r="D311" s="67" t="s">
        <v>1397</v>
      </c>
      <c r="E311" s="67" t="s">
        <v>1060</v>
      </c>
      <c r="F311" s="58">
        <f t="shared" si="1"/>
        <v>9</v>
      </c>
    </row>
    <row r="312" spans="1:6" ht="14.4" hidden="1">
      <c r="A312" s="68">
        <v>44453</v>
      </c>
      <c r="B312" s="69">
        <v>66.52</v>
      </c>
      <c r="C312" s="70" t="s">
        <v>1398</v>
      </c>
      <c r="D312" s="70" t="s">
        <v>1399</v>
      </c>
      <c r="E312" s="70" t="s">
        <v>952</v>
      </c>
      <c r="F312" s="58">
        <f t="shared" si="1"/>
        <v>9</v>
      </c>
    </row>
    <row r="313" spans="1:6" ht="14.4" hidden="1">
      <c r="A313" s="65">
        <v>44458</v>
      </c>
      <c r="B313" s="66">
        <v>30.95</v>
      </c>
      <c r="C313" s="67" t="s">
        <v>1400</v>
      </c>
      <c r="D313" s="67" t="s">
        <v>1394</v>
      </c>
      <c r="E313" s="67" t="s">
        <v>921</v>
      </c>
      <c r="F313" s="58">
        <f t="shared" si="1"/>
        <v>9</v>
      </c>
    </row>
    <row r="314" spans="1:6" ht="14.4" hidden="1">
      <c r="A314" s="68">
        <v>44450</v>
      </c>
      <c r="B314" s="69">
        <v>20.47</v>
      </c>
      <c r="C314" s="70" t="s">
        <v>1401</v>
      </c>
      <c r="D314" s="70" t="s">
        <v>1402</v>
      </c>
      <c r="E314" s="70" t="s">
        <v>947</v>
      </c>
      <c r="F314" s="58">
        <f t="shared" si="1"/>
        <v>9</v>
      </c>
    </row>
    <row r="315" spans="1:6" ht="14.4" hidden="1">
      <c r="A315" s="68">
        <v>44502</v>
      </c>
      <c r="B315" s="69">
        <v>-426.13</v>
      </c>
      <c r="C315" s="70" t="s">
        <v>1403</v>
      </c>
      <c r="D315" s="70" t="s">
        <v>1403</v>
      </c>
      <c r="E315" s="70"/>
      <c r="F315" s="58">
        <f t="shared" si="1"/>
        <v>11</v>
      </c>
    </row>
    <row r="316" spans="1:6" ht="14.4" hidden="1">
      <c r="A316" s="65">
        <v>44457</v>
      </c>
      <c r="B316" s="66">
        <v>9.9499999999999993</v>
      </c>
      <c r="C316" s="67" t="s">
        <v>1404</v>
      </c>
      <c r="D316" s="67" t="s">
        <v>1405</v>
      </c>
      <c r="E316" s="67" t="s">
        <v>1406</v>
      </c>
      <c r="F316" s="58">
        <f t="shared" si="1"/>
        <v>9</v>
      </c>
    </row>
    <row r="317" spans="1:6" ht="14.4" hidden="1">
      <c r="A317" s="65">
        <v>44450</v>
      </c>
      <c r="B317" s="66">
        <v>16.23</v>
      </c>
      <c r="C317" s="67" t="s">
        <v>1407</v>
      </c>
      <c r="D317" s="67" t="s">
        <v>936</v>
      </c>
      <c r="E317" s="67" t="s">
        <v>937</v>
      </c>
      <c r="F317" s="58">
        <f t="shared" si="1"/>
        <v>9</v>
      </c>
    </row>
    <row r="318" spans="1:6" ht="14.4" hidden="1">
      <c r="A318" s="68">
        <v>44455</v>
      </c>
      <c r="B318" s="69">
        <v>150</v>
      </c>
      <c r="C318" s="70" t="s">
        <v>1408</v>
      </c>
      <c r="D318" s="70" t="s">
        <v>1231</v>
      </c>
      <c r="E318" s="70" t="s">
        <v>965</v>
      </c>
      <c r="F318" s="58">
        <f t="shared" si="1"/>
        <v>9</v>
      </c>
    </row>
    <row r="319" spans="1:6" ht="14.4" hidden="1">
      <c r="A319" s="68">
        <v>44446</v>
      </c>
      <c r="B319" s="69">
        <v>174.26</v>
      </c>
      <c r="C319" s="70" t="s">
        <v>1409</v>
      </c>
      <c r="D319" s="70" t="s">
        <v>1410</v>
      </c>
      <c r="E319" s="70" t="s">
        <v>1411</v>
      </c>
      <c r="F319" s="58">
        <f t="shared" si="1"/>
        <v>9</v>
      </c>
    </row>
    <row r="320" spans="1:6" ht="14.4" hidden="1">
      <c r="A320" s="65">
        <v>44461</v>
      </c>
      <c r="B320" s="66">
        <v>31.93</v>
      </c>
      <c r="C320" s="67" t="s">
        <v>1412</v>
      </c>
      <c r="D320" s="67" t="s">
        <v>1413</v>
      </c>
      <c r="E320" s="67" t="s">
        <v>1094</v>
      </c>
      <c r="F320" s="58">
        <f t="shared" si="1"/>
        <v>9</v>
      </c>
    </row>
    <row r="321" spans="1:6" ht="14.4" hidden="1">
      <c r="A321" s="68">
        <v>44450</v>
      </c>
      <c r="B321" s="69">
        <v>5.73</v>
      </c>
      <c r="C321" s="70" t="s">
        <v>1414</v>
      </c>
      <c r="D321" s="70" t="s">
        <v>1415</v>
      </c>
      <c r="E321" s="70" t="s">
        <v>934</v>
      </c>
      <c r="F321" s="58">
        <f t="shared" si="1"/>
        <v>9</v>
      </c>
    </row>
    <row r="322" spans="1:6" ht="14.4" hidden="1">
      <c r="A322" s="68">
        <v>44450</v>
      </c>
      <c r="B322" s="69">
        <v>4.16</v>
      </c>
      <c r="C322" s="70" t="s">
        <v>1416</v>
      </c>
      <c r="D322" s="70" t="s">
        <v>1417</v>
      </c>
      <c r="E322" s="70" t="s">
        <v>952</v>
      </c>
      <c r="F322" s="58">
        <f t="shared" si="1"/>
        <v>9</v>
      </c>
    </row>
    <row r="323" spans="1:6" ht="14.4" hidden="1">
      <c r="A323" s="65">
        <v>44450</v>
      </c>
      <c r="B323" s="66">
        <v>50.77</v>
      </c>
      <c r="C323" s="67" t="s">
        <v>1418</v>
      </c>
      <c r="D323" s="67" t="s">
        <v>1415</v>
      </c>
      <c r="E323" s="67" t="s">
        <v>934</v>
      </c>
      <c r="F323" s="58">
        <f t="shared" si="1"/>
        <v>9</v>
      </c>
    </row>
    <row r="324" spans="1:6" ht="14.4" hidden="1">
      <c r="A324" s="65">
        <v>44449</v>
      </c>
      <c r="B324" s="66">
        <v>19.98</v>
      </c>
      <c r="C324" s="67" t="s">
        <v>1419</v>
      </c>
      <c r="D324" s="67" t="s">
        <v>936</v>
      </c>
      <c r="E324" s="67" t="s">
        <v>937</v>
      </c>
      <c r="F324" s="58">
        <f t="shared" si="1"/>
        <v>9</v>
      </c>
    </row>
    <row r="325" spans="1:6" ht="14.4" hidden="1">
      <c r="A325" s="65">
        <v>44450</v>
      </c>
      <c r="B325" s="66">
        <v>187.03</v>
      </c>
      <c r="C325" s="67" t="s">
        <v>1420</v>
      </c>
      <c r="D325" s="67" t="s">
        <v>1421</v>
      </c>
      <c r="E325" s="67" t="s">
        <v>1019</v>
      </c>
      <c r="F325" s="58">
        <f t="shared" si="1"/>
        <v>9</v>
      </c>
    </row>
    <row r="326" spans="1:6" ht="14.4" hidden="1">
      <c r="A326" s="68">
        <v>44449</v>
      </c>
      <c r="B326" s="69">
        <v>12.83</v>
      </c>
      <c r="C326" s="70" t="s">
        <v>1422</v>
      </c>
      <c r="D326" s="70" t="s">
        <v>1423</v>
      </c>
      <c r="E326" s="70" t="s">
        <v>952</v>
      </c>
      <c r="F326" s="58">
        <f t="shared" si="1"/>
        <v>9</v>
      </c>
    </row>
    <row r="327" spans="1:6" ht="14.4" hidden="1">
      <c r="A327" s="65">
        <v>44445</v>
      </c>
      <c r="B327" s="66">
        <v>32.72</v>
      </c>
      <c r="C327" s="67" t="s">
        <v>1424</v>
      </c>
      <c r="D327" s="67" t="s">
        <v>936</v>
      </c>
      <c r="E327" s="67" t="s">
        <v>937</v>
      </c>
      <c r="F327" s="58">
        <f t="shared" si="1"/>
        <v>9</v>
      </c>
    </row>
    <row r="328" spans="1:6" ht="14.4" hidden="1">
      <c r="A328" s="65">
        <v>44442</v>
      </c>
      <c r="B328" s="66">
        <v>9.81</v>
      </c>
      <c r="C328" s="67" t="s">
        <v>1425</v>
      </c>
      <c r="D328" s="67" t="s">
        <v>936</v>
      </c>
      <c r="E328" s="67" t="s">
        <v>937</v>
      </c>
      <c r="F328" s="58">
        <f t="shared" si="1"/>
        <v>9</v>
      </c>
    </row>
    <row r="329" spans="1:6" ht="14.4" hidden="1">
      <c r="A329" s="65">
        <v>44449</v>
      </c>
      <c r="B329" s="66">
        <v>2</v>
      </c>
      <c r="C329" s="67" t="s">
        <v>1426</v>
      </c>
      <c r="D329" s="67" t="s">
        <v>1427</v>
      </c>
      <c r="E329" s="67" t="s">
        <v>952</v>
      </c>
      <c r="F329" s="58">
        <f t="shared" si="1"/>
        <v>9</v>
      </c>
    </row>
    <row r="330" spans="1:6" ht="14.4" hidden="1">
      <c r="A330" s="65">
        <v>44448</v>
      </c>
      <c r="B330" s="66">
        <v>29.95</v>
      </c>
      <c r="C330" s="67" t="s">
        <v>1428</v>
      </c>
      <c r="D330" s="67" t="s">
        <v>1429</v>
      </c>
      <c r="E330" s="67" t="s">
        <v>952</v>
      </c>
      <c r="F330" s="58">
        <f t="shared" si="1"/>
        <v>9</v>
      </c>
    </row>
    <row r="331" spans="1:6" ht="14.4" hidden="1">
      <c r="A331" s="65">
        <v>44423</v>
      </c>
      <c r="B331" s="66">
        <v>188.4</v>
      </c>
      <c r="C331" s="67" t="s">
        <v>1430</v>
      </c>
      <c r="D331" s="67" t="s">
        <v>1053</v>
      </c>
      <c r="E331" s="67" t="s">
        <v>1054</v>
      </c>
      <c r="F331" s="58">
        <f t="shared" si="1"/>
        <v>8</v>
      </c>
    </row>
    <row r="332" spans="1:6" ht="14.4" hidden="1">
      <c r="A332" s="68">
        <v>44441</v>
      </c>
      <c r="B332" s="69">
        <v>18.28</v>
      </c>
      <c r="C332" s="70" t="s">
        <v>1431</v>
      </c>
      <c r="D332" s="70" t="s">
        <v>936</v>
      </c>
      <c r="E332" s="70" t="s">
        <v>937</v>
      </c>
      <c r="F332" s="58">
        <f t="shared" si="1"/>
        <v>9</v>
      </c>
    </row>
    <row r="333" spans="1:6" ht="14.4" hidden="1">
      <c r="A333" s="68">
        <v>44448</v>
      </c>
      <c r="B333" s="69">
        <v>3.99</v>
      </c>
      <c r="C333" s="70" t="s">
        <v>1432</v>
      </c>
      <c r="D333" s="70" t="s">
        <v>958</v>
      </c>
      <c r="E333" s="70" t="s">
        <v>918</v>
      </c>
      <c r="F333" s="58">
        <f t="shared" si="1"/>
        <v>9</v>
      </c>
    </row>
    <row r="334" spans="1:6" ht="14.4" hidden="1">
      <c r="A334" s="68">
        <v>44454</v>
      </c>
      <c r="B334" s="69">
        <v>92.47</v>
      </c>
      <c r="C334" s="70" t="s">
        <v>1433</v>
      </c>
      <c r="D334" s="70" t="s">
        <v>1434</v>
      </c>
      <c r="E334" s="70" t="s">
        <v>1105</v>
      </c>
      <c r="F334" s="58">
        <f t="shared" si="1"/>
        <v>9</v>
      </c>
    </row>
    <row r="335" spans="1:6" ht="14.4" hidden="1">
      <c r="A335" s="65">
        <v>44447</v>
      </c>
      <c r="B335" s="66">
        <v>74.98</v>
      </c>
      <c r="C335" s="67" t="s">
        <v>1435</v>
      </c>
      <c r="D335" s="67" t="s">
        <v>1191</v>
      </c>
      <c r="E335" s="67" t="s">
        <v>1192</v>
      </c>
      <c r="F335" s="58">
        <f t="shared" si="1"/>
        <v>9</v>
      </c>
    </row>
    <row r="336" spans="1:6" ht="14.4" hidden="1">
      <c r="A336" s="68">
        <v>44458</v>
      </c>
      <c r="B336" s="69">
        <v>33.46</v>
      </c>
      <c r="C336" s="70" t="s">
        <v>1436</v>
      </c>
      <c r="D336" s="70" t="s">
        <v>1394</v>
      </c>
      <c r="E336" s="70" t="s">
        <v>921</v>
      </c>
      <c r="F336" s="58">
        <f t="shared" si="1"/>
        <v>9</v>
      </c>
    </row>
    <row r="337" spans="1:6" ht="14.4" hidden="1">
      <c r="A337" s="65">
        <v>44458</v>
      </c>
      <c r="B337" s="66">
        <v>38.82</v>
      </c>
      <c r="C337" s="67" t="s">
        <v>1437</v>
      </c>
      <c r="D337" s="67" t="s">
        <v>1394</v>
      </c>
      <c r="E337" s="67" t="s">
        <v>921</v>
      </c>
      <c r="F337" s="58">
        <f t="shared" si="1"/>
        <v>9</v>
      </c>
    </row>
    <row r="338" spans="1:6" ht="14.4" hidden="1">
      <c r="A338" s="65">
        <v>44441</v>
      </c>
      <c r="B338" s="66">
        <v>10</v>
      </c>
      <c r="C338" s="67" t="s">
        <v>1438</v>
      </c>
      <c r="D338" s="67" t="s">
        <v>1439</v>
      </c>
      <c r="E338" s="67" t="s">
        <v>1440</v>
      </c>
      <c r="F338" s="58">
        <f t="shared" si="1"/>
        <v>9</v>
      </c>
    </row>
    <row r="339" spans="1:6" ht="14.4" hidden="1">
      <c r="A339" s="68">
        <v>44458</v>
      </c>
      <c r="B339" s="69">
        <v>41.4</v>
      </c>
      <c r="C339" s="70" t="s">
        <v>1441</v>
      </c>
      <c r="D339" s="70" t="s">
        <v>1394</v>
      </c>
      <c r="E339" s="70" t="s">
        <v>921</v>
      </c>
      <c r="F339" s="58">
        <f t="shared" si="1"/>
        <v>9</v>
      </c>
    </row>
    <row r="340" spans="1:6" ht="14.4" hidden="1">
      <c r="A340" s="65">
        <v>44457</v>
      </c>
      <c r="B340" s="66">
        <v>12.63</v>
      </c>
      <c r="C340" s="67" t="s">
        <v>1442</v>
      </c>
      <c r="D340" s="67" t="s">
        <v>1443</v>
      </c>
      <c r="E340" s="67" t="s">
        <v>921</v>
      </c>
      <c r="F340" s="58">
        <f t="shared" si="1"/>
        <v>9</v>
      </c>
    </row>
    <row r="341" spans="1:6" ht="14.4" hidden="1">
      <c r="A341" s="65">
        <v>44457</v>
      </c>
      <c r="B341" s="66">
        <v>21.23</v>
      </c>
      <c r="C341" s="67" t="s">
        <v>1444</v>
      </c>
      <c r="D341" s="67" t="s">
        <v>1032</v>
      </c>
      <c r="E341" s="67" t="s">
        <v>928</v>
      </c>
      <c r="F341" s="58">
        <f t="shared" si="1"/>
        <v>9</v>
      </c>
    </row>
    <row r="342" spans="1:6" ht="14.4" hidden="1">
      <c r="A342" s="68">
        <v>44457</v>
      </c>
      <c r="B342" s="69">
        <v>31.2</v>
      </c>
      <c r="C342" s="70" t="s">
        <v>1445</v>
      </c>
      <c r="D342" s="70" t="s">
        <v>1446</v>
      </c>
      <c r="E342" s="70" t="s">
        <v>928</v>
      </c>
      <c r="F342" s="58">
        <f t="shared" si="1"/>
        <v>9</v>
      </c>
    </row>
    <row r="343" spans="1:6" ht="14.4" hidden="1">
      <c r="A343" s="65">
        <v>44457</v>
      </c>
      <c r="B343" s="66">
        <v>6.35</v>
      </c>
      <c r="C343" s="67" t="s">
        <v>1447</v>
      </c>
      <c r="D343" s="67" t="s">
        <v>1448</v>
      </c>
      <c r="E343" s="67" t="s">
        <v>928</v>
      </c>
      <c r="F343" s="58">
        <f t="shared" si="1"/>
        <v>9</v>
      </c>
    </row>
    <row r="344" spans="1:6" ht="14.4" hidden="1">
      <c r="A344" s="65">
        <v>44456</v>
      </c>
      <c r="B344" s="66">
        <v>6.46</v>
      </c>
      <c r="C344" s="67" t="s">
        <v>1449</v>
      </c>
      <c r="D344" s="67" t="s">
        <v>1032</v>
      </c>
      <c r="E344" s="67" t="s">
        <v>928</v>
      </c>
      <c r="F344" s="58">
        <f t="shared" si="1"/>
        <v>9</v>
      </c>
    </row>
    <row r="345" spans="1:6" ht="14.4" hidden="1">
      <c r="A345" s="68">
        <v>44456</v>
      </c>
      <c r="B345" s="69">
        <v>34.979999999999997</v>
      </c>
      <c r="C345" s="70" t="s">
        <v>1450</v>
      </c>
      <c r="D345" s="70" t="s">
        <v>1451</v>
      </c>
      <c r="E345" s="70" t="s">
        <v>921</v>
      </c>
      <c r="F345" s="58">
        <f t="shared" si="1"/>
        <v>9</v>
      </c>
    </row>
    <row r="346" spans="1:6" ht="14.4" hidden="1">
      <c r="A346" s="65">
        <v>44456</v>
      </c>
      <c r="B346" s="66">
        <v>74.44</v>
      </c>
      <c r="C346" s="67" t="s">
        <v>1452</v>
      </c>
      <c r="D346" s="67" t="s">
        <v>1451</v>
      </c>
      <c r="E346" s="67" t="s">
        <v>921</v>
      </c>
      <c r="F346" s="58">
        <f t="shared" si="1"/>
        <v>9</v>
      </c>
    </row>
    <row r="347" spans="1:6" ht="14.4" hidden="1">
      <c r="A347" s="68">
        <v>44440</v>
      </c>
      <c r="B347" s="69">
        <v>15.02</v>
      </c>
      <c r="C347" s="70" t="s">
        <v>1453</v>
      </c>
      <c r="D347" s="70" t="s">
        <v>936</v>
      </c>
      <c r="E347" s="70" t="s">
        <v>937</v>
      </c>
      <c r="F347" s="58">
        <f t="shared" si="1"/>
        <v>9</v>
      </c>
    </row>
    <row r="348" spans="1:6" ht="14.4" hidden="1">
      <c r="A348" s="72">
        <v>44500</v>
      </c>
      <c r="B348" s="69">
        <v>94.38</v>
      </c>
      <c r="C348" s="70" t="s">
        <v>1454</v>
      </c>
      <c r="D348" s="70" t="s">
        <v>936</v>
      </c>
      <c r="E348" s="70" t="s">
        <v>937</v>
      </c>
      <c r="F348" s="58">
        <f t="shared" si="1"/>
        <v>10</v>
      </c>
    </row>
    <row r="349" spans="1:6" ht="14.4" hidden="1">
      <c r="A349" s="68">
        <v>44455</v>
      </c>
      <c r="B349" s="69">
        <v>16.07</v>
      </c>
      <c r="C349" s="70" t="s">
        <v>1455</v>
      </c>
      <c r="D349" s="70" t="s">
        <v>1008</v>
      </c>
      <c r="E349" s="70" t="s">
        <v>928</v>
      </c>
      <c r="F349" s="58">
        <f t="shared" si="1"/>
        <v>9</v>
      </c>
    </row>
    <row r="350" spans="1:6" ht="14.4" hidden="1">
      <c r="A350" s="65">
        <v>44455</v>
      </c>
      <c r="B350" s="66">
        <v>97.79</v>
      </c>
      <c r="C350" s="67" t="s">
        <v>1456</v>
      </c>
      <c r="D350" s="67" t="s">
        <v>1113</v>
      </c>
      <c r="E350" s="67" t="s">
        <v>928</v>
      </c>
      <c r="F350" s="58">
        <f t="shared" si="1"/>
        <v>9</v>
      </c>
    </row>
    <row r="351" spans="1:6" ht="14.4" hidden="1">
      <c r="A351" s="65">
        <v>44454</v>
      </c>
      <c r="B351" s="66">
        <v>7.37</v>
      </c>
      <c r="C351" s="67" t="s">
        <v>1457</v>
      </c>
      <c r="D351" s="67" t="s">
        <v>974</v>
      </c>
      <c r="E351" s="67" t="s">
        <v>928</v>
      </c>
      <c r="F351" s="58">
        <f t="shared" si="1"/>
        <v>9</v>
      </c>
    </row>
    <row r="352" spans="1:6" ht="14.4" hidden="1">
      <c r="A352" s="65">
        <v>44453</v>
      </c>
      <c r="B352" s="66">
        <v>104.6</v>
      </c>
      <c r="C352" s="67" t="s">
        <v>1458</v>
      </c>
      <c r="D352" s="67" t="s">
        <v>1459</v>
      </c>
      <c r="E352" s="67" t="s">
        <v>928</v>
      </c>
      <c r="F352" s="58">
        <f t="shared" si="1"/>
        <v>9</v>
      </c>
    </row>
    <row r="353" spans="1:6" ht="14.4" hidden="1">
      <c r="A353" s="68">
        <v>44452</v>
      </c>
      <c r="B353" s="69">
        <v>11.52</v>
      </c>
      <c r="C353" s="70" t="s">
        <v>1460</v>
      </c>
      <c r="D353" s="70" t="s">
        <v>1461</v>
      </c>
      <c r="E353" s="70" t="s">
        <v>928</v>
      </c>
      <c r="F353" s="58">
        <f t="shared" si="1"/>
        <v>9</v>
      </c>
    </row>
    <row r="354" spans="1:6" ht="14.4" hidden="1">
      <c r="A354" s="65">
        <v>44451</v>
      </c>
      <c r="B354" s="66">
        <v>83</v>
      </c>
      <c r="C354" s="67" t="s">
        <v>1462</v>
      </c>
      <c r="D354" s="67" t="s">
        <v>1463</v>
      </c>
      <c r="E354" s="67" t="s">
        <v>928</v>
      </c>
      <c r="F354" s="58">
        <f t="shared" si="1"/>
        <v>9</v>
      </c>
    </row>
    <row r="355" spans="1:6" ht="14.4" hidden="1">
      <c r="A355" s="68">
        <v>44451</v>
      </c>
      <c r="B355" s="69">
        <v>64.930000000000007</v>
      </c>
      <c r="C355" s="70" t="s">
        <v>1464</v>
      </c>
      <c r="D355" s="70" t="s">
        <v>1465</v>
      </c>
      <c r="E355" s="70" t="s">
        <v>928</v>
      </c>
      <c r="F355" s="58">
        <f t="shared" si="1"/>
        <v>9</v>
      </c>
    </row>
    <row r="356" spans="1:6" ht="14.4" hidden="1">
      <c r="A356" s="65">
        <v>44451</v>
      </c>
      <c r="B356" s="66">
        <v>71.209999999999994</v>
      </c>
      <c r="C356" s="67" t="s">
        <v>1466</v>
      </c>
      <c r="D356" s="67" t="s">
        <v>1467</v>
      </c>
      <c r="E356" s="67" t="s">
        <v>928</v>
      </c>
      <c r="F356" s="58">
        <f t="shared" si="1"/>
        <v>9</v>
      </c>
    </row>
    <row r="357" spans="1:6" ht="14.4" hidden="1">
      <c r="A357" s="65">
        <v>44450</v>
      </c>
      <c r="B357" s="66">
        <v>21.59</v>
      </c>
      <c r="C357" s="67" t="s">
        <v>1468</v>
      </c>
      <c r="D357" s="67" t="s">
        <v>1469</v>
      </c>
      <c r="E357" s="67" t="s">
        <v>921</v>
      </c>
      <c r="F357" s="58">
        <f t="shared" si="1"/>
        <v>9</v>
      </c>
    </row>
    <row r="358" spans="1:6" ht="14.4" hidden="1">
      <c r="A358" s="65">
        <v>44448</v>
      </c>
      <c r="B358" s="66">
        <v>10.58</v>
      </c>
      <c r="C358" s="67" t="s">
        <v>1470</v>
      </c>
      <c r="D358" s="67" t="s">
        <v>958</v>
      </c>
      <c r="E358" s="67" t="s">
        <v>918</v>
      </c>
      <c r="F358" s="58">
        <f t="shared" si="1"/>
        <v>9</v>
      </c>
    </row>
    <row r="359" spans="1:6" ht="14.4" hidden="1">
      <c r="A359" s="68">
        <v>44450</v>
      </c>
      <c r="B359" s="69">
        <v>50.56</v>
      </c>
      <c r="C359" s="70" t="s">
        <v>1471</v>
      </c>
      <c r="D359" s="70" t="s">
        <v>1472</v>
      </c>
      <c r="E359" s="70" t="s">
        <v>928</v>
      </c>
      <c r="F359" s="58">
        <f t="shared" si="1"/>
        <v>9</v>
      </c>
    </row>
    <row r="360" spans="1:6" ht="14.4" hidden="1">
      <c r="A360" s="65">
        <v>44447</v>
      </c>
      <c r="B360" s="66">
        <v>31.87</v>
      </c>
      <c r="C360" s="67" t="s">
        <v>1473</v>
      </c>
      <c r="D360" s="67" t="s">
        <v>954</v>
      </c>
      <c r="E360" s="67" t="s">
        <v>918</v>
      </c>
      <c r="F360" s="58">
        <f t="shared" si="1"/>
        <v>9</v>
      </c>
    </row>
    <row r="361" spans="1:6" ht="14.4" hidden="1">
      <c r="A361" s="68">
        <v>44449</v>
      </c>
      <c r="B361" s="69">
        <v>17.97</v>
      </c>
      <c r="C361" s="70" t="s">
        <v>1474</v>
      </c>
      <c r="D361" s="70" t="s">
        <v>1008</v>
      </c>
      <c r="E361" s="70" t="s">
        <v>928</v>
      </c>
      <c r="F361" s="58">
        <f t="shared" si="1"/>
        <v>9</v>
      </c>
    </row>
    <row r="362" spans="1:6" ht="14.4" hidden="1">
      <c r="A362" s="71">
        <v>44494</v>
      </c>
      <c r="B362" s="66">
        <v>6</v>
      </c>
      <c r="C362" s="67" t="s">
        <v>1475</v>
      </c>
      <c r="D362" s="67" t="s">
        <v>1476</v>
      </c>
      <c r="E362" s="67" t="s">
        <v>1001</v>
      </c>
      <c r="F362" s="58">
        <f t="shared" si="1"/>
        <v>10</v>
      </c>
    </row>
    <row r="363" spans="1:6" ht="14.4" hidden="1">
      <c r="A363" s="68">
        <v>44460</v>
      </c>
      <c r="B363" s="69">
        <v>223.97</v>
      </c>
      <c r="C363" s="70" t="s">
        <v>1477</v>
      </c>
      <c r="D363" s="70" t="s">
        <v>1167</v>
      </c>
      <c r="E363" s="70" t="s">
        <v>1094</v>
      </c>
      <c r="F363" s="58">
        <f t="shared" si="1"/>
        <v>9</v>
      </c>
    </row>
    <row r="364" spans="1:6" ht="14.4" hidden="1">
      <c r="A364" s="65">
        <v>44449</v>
      </c>
      <c r="B364" s="66">
        <v>19.88</v>
      </c>
      <c r="C364" s="67" t="s">
        <v>1478</v>
      </c>
      <c r="D364" s="67" t="s">
        <v>967</v>
      </c>
      <c r="E364" s="67" t="s">
        <v>928</v>
      </c>
      <c r="F364" s="58">
        <f t="shared" si="1"/>
        <v>9</v>
      </c>
    </row>
    <row r="365" spans="1:6" ht="14.4" hidden="1">
      <c r="A365" s="68">
        <v>44449</v>
      </c>
      <c r="B365" s="69">
        <v>27.43</v>
      </c>
      <c r="C365" s="70" t="s">
        <v>1479</v>
      </c>
      <c r="D365" s="70" t="s">
        <v>1480</v>
      </c>
      <c r="E365" s="70" t="s">
        <v>921</v>
      </c>
      <c r="F365" s="58">
        <f t="shared" si="1"/>
        <v>9</v>
      </c>
    </row>
    <row r="366" spans="1:6" ht="14.4" hidden="1">
      <c r="A366" s="71">
        <v>44499</v>
      </c>
      <c r="B366" s="66">
        <v>36.94</v>
      </c>
      <c r="C366" s="67" t="s">
        <v>1481</v>
      </c>
      <c r="D366" s="67" t="s">
        <v>936</v>
      </c>
      <c r="E366" s="67" t="s">
        <v>937</v>
      </c>
      <c r="F366" s="58">
        <f t="shared" si="1"/>
        <v>10</v>
      </c>
    </row>
    <row r="367" spans="1:6" ht="14.4" hidden="1">
      <c r="A367" s="68">
        <v>44448</v>
      </c>
      <c r="B367" s="69">
        <v>6.45</v>
      </c>
      <c r="C367" s="70" t="s">
        <v>1482</v>
      </c>
      <c r="D367" s="70" t="s">
        <v>1008</v>
      </c>
      <c r="E367" s="70" t="s">
        <v>928</v>
      </c>
      <c r="F367" s="58">
        <f t="shared" si="1"/>
        <v>9</v>
      </c>
    </row>
    <row r="368" spans="1:6" ht="14.4" hidden="1">
      <c r="A368" s="68">
        <v>44453</v>
      </c>
      <c r="B368" s="69">
        <v>114.31</v>
      </c>
      <c r="C368" s="70" t="s">
        <v>1483</v>
      </c>
      <c r="D368" s="70" t="s">
        <v>1484</v>
      </c>
      <c r="E368" s="70" t="s">
        <v>1406</v>
      </c>
      <c r="F368" s="58">
        <f t="shared" si="1"/>
        <v>9</v>
      </c>
    </row>
    <row r="369" spans="1:6" ht="14.4" hidden="1">
      <c r="A369" s="71">
        <v>44511</v>
      </c>
      <c r="B369" s="66">
        <v>6.27</v>
      </c>
      <c r="C369" s="67" t="s">
        <v>1485</v>
      </c>
      <c r="D369" s="67" t="s">
        <v>1486</v>
      </c>
      <c r="E369" s="67" t="s">
        <v>1022</v>
      </c>
      <c r="F369" s="58">
        <f t="shared" si="1"/>
        <v>11</v>
      </c>
    </row>
    <row r="370" spans="1:6" ht="14.4" hidden="1">
      <c r="A370" s="65">
        <v>44448</v>
      </c>
      <c r="B370" s="66">
        <v>108.36</v>
      </c>
      <c r="C370" s="67" t="s">
        <v>1487</v>
      </c>
      <c r="D370" s="67" t="s">
        <v>1488</v>
      </c>
      <c r="E370" s="67" t="s">
        <v>928</v>
      </c>
      <c r="F370" s="58">
        <f t="shared" si="1"/>
        <v>9</v>
      </c>
    </row>
    <row r="371" spans="1:6" ht="14.4" hidden="1">
      <c r="A371" s="68">
        <v>44447</v>
      </c>
      <c r="B371" s="69">
        <v>9.4600000000000009</v>
      </c>
      <c r="C371" s="70" t="s">
        <v>1489</v>
      </c>
      <c r="D371" s="70" t="s">
        <v>1365</v>
      </c>
      <c r="E371" s="70" t="s">
        <v>921</v>
      </c>
      <c r="F371" s="58">
        <f t="shared" si="1"/>
        <v>9</v>
      </c>
    </row>
    <row r="372" spans="1:6" ht="14.4" hidden="1">
      <c r="A372" s="65">
        <v>44447</v>
      </c>
      <c r="B372" s="66">
        <v>18.25</v>
      </c>
      <c r="C372" s="67" t="s">
        <v>1152</v>
      </c>
      <c r="D372" s="67" t="s">
        <v>1010</v>
      </c>
      <c r="E372" s="67" t="s">
        <v>952</v>
      </c>
      <c r="F372" s="58">
        <f t="shared" si="1"/>
        <v>9</v>
      </c>
    </row>
    <row r="373" spans="1:6" ht="14.4" hidden="1">
      <c r="A373" s="68">
        <v>44447</v>
      </c>
      <c r="B373" s="69">
        <v>5.62</v>
      </c>
      <c r="C373" s="70" t="s">
        <v>1490</v>
      </c>
      <c r="D373" s="70" t="s">
        <v>1032</v>
      </c>
      <c r="E373" s="70" t="s">
        <v>928</v>
      </c>
      <c r="F373" s="58">
        <f t="shared" si="1"/>
        <v>9</v>
      </c>
    </row>
    <row r="374" spans="1:6" ht="14.4" hidden="1">
      <c r="A374" s="65">
        <v>44447</v>
      </c>
      <c r="B374" s="66">
        <v>118</v>
      </c>
      <c r="C374" s="67" t="s">
        <v>1491</v>
      </c>
      <c r="D374" s="67" t="s">
        <v>1492</v>
      </c>
      <c r="E374" s="67" t="s">
        <v>1309</v>
      </c>
      <c r="F374" s="58">
        <f t="shared" si="1"/>
        <v>9</v>
      </c>
    </row>
    <row r="375" spans="1:6" ht="14.4" hidden="1">
      <c r="A375" s="72">
        <v>44498</v>
      </c>
      <c r="B375" s="69">
        <v>54.41</v>
      </c>
      <c r="C375" s="70" t="s">
        <v>1493</v>
      </c>
      <c r="D375" s="70" t="s">
        <v>936</v>
      </c>
      <c r="E375" s="70" t="s">
        <v>937</v>
      </c>
      <c r="F375" s="58">
        <f t="shared" si="1"/>
        <v>10</v>
      </c>
    </row>
    <row r="376" spans="1:6" ht="14.4" hidden="1">
      <c r="A376" s="65">
        <v>44446</v>
      </c>
      <c r="B376" s="66">
        <v>25.56</v>
      </c>
      <c r="C376" s="67" t="s">
        <v>1494</v>
      </c>
      <c r="D376" s="67" t="s">
        <v>1339</v>
      </c>
      <c r="E376" s="67" t="s">
        <v>921</v>
      </c>
      <c r="F376" s="58">
        <f t="shared" si="1"/>
        <v>9</v>
      </c>
    </row>
    <row r="377" spans="1:6" ht="14.4" hidden="1">
      <c r="A377" s="65">
        <v>44446</v>
      </c>
      <c r="B377" s="66">
        <v>55.07</v>
      </c>
      <c r="C377" s="67" t="s">
        <v>1495</v>
      </c>
      <c r="D377" s="67" t="s">
        <v>956</v>
      </c>
      <c r="E377" s="67" t="s">
        <v>952</v>
      </c>
      <c r="F377" s="58">
        <f t="shared" si="1"/>
        <v>9</v>
      </c>
    </row>
    <row r="378" spans="1:6" ht="14.4" hidden="1">
      <c r="A378" s="68">
        <v>44446</v>
      </c>
      <c r="B378" s="69">
        <v>33.85</v>
      </c>
      <c r="C378" s="70" t="s">
        <v>1496</v>
      </c>
      <c r="D378" s="70" t="s">
        <v>1497</v>
      </c>
      <c r="E378" s="70" t="s">
        <v>928</v>
      </c>
      <c r="F378" s="58">
        <f t="shared" si="1"/>
        <v>9</v>
      </c>
    </row>
    <row r="379" spans="1:6" ht="14.4" hidden="1">
      <c r="A379" s="68">
        <v>44445</v>
      </c>
      <c r="B379" s="69">
        <v>13.99</v>
      </c>
      <c r="C379" s="70" t="s">
        <v>1498</v>
      </c>
      <c r="D379" s="70" t="s">
        <v>1008</v>
      </c>
      <c r="E379" s="70" t="s">
        <v>928</v>
      </c>
      <c r="F379" s="58">
        <f t="shared" si="1"/>
        <v>9</v>
      </c>
    </row>
    <row r="380" spans="1:6" ht="14.4" hidden="1">
      <c r="A380" s="71">
        <v>44487</v>
      </c>
      <c r="B380" s="66">
        <v>293.07</v>
      </c>
      <c r="C380" s="67" t="s">
        <v>1035</v>
      </c>
      <c r="D380" s="67" t="s">
        <v>1035</v>
      </c>
      <c r="E380" s="67" t="s">
        <v>1036</v>
      </c>
      <c r="F380" s="58">
        <f t="shared" si="1"/>
        <v>10</v>
      </c>
    </row>
    <row r="381" spans="1:6" ht="14.4" hidden="1">
      <c r="A381" s="68">
        <v>44445</v>
      </c>
      <c r="B381" s="69">
        <v>21.39</v>
      </c>
      <c r="C381" s="70" t="s">
        <v>1499</v>
      </c>
      <c r="D381" s="70" t="s">
        <v>1429</v>
      </c>
      <c r="E381" s="70" t="s">
        <v>952</v>
      </c>
      <c r="F381" s="58">
        <f t="shared" si="1"/>
        <v>9</v>
      </c>
    </row>
    <row r="382" spans="1:6" ht="14.4" hidden="1">
      <c r="A382" s="72">
        <v>44511</v>
      </c>
      <c r="B382" s="69">
        <v>9.27</v>
      </c>
      <c r="C382" s="70" t="s">
        <v>1500</v>
      </c>
      <c r="D382" s="70" t="s">
        <v>1486</v>
      </c>
      <c r="E382" s="70" t="s">
        <v>1022</v>
      </c>
      <c r="F382" s="58">
        <f t="shared" si="1"/>
        <v>11</v>
      </c>
    </row>
    <row r="383" spans="1:6" ht="14.4" hidden="1">
      <c r="A383" s="65">
        <v>44445</v>
      </c>
      <c r="B383" s="66">
        <v>20.96</v>
      </c>
      <c r="C383" s="67" t="s">
        <v>1501</v>
      </c>
      <c r="D383" s="67" t="s">
        <v>954</v>
      </c>
      <c r="E383" s="67" t="s">
        <v>918</v>
      </c>
      <c r="F383" s="58">
        <f t="shared" si="1"/>
        <v>9</v>
      </c>
    </row>
    <row r="384" spans="1:6" ht="14.4" hidden="1">
      <c r="A384" s="68">
        <v>44445</v>
      </c>
      <c r="B384" s="69">
        <v>5.82</v>
      </c>
      <c r="C384" s="70" t="s">
        <v>1502</v>
      </c>
      <c r="D384" s="70" t="s">
        <v>1503</v>
      </c>
      <c r="E384" s="70" t="s">
        <v>952</v>
      </c>
      <c r="F384" s="58">
        <f t="shared" si="1"/>
        <v>9</v>
      </c>
    </row>
    <row r="385" spans="1:6" ht="14.4" hidden="1">
      <c r="A385" s="65">
        <v>44445</v>
      </c>
      <c r="B385" s="66">
        <v>35</v>
      </c>
      <c r="C385" s="67" t="s">
        <v>1504</v>
      </c>
      <c r="D385" s="67" t="s">
        <v>1505</v>
      </c>
      <c r="E385" s="67" t="s">
        <v>928</v>
      </c>
      <c r="F385" s="58">
        <f t="shared" si="1"/>
        <v>9</v>
      </c>
    </row>
    <row r="386" spans="1:6" ht="14.4" hidden="1">
      <c r="A386" s="68">
        <v>44444</v>
      </c>
      <c r="B386" s="69">
        <v>19.52</v>
      </c>
      <c r="C386" s="70" t="s">
        <v>1506</v>
      </c>
      <c r="D386" s="70" t="s">
        <v>967</v>
      </c>
      <c r="E386" s="70" t="s">
        <v>928</v>
      </c>
      <c r="F386" s="58">
        <f t="shared" si="1"/>
        <v>9</v>
      </c>
    </row>
    <row r="387" spans="1:6" ht="14.4" hidden="1">
      <c r="A387" s="65">
        <v>44444</v>
      </c>
      <c r="B387" s="66">
        <v>66.7</v>
      </c>
      <c r="C387" s="67" t="s">
        <v>1507</v>
      </c>
      <c r="D387" s="67" t="s">
        <v>1382</v>
      </c>
      <c r="E387" s="67" t="s">
        <v>928</v>
      </c>
      <c r="F387" s="58">
        <f t="shared" si="1"/>
        <v>9</v>
      </c>
    </row>
    <row r="388" spans="1:6" ht="14.4" hidden="1">
      <c r="A388" s="68">
        <v>44444</v>
      </c>
      <c r="B388" s="69">
        <v>7.65</v>
      </c>
      <c r="C388" s="70" t="s">
        <v>1508</v>
      </c>
      <c r="D388" s="70" t="s">
        <v>1509</v>
      </c>
      <c r="E388" s="70" t="s">
        <v>921</v>
      </c>
      <c r="F388" s="58">
        <f t="shared" si="1"/>
        <v>9</v>
      </c>
    </row>
    <row r="389" spans="1:6" ht="14.4" hidden="1">
      <c r="A389" s="71">
        <v>44497</v>
      </c>
      <c r="B389" s="66">
        <v>35.700000000000003</v>
      </c>
      <c r="C389" s="67" t="s">
        <v>1510</v>
      </c>
      <c r="D389" s="67" t="s">
        <v>936</v>
      </c>
      <c r="E389" s="67" t="s">
        <v>937</v>
      </c>
      <c r="F389" s="58">
        <f t="shared" si="1"/>
        <v>10</v>
      </c>
    </row>
    <row r="390" spans="1:6" ht="14.4" hidden="1">
      <c r="A390" s="65">
        <v>44444</v>
      </c>
      <c r="B390" s="66">
        <v>39.17</v>
      </c>
      <c r="C390" s="67" t="s">
        <v>1511</v>
      </c>
      <c r="D390" s="67" t="s">
        <v>956</v>
      </c>
      <c r="E390" s="67" t="s">
        <v>952</v>
      </c>
      <c r="F390" s="58">
        <f t="shared" si="1"/>
        <v>9</v>
      </c>
    </row>
    <row r="391" spans="1:6" ht="14.4" hidden="1">
      <c r="A391" s="65">
        <v>44414</v>
      </c>
      <c r="B391" s="66">
        <v>84.23</v>
      </c>
      <c r="C391" s="67" t="s">
        <v>1512</v>
      </c>
      <c r="D391" s="67" t="s">
        <v>1513</v>
      </c>
      <c r="E391" s="67" t="s">
        <v>1380</v>
      </c>
      <c r="F391" s="58">
        <f t="shared" si="1"/>
        <v>8</v>
      </c>
    </row>
    <row r="392" spans="1:6" ht="14.4" hidden="1">
      <c r="A392" s="68">
        <v>44442</v>
      </c>
      <c r="B392" s="69">
        <v>4.2699999999999996</v>
      </c>
      <c r="C392" s="70" t="s">
        <v>1514</v>
      </c>
      <c r="D392" s="70" t="s">
        <v>1334</v>
      </c>
      <c r="E392" s="70" t="s">
        <v>928</v>
      </c>
      <c r="F392" s="58">
        <f t="shared" si="1"/>
        <v>9</v>
      </c>
    </row>
    <row r="393" spans="1:6" ht="14.4" hidden="1">
      <c r="A393" s="68">
        <v>44442</v>
      </c>
      <c r="B393" s="69">
        <v>35.35</v>
      </c>
      <c r="C393" s="70" t="s">
        <v>1515</v>
      </c>
      <c r="D393" s="70" t="s">
        <v>1516</v>
      </c>
      <c r="E393" s="70" t="s">
        <v>921</v>
      </c>
      <c r="F393" s="58">
        <f t="shared" si="1"/>
        <v>9</v>
      </c>
    </row>
    <row r="394" spans="1:6" ht="14.4" hidden="1">
      <c r="A394" s="65">
        <v>44442</v>
      </c>
      <c r="B394" s="66">
        <v>2.44</v>
      </c>
      <c r="C394" s="67" t="s">
        <v>1517</v>
      </c>
      <c r="D394" s="67" t="s">
        <v>1518</v>
      </c>
      <c r="E394" s="67" t="s">
        <v>928</v>
      </c>
      <c r="F394" s="58">
        <f t="shared" si="1"/>
        <v>9</v>
      </c>
    </row>
    <row r="395" spans="1:6" ht="14.4" hidden="1">
      <c r="A395" s="65">
        <v>44442</v>
      </c>
      <c r="B395" s="66">
        <v>86.65</v>
      </c>
      <c r="C395" s="67" t="s">
        <v>1519</v>
      </c>
      <c r="D395" s="67" t="s">
        <v>971</v>
      </c>
      <c r="E395" s="67" t="s">
        <v>952</v>
      </c>
      <c r="F395" s="58">
        <f t="shared" si="1"/>
        <v>9</v>
      </c>
    </row>
    <row r="396" spans="1:6" ht="14.4" hidden="1">
      <c r="A396" s="68">
        <v>44442</v>
      </c>
      <c r="B396" s="69">
        <v>36.590000000000003</v>
      </c>
      <c r="C396" s="70" t="s">
        <v>1520</v>
      </c>
      <c r="D396" s="70" t="s">
        <v>1518</v>
      </c>
      <c r="E396" s="70" t="s">
        <v>928</v>
      </c>
      <c r="F396" s="58">
        <f t="shared" si="1"/>
        <v>9</v>
      </c>
    </row>
    <row r="397" spans="1:6" ht="14.4" hidden="1">
      <c r="A397" s="68">
        <v>44447</v>
      </c>
      <c r="B397" s="69">
        <v>51</v>
      </c>
      <c r="C397" s="70" t="s">
        <v>1521</v>
      </c>
      <c r="D397" s="70" t="s">
        <v>1522</v>
      </c>
      <c r="E397" s="70" t="s">
        <v>1004</v>
      </c>
      <c r="F397" s="58">
        <f t="shared" si="1"/>
        <v>9</v>
      </c>
    </row>
    <row r="398" spans="1:6" ht="14.4" hidden="1">
      <c r="A398" s="71">
        <v>44496</v>
      </c>
      <c r="B398" s="66">
        <v>61.37</v>
      </c>
      <c r="C398" s="67" t="s">
        <v>1523</v>
      </c>
      <c r="D398" s="67" t="s">
        <v>936</v>
      </c>
      <c r="E398" s="67" t="s">
        <v>937</v>
      </c>
      <c r="F398" s="58">
        <f t="shared" si="1"/>
        <v>10</v>
      </c>
    </row>
    <row r="399" spans="1:6" ht="14.4" hidden="1">
      <c r="A399" s="71">
        <v>44493</v>
      </c>
      <c r="B399" s="66">
        <v>27.78</v>
      </c>
      <c r="C399" s="67" t="s">
        <v>1524</v>
      </c>
      <c r="D399" s="67" t="s">
        <v>936</v>
      </c>
      <c r="E399" s="67" t="s">
        <v>937</v>
      </c>
      <c r="F399" s="58">
        <f t="shared" si="1"/>
        <v>10</v>
      </c>
    </row>
    <row r="400" spans="1:6" ht="14.4" hidden="1">
      <c r="A400" s="68">
        <v>44440</v>
      </c>
      <c r="B400" s="69">
        <v>11.25</v>
      </c>
      <c r="C400" s="70" t="s">
        <v>1525</v>
      </c>
      <c r="D400" s="70" t="s">
        <v>954</v>
      </c>
      <c r="E400" s="70" t="s">
        <v>918</v>
      </c>
      <c r="F400" s="58">
        <f t="shared" si="1"/>
        <v>9</v>
      </c>
    </row>
    <row r="401" spans="1:6" ht="14.4" hidden="1">
      <c r="A401" s="68">
        <v>44440</v>
      </c>
      <c r="B401" s="69">
        <v>64.760000000000005</v>
      </c>
      <c r="C401" s="70" t="s">
        <v>1526</v>
      </c>
      <c r="D401" s="70" t="s">
        <v>1010</v>
      </c>
      <c r="E401" s="70" t="s">
        <v>952</v>
      </c>
      <c r="F401" s="58">
        <f t="shared" si="1"/>
        <v>9</v>
      </c>
    </row>
    <row r="402" spans="1:6" ht="14.4" hidden="1">
      <c r="A402" s="65">
        <v>44440</v>
      </c>
      <c r="B402" s="66">
        <v>26.42</v>
      </c>
      <c r="C402" s="67" t="s">
        <v>1527</v>
      </c>
      <c r="D402" s="67" t="s">
        <v>1308</v>
      </c>
      <c r="E402" s="67" t="s">
        <v>1309</v>
      </c>
      <c r="F402" s="58">
        <f t="shared" si="1"/>
        <v>9</v>
      </c>
    </row>
    <row r="403" spans="1:6" ht="14.4" hidden="1">
      <c r="A403" s="68">
        <v>44441</v>
      </c>
      <c r="B403" s="69">
        <v>16.07</v>
      </c>
      <c r="C403" s="70" t="s">
        <v>1528</v>
      </c>
      <c r="D403" s="70" t="s">
        <v>974</v>
      </c>
      <c r="E403" s="70" t="s">
        <v>928</v>
      </c>
      <c r="F403" s="58">
        <f t="shared" si="1"/>
        <v>9</v>
      </c>
    </row>
    <row r="404" spans="1:6" ht="14.4" hidden="1">
      <c r="A404" s="72">
        <v>44498</v>
      </c>
      <c r="B404" s="69">
        <v>13.98</v>
      </c>
      <c r="C404" s="70" t="s">
        <v>1529</v>
      </c>
      <c r="D404" s="70" t="s">
        <v>1530</v>
      </c>
      <c r="E404" s="70" t="s">
        <v>952</v>
      </c>
      <c r="F404" s="58">
        <f t="shared" si="1"/>
        <v>10</v>
      </c>
    </row>
    <row r="405" spans="1:6" ht="14.4" hidden="1">
      <c r="A405" s="65">
        <v>44446</v>
      </c>
      <c r="B405" s="66">
        <v>150</v>
      </c>
      <c r="C405" s="67" t="s">
        <v>1531</v>
      </c>
      <c r="D405" s="67" t="s">
        <v>1231</v>
      </c>
      <c r="E405" s="67" t="s">
        <v>965</v>
      </c>
      <c r="F405" s="58">
        <f t="shared" si="1"/>
        <v>9</v>
      </c>
    </row>
    <row r="406" spans="1:6" ht="14.4" hidden="1">
      <c r="A406" s="65">
        <v>44441</v>
      </c>
      <c r="B406" s="66">
        <v>31</v>
      </c>
      <c r="C406" s="67" t="s">
        <v>1532</v>
      </c>
      <c r="D406" s="67" t="s">
        <v>1533</v>
      </c>
      <c r="E406" s="67" t="s">
        <v>928</v>
      </c>
      <c r="F406" s="58">
        <f t="shared" si="1"/>
        <v>9</v>
      </c>
    </row>
    <row r="407" spans="1:6" ht="14.4" hidden="1">
      <c r="A407" s="68">
        <v>44441</v>
      </c>
      <c r="B407" s="69">
        <v>5.62</v>
      </c>
      <c r="C407" s="70" t="s">
        <v>1534</v>
      </c>
      <c r="D407" s="70" t="s">
        <v>1032</v>
      </c>
      <c r="E407" s="70" t="s">
        <v>928</v>
      </c>
      <c r="F407" s="58">
        <f t="shared" si="1"/>
        <v>9</v>
      </c>
    </row>
    <row r="408" spans="1:6" ht="14.4" hidden="1">
      <c r="A408" s="65">
        <v>44440</v>
      </c>
      <c r="B408" s="66">
        <v>14.31</v>
      </c>
      <c r="C408" s="67" t="s">
        <v>1535</v>
      </c>
      <c r="D408" s="67" t="s">
        <v>974</v>
      </c>
      <c r="E408" s="67" t="s">
        <v>928</v>
      </c>
      <c r="F408" s="58">
        <f t="shared" si="1"/>
        <v>9</v>
      </c>
    </row>
    <row r="409" spans="1:6" ht="14.4" hidden="1">
      <c r="A409" s="71">
        <v>44498</v>
      </c>
      <c r="B409" s="66">
        <v>44.89</v>
      </c>
      <c r="C409" s="67" t="s">
        <v>1536</v>
      </c>
      <c r="D409" s="67" t="s">
        <v>1537</v>
      </c>
      <c r="E409" s="67" t="s">
        <v>947</v>
      </c>
      <c r="F409" s="58">
        <f t="shared" si="1"/>
        <v>10</v>
      </c>
    </row>
    <row r="410" spans="1:6" ht="14.4" hidden="1">
      <c r="A410" s="72">
        <v>44497</v>
      </c>
      <c r="B410" s="69">
        <v>57.16</v>
      </c>
      <c r="C410" s="70" t="s">
        <v>1538</v>
      </c>
      <c r="D410" s="70" t="s">
        <v>1539</v>
      </c>
      <c r="E410" s="70" t="s">
        <v>1309</v>
      </c>
      <c r="F410" s="58">
        <f t="shared" si="1"/>
        <v>10</v>
      </c>
    </row>
    <row r="411" spans="1:6" ht="14.4" hidden="1">
      <c r="A411" s="68">
        <v>44443</v>
      </c>
      <c r="B411" s="69">
        <v>5</v>
      </c>
      <c r="C411" s="70" t="s">
        <v>1540</v>
      </c>
      <c r="D411" s="70" t="s">
        <v>1541</v>
      </c>
      <c r="E411" s="70" t="s">
        <v>1406</v>
      </c>
      <c r="F411" s="58">
        <f t="shared" si="1"/>
        <v>9</v>
      </c>
    </row>
    <row r="412" spans="1:6" ht="14.4" hidden="1">
      <c r="A412" s="65">
        <v>44440</v>
      </c>
      <c r="B412" s="66">
        <v>98.2</v>
      </c>
      <c r="C412" s="67" t="s">
        <v>1542</v>
      </c>
      <c r="D412" s="67" t="s">
        <v>1543</v>
      </c>
      <c r="E412" s="67" t="s">
        <v>928</v>
      </c>
      <c r="F412" s="58">
        <f t="shared" si="1"/>
        <v>9</v>
      </c>
    </row>
    <row r="413" spans="1:6" ht="14.4" hidden="1">
      <c r="A413" s="71">
        <v>44497</v>
      </c>
      <c r="B413" s="66">
        <v>-500</v>
      </c>
      <c r="C413" s="67" t="s">
        <v>1544</v>
      </c>
      <c r="D413" s="67" t="s">
        <v>1545</v>
      </c>
      <c r="E413" s="67" t="s">
        <v>1309</v>
      </c>
      <c r="F413" s="58">
        <f t="shared" si="1"/>
        <v>10</v>
      </c>
    </row>
    <row r="414" spans="1:6" ht="14.4" hidden="1">
      <c r="A414" s="68">
        <v>44440</v>
      </c>
      <c r="B414" s="69">
        <v>15.45</v>
      </c>
      <c r="C414" s="70" t="s">
        <v>1546</v>
      </c>
      <c r="D414" s="70" t="s">
        <v>1547</v>
      </c>
      <c r="E414" s="70" t="s">
        <v>928</v>
      </c>
      <c r="F414" s="58">
        <f t="shared" si="1"/>
        <v>9</v>
      </c>
    </row>
    <row r="415" spans="1:6" ht="14.4" hidden="1">
      <c r="A415" s="72">
        <v>44496</v>
      </c>
      <c r="B415" s="69">
        <v>73.83</v>
      </c>
      <c r="C415" s="70" t="s">
        <v>1548</v>
      </c>
      <c r="D415" s="70" t="s">
        <v>1549</v>
      </c>
      <c r="E415" s="70" t="s">
        <v>1550</v>
      </c>
      <c r="F415" s="58">
        <f t="shared" si="1"/>
        <v>10</v>
      </c>
    </row>
    <row r="416" spans="1:6" ht="14.4" hidden="1">
      <c r="A416" s="68">
        <v>44422</v>
      </c>
      <c r="B416" s="69">
        <v>178.4</v>
      </c>
      <c r="C416" s="70" t="s">
        <v>1551</v>
      </c>
      <c r="D416" s="70" t="s">
        <v>1053</v>
      </c>
      <c r="E416" s="70" t="s">
        <v>1054</v>
      </c>
      <c r="F416" s="58">
        <f t="shared" si="1"/>
        <v>8</v>
      </c>
    </row>
    <row r="417" spans="1:6" ht="14.4" hidden="1">
      <c r="A417" s="71">
        <v>44490</v>
      </c>
      <c r="B417" s="66">
        <v>57.63</v>
      </c>
      <c r="C417" s="67" t="s">
        <v>1552</v>
      </c>
      <c r="D417" s="67" t="s">
        <v>1553</v>
      </c>
      <c r="E417" s="67" t="s">
        <v>952</v>
      </c>
      <c r="F417" s="58">
        <f t="shared" si="1"/>
        <v>10</v>
      </c>
    </row>
    <row r="418" spans="1:6" ht="14.4" hidden="1">
      <c r="A418" s="71">
        <v>44493</v>
      </c>
      <c r="B418" s="66">
        <v>11.78</v>
      </c>
      <c r="C418" s="67" t="s">
        <v>1554</v>
      </c>
      <c r="D418" s="67" t="s">
        <v>1555</v>
      </c>
      <c r="E418" s="67" t="s">
        <v>921</v>
      </c>
      <c r="F418" s="58">
        <f t="shared" si="1"/>
        <v>10</v>
      </c>
    </row>
    <row r="419" spans="1:6" ht="14.4" hidden="1">
      <c r="A419" s="71">
        <v>44490</v>
      </c>
      <c r="B419" s="66">
        <v>1.79</v>
      </c>
      <c r="C419" s="67" t="s">
        <v>1556</v>
      </c>
      <c r="D419" s="67" t="s">
        <v>954</v>
      </c>
      <c r="E419" s="67" t="s">
        <v>918</v>
      </c>
      <c r="F419" s="58">
        <f t="shared" si="1"/>
        <v>10</v>
      </c>
    </row>
    <row r="420" spans="1:6" ht="14.4" hidden="1">
      <c r="A420" s="65">
        <v>44442</v>
      </c>
      <c r="B420" s="66">
        <v>49</v>
      </c>
      <c r="C420" s="67" t="s">
        <v>1557</v>
      </c>
      <c r="D420" s="67" t="s">
        <v>1558</v>
      </c>
      <c r="E420" s="67" t="s">
        <v>1406</v>
      </c>
      <c r="F420" s="58">
        <f t="shared" si="1"/>
        <v>9</v>
      </c>
    </row>
    <row r="421" spans="1:6" ht="14.4" hidden="1">
      <c r="A421" s="71">
        <v>44489</v>
      </c>
      <c r="B421" s="66">
        <v>52</v>
      </c>
      <c r="C421" s="67" t="s">
        <v>1559</v>
      </c>
      <c r="D421" s="67" t="s">
        <v>1560</v>
      </c>
      <c r="E421" s="67" t="s">
        <v>1371</v>
      </c>
      <c r="F421" s="58">
        <f t="shared" si="1"/>
        <v>10</v>
      </c>
    </row>
    <row r="422" spans="1:6" ht="14.4" hidden="1">
      <c r="A422" s="72">
        <v>44493</v>
      </c>
      <c r="B422" s="69">
        <v>30.72</v>
      </c>
      <c r="C422" s="70" t="s">
        <v>1561</v>
      </c>
      <c r="D422" s="70" t="s">
        <v>1562</v>
      </c>
      <c r="E422" s="70" t="s">
        <v>921</v>
      </c>
      <c r="F422" s="58">
        <f t="shared" si="1"/>
        <v>10</v>
      </c>
    </row>
    <row r="423" spans="1:6" ht="14.4" hidden="1">
      <c r="A423" s="71">
        <v>44488</v>
      </c>
      <c r="B423" s="66">
        <v>17.420000000000002</v>
      </c>
      <c r="C423" s="67" t="s">
        <v>1563</v>
      </c>
      <c r="D423" s="67" t="s">
        <v>1539</v>
      </c>
      <c r="E423" s="67" t="s">
        <v>1309</v>
      </c>
      <c r="F423" s="58">
        <f t="shared" si="1"/>
        <v>10</v>
      </c>
    </row>
    <row r="424" spans="1:6" ht="14.4" hidden="1">
      <c r="A424" s="72">
        <v>44487</v>
      </c>
      <c r="B424" s="69">
        <v>7.48</v>
      </c>
      <c r="C424" s="70" t="s">
        <v>1564</v>
      </c>
      <c r="D424" s="70" t="s">
        <v>954</v>
      </c>
      <c r="E424" s="70" t="s">
        <v>918</v>
      </c>
      <c r="F424" s="58">
        <f t="shared" si="1"/>
        <v>10</v>
      </c>
    </row>
    <row r="425" spans="1:6" ht="14.4" hidden="1">
      <c r="A425" s="72">
        <v>44492</v>
      </c>
      <c r="B425" s="69">
        <v>5</v>
      </c>
      <c r="C425" s="70" t="s">
        <v>1565</v>
      </c>
      <c r="D425" s="70" t="s">
        <v>936</v>
      </c>
      <c r="E425" s="70" t="s">
        <v>937</v>
      </c>
      <c r="F425" s="58">
        <f t="shared" si="1"/>
        <v>10</v>
      </c>
    </row>
    <row r="426" spans="1:6" ht="14.4" hidden="1">
      <c r="A426" s="71">
        <v>44492</v>
      </c>
      <c r="B426" s="66">
        <v>29.01</v>
      </c>
      <c r="C426" s="67" t="s">
        <v>1566</v>
      </c>
      <c r="D426" s="67" t="s">
        <v>936</v>
      </c>
      <c r="E426" s="67" t="s">
        <v>937</v>
      </c>
      <c r="F426" s="58">
        <f t="shared" si="1"/>
        <v>10</v>
      </c>
    </row>
    <row r="427" spans="1:6" ht="14.4" hidden="1">
      <c r="A427" s="72">
        <v>44487</v>
      </c>
      <c r="B427" s="69">
        <v>7.37</v>
      </c>
      <c r="C427" s="70" t="s">
        <v>1567</v>
      </c>
      <c r="D427" s="70" t="s">
        <v>951</v>
      </c>
      <c r="E427" s="70" t="s">
        <v>952</v>
      </c>
      <c r="F427" s="58">
        <f t="shared" si="1"/>
        <v>10</v>
      </c>
    </row>
    <row r="428" spans="1:6" ht="14.4" hidden="1">
      <c r="A428" s="72">
        <v>44493</v>
      </c>
      <c r="B428" s="69">
        <v>65.08</v>
      </c>
      <c r="C428" s="70" t="s">
        <v>1568</v>
      </c>
      <c r="D428" s="70" t="s">
        <v>1382</v>
      </c>
      <c r="E428" s="70" t="s">
        <v>928</v>
      </c>
      <c r="F428" s="58">
        <f t="shared" si="1"/>
        <v>10</v>
      </c>
    </row>
    <row r="429" spans="1:6" ht="14.4" hidden="1">
      <c r="A429" s="72">
        <v>44487</v>
      </c>
      <c r="B429" s="69">
        <v>3.2</v>
      </c>
      <c r="C429" s="70" t="s">
        <v>1569</v>
      </c>
      <c r="D429" s="70" t="s">
        <v>956</v>
      </c>
      <c r="E429" s="70" t="s">
        <v>952</v>
      </c>
      <c r="F429" s="58">
        <f t="shared" si="1"/>
        <v>10</v>
      </c>
    </row>
    <row r="430" spans="1:6" ht="14.4" hidden="1">
      <c r="A430" s="65">
        <v>44452</v>
      </c>
      <c r="B430" s="66">
        <v>28.74</v>
      </c>
      <c r="C430" s="67" t="s">
        <v>1570</v>
      </c>
      <c r="D430" s="67" t="s">
        <v>1571</v>
      </c>
      <c r="E430" s="67" t="s">
        <v>1094</v>
      </c>
      <c r="F430" s="58">
        <f t="shared" si="1"/>
        <v>9</v>
      </c>
    </row>
    <row r="431" spans="1:6" ht="14.4" hidden="1">
      <c r="A431" s="71">
        <v>44486</v>
      </c>
      <c r="B431" s="66">
        <v>23.53</v>
      </c>
      <c r="C431" s="67" t="s">
        <v>1572</v>
      </c>
      <c r="D431" s="67" t="s">
        <v>971</v>
      </c>
      <c r="E431" s="67" t="s">
        <v>952</v>
      </c>
      <c r="F431" s="58">
        <f t="shared" si="1"/>
        <v>10</v>
      </c>
    </row>
    <row r="432" spans="1:6" ht="14.4" hidden="1">
      <c r="A432" s="71">
        <v>44493</v>
      </c>
      <c r="B432" s="66">
        <v>24.59</v>
      </c>
      <c r="C432" s="67" t="s">
        <v>1573</v>
      </c>
      <c r="D432" s="67" t="s">
        <v>1574</v>
      </c>
      <c r="E432" s="67" t="s">
        <v>921</v>
      </c>
      <c r="F432" s="58">
        <f t="shared" si="1"/>
        <v>10</v>
      </c>
    </row>
    <row r="433" spans="1:6" ht="14.4" hidden="1">
      <c r="A433" s="72">
        <v>44493</v>
      </c>
      <c r="B433" s="69">
        <v>23.75</v>
      </c>
      <c r="C433" s="70" t="s">
        <v>1575</v>
      </c>
      <c r="D433" s="70" t="s">
        <v>1518</v>
      </c>
      <c r="E433" s="70" t="s">
        <v>928</v>
      </c>
      <c r="F433" s="58">
        <f t="shared" si="1"/>
        <v>10</v>
      </c>
    </row>
    <row r="434" spans="1:6" ht="14.4" hidden="1">
      <c r="A434" s="71">
        <v>44492</v>
      </c>
      <c r="B434" s="66">
        <v>39.270000000000003</v>
      </c>
      <c r="C434" s="67" t="s">
        <v>1576</v>
      </c>
      <c r="D434" s="67" t="s">
        <v>1577</v>
      </c>
      <c r="E434" s="67" t="s">
        <v>921</v>
      </c>
      <c r="F434" s="58">
        <f t="shared" si="1"/>
        <v>10</v>
      </c>
    </row>
    <row r="435" spans="1:6" ht="14.4" hidden="1">
      <c r="A435" s="71">
        <v>44485</v>
      </c>
      <c r="B435" s="66">
        <v>13.85</v>
      </c>
      <c r="C435" s="67" t="s">
        <v>1578</v>
      </c>
      <c r="D435" s="67" t="s">
        <v>1370</v>
      </c>
      <c r="E435" s="67" t="s">
        <v>1371</v>
      </c>
      <c r="F435" s="58">
        <f t="shared" si="1"/>
        <v>10</v>
      </c>
    </row>
    <row r="436" spans="1:6" ht="14.4" hidden="1">
      <c r="A436" s="72">
        <v>44492</v>
      </c>
      <c r="B436" s="69">
        <v>12.08</v>
      </c>
      <c r="C436" s="70" t="s">
        <v>1579</v>
      </c>
      <c r="D436" s="70" t="s">
        <v>1562</v>
      </c>
      <c r="E436" s="70" t="s">
        <v>921</v>
      </c>
      <c r="F436" s="58">
        <f t="shared" si="1"/>
        <v>10</v>
      </c>
    </row>
    <row r="437" spans="1:6" ht="14.4" hidden="1">
      <c r="A437" s="71">
        <v>44492</v>
      </c>
      <c r="B437" s="66">
        <v>17.66</v>
      </c>
      <c r="C437" s="67" t="s">
        <v>1580</v>
      </c>
      <c r="D437" s="67" t="s">
        <v>1581</v>
      </c>
      <c r="E437" s="67" t="s">
        <v>921</v>
      </c>
      <c r="F437" s="58">
        <f t="shared" si="1"/>
        <v>10</v>
      </c>
    </row>
    <row r="438" spans="1:6" ht="14.4" hidden="1">
      <c r="A438" s="72">
        <v>44494</v>
      </c>
      <c r="B438" s="69">
        <v>6</v>
      </c>
      <c r="C438" s="70" t="s">
        <v>1582</v>
      </c>
      <c r="D438" s="70" t="s">
        <v>1476</v>
      </c>
      <c r="E438" s="70" t="s">
        <v>1001</v>
      </c>
      <c r="F438" s="58">
        <f t="shared" si="1"/>
        <v>10</v>
      </c>
    </row>
    <row r="439" spans="1:6" ht="14.4" hidden="1">
      <c r="A439" s="65">
        <v>44441</v>
      </c>
      <c r="B439" s="66">
        <v>150</v>
      </c>
      <c r="C439" s="67" t="s">
        <v>1583</v>
      </c>
      <c r="D439" s="67" t="s">
        <v>1231</v>
      </c>
      <c r="E439" s="67" t="s">
        <v>965</v>
      </c>
      <c r="F439" s="58">
        <f t="shared" si="1"/>
        <v>9</v>
      </c>
    </row>
    <row r="440" spans="1:6" ht="14.4" hidden="1">
      <c r="A440" s="72">
        <v>44492</v>
      </c>
      <c r="B440" s="69">
        <v>27.97</v>
      </c>
      <c r="C440" s="70" t="s">
        <v>1584</v>
      </c>
      <c r="D440" s="70" t="s">
        <v>1581</v>
      </c>
      <c r="E440" s="70" t="s">
        <v>921</v>
      </c>
      <c r="F440" s="58">
        <f t="shared" si="1"/>
        <v>10</v>
      </c>
    </row>
    <row r="441" spans="1:6" ht="14.4" hidden="1">
      <c r="A441" s="71">
        <v>44489</v>
      </c>
      <c r="B441" s="66">
        <v>150</v>
      </c>
      <c r="C441" s="67" t="s">
        <v>1585</v>
      </c>
      <c r="D441" s="67" t="s">
        <v>1231</v>
      </c>
      <c r="E441" s="67" t="s">
        <v>965</v>
      </c>
      <c r="F441" s="58">
        <f t="shared" si="1"/>
        <v>10</v>
      </c>
    </row>
    <row r="442" spans="1:6" ht="14.4" hidden="1">
      <c r="A442" s="72">
        <v>44484</v>
      </c>
      <c r="B442" s="69">
        <v>9.06</v>
      </c>
      <c r="C442" s="70" t="s">
        <v>1586</v>
      </c>
      <c r="D442" s="70" t="s">
        <v>954</v>
      </c>
      <c r="E442" s="70" t="s">
        <v>918</v>
      </c>
      <c r="F442" s="58">
        <f t="shared" si="1"/>
        <v>10</v>
      </c>
    </row>
    <row r="443" spans="1:6" ht="14.4" hidden="1">
      <c r="A443" s="71">
        <v>44492</v>
      </c>
      <c r="B443" s="66">
        <v>45.31</v>
      </c>
      <c r="C443" s="67" t="s">
        <v>1587</v>
      </c>
      <c r="D443" s="67" t="s">
        <v>1581</v>
      </c>
      <c r="E443" s="67" t="s">
        <v>921</v>
      </c>
      <c r="F443" s="58">
        <f t="shared" si="1"/>
        <v>10</v>
      </c>
    </row>
    <row r="444" spans="1:6" ht="14.4" hidden="1">
      <c r="A444" s="71">
        <v>44484</v>
      </c>
      <c r="B444" s="66">
        <v>3.2</v>
      </c>
      <c r="C444" s="67" t="s">
        <v>1588</v>
      </c>
      <c r="D444" s="67" t="s">
        <v>956</v>
      </c>
      <c r="E444" s="67" t="s">
        <v>952</v>
      </c>
      <c r="F444" s="58">
        <f t="shared" si="1"/>
        <v>10</v>
      </c>
    </row>
    <row r="445" spans="1:6" ht="14.4" hidden="1">
      <c r="A445" s="65">
        <v>44469</v>
      </c>
      <c r="B445" s="66">
        <v>3.74</v>
      </c>
      <c r="C445" s="67" t="s">
        <v>1589</v>
      </c>
      <c r="D445" s="67" t="s">
        <v>1590</v>
      </c>
      <c r="E445" s="67" t="s">
        <v>1084</v>
      </c>
      <c r="F445" s="58">
        <f t="shared" si="1"/>
        <v>9</v>
      </c>
    </row>
    <row r="446" spans="1:6" ht="14.4" hidden="1">
      <c r="A446" s="72">
        <v>44484</v>
      </c>
      <c r="B446" s="69">
        <v>5.33</v>
      </c>
      <c r="C446" s="70" t="s">
        <v>1588</v>
      </c>
      <c r="D446" s="70" t="s">
        <v>956</v>
      </c>
      <c r="E446" s="70" t="s">
        <v>952</v>
      </c>
      <c r="F446" s="58">
        <f t="shared" si="1"/>
        <v>10</v>
      </c>
    </row>
    <row r="447" spans="1:6" ht="14.4" hidden="1">
      <c r="A447" s="72">
        <v>44492</v>
      </c>
      <c r="B447" s="69">
        <v>20</v>
      </c>
      <c r="C447" s="70" t="s">
        <v>1591</v>
      </c>
      <c r="D447" s="70" t="s">
        <v>1592</v>
      </c>
      <c r="E447" s="70" t="s">
        <v>921</v>
      </c>
      <c r="F447" s="58">
        <f t="shared" si="1"/>
        <v>10</v>
      </c>
    </row>
    <row r="448" spans="1:6" ht="14.4" hidden="1">
      <c r="A448" s="71">
        <v>44492</v>
      </c>
      <c r="B448" s="66">
        <v>38.47</v>
      </c>
      <c r="C448" s="67" t="s">
        <v>1593</v>
      </c>
      <c r="D448" s="67" t="s">
        <v>1594</v>
      </c>
      <c r="E448" s="67" t="s">
        <v>928</v>
      </c>
      <c r="F448" s="58">
        <f t="shared" si="1"/>
        <v>10</v>
      </c>
    </row>
    <row r="449" spans="1:6" ht="14.4" hidden="1">
      <c r="A449" s="71">
        <v>44483</v>
      </c>
      <c r="B449" s="66">
        <v>5.79</v>
      </c>
      <c r="C449" s="67" t="s">
        <v>1595</v>
      </c>
      <c r="D449" s="67" t="s">
        <v>958</v>
      </c>
      <c r="E449" s="67" t="s">
        <v>918</v>
      </c>
      <c r="F449" s="58">
        <f t="shared" si="1"/>
        <v>10</v>
      </c>
    </row>
    <row r="450" spans="1:6" ht="14.4" hidden="1">
      <c r="A450" s="72">
        <v>44492</v>
      </c>
      <c r="B450" s="69">
        <v>32.5</v>
      </c>
      <c r="C450" s="70" t="s">
        <v>1596</v>
      </c>
      <c r="D450" s="70" t="s">
        <v>1597</v>
      </c>
      <c r="E450" s="70" t="s">
        <v>928</v>
      </c>
      <c r="F450" s="58">
        <f t="shared" si="1"/>
        <v>10</v>
      </c>
    </row>
    <row r="451" spans="1:6" ht="14.4" hidden="1">
      <c r="A451" s="71">
        <v>44483</v>
      </c>
      <c r="B451" s="66">
        <v>8.99</v>
      </c>
      <c r="C451" s="67" t="s">
        <v>1598</v>
      </c>
      <c r="D451" s="67" t="s">
        <v>954</v>
      </c>
      <c r="E451" s="67" t="s">
        <v>918</v>
      </c>
      <c r="F451" s="58">
        <f t="shared" si="1"/>
        <v>10</v>
      </c>
    </row>
    <row r="452" spans="1:6" ht="14.4" hidden="1">
      <c r="A452" s="72">
        <v>44482</v>
      </c>
      <c r="B452" s="69">
        <v>3.39</v>
      </c>
      <c r="C452" s="70" t="s">
        <v>1599</v>
      </c>
      <c r="D452" s="70" t="s">
        <v>954</v>
      </c>
      <c r="E452" s="70" t="s">
        <v>918</v>
      </c>
      <c r="F452" s="58">
        <f t="shared" si="1"/>
        <v>10</v>
      </c>
    </row>
    <row r="453" spans="1:6" ht="14.4" hidden="1">
      <c r="A453" s="71">
        <v>44482</v>
      </c>
      <c r="B453" s="66">
        <v>34.51</v>
      </c>
      <c r="C453" s="67" t="s">
        <v>1600</v>
      </c>
      <c r="D453" s="67" t="s">
        <v>954</v>
      </c>
      <c r="E453" s="67" t="s">
        <v>918</v>
      </c>
      <c r="F453" s="58">
        <f t="shared" si="1"/>
        <v>10</v>
      </c>
    </row>
    <row r="454" spans="1:6" ht="14.4" hidden="1">
      <c r="A454" s="72">
        <v>44482</v>
      </c>
      <c r="B454" s="69">
        <v>41.16</v>
      </c>
      <c r="C454" s="70" t="s">
        <v>1601</v>
      </c>
      <c r="D454" s="70" t="s">
        <v>956</v>
      </c>
      <c r="E454" s="70" t="s">
        <v>952</v>
      </c>
      <c r="F454" s="58">
        <f t="shared" si="1"/>
        <v>10</v>
      </c>
    </row>
    <row r="455" spans="1:6" ht="14.4" hidden="1">
      <c r="A455" s="71">
        <v>44492</v>
      </c>
      <c r="B455" s="66">
        <v>9.0500000000000007</v>
      </c>
      <c r="C455" s="67" t="s">
        <v>1602</v>
      </c>
      <c r="D455" s="67" t="s">
        <v>1574</v>
      </c>
      <c r="E455" s="67" t="s">
        <v>921</v>
      </c>
      <c r="F455" s="58">
        <f t="shared" si="1"/>
        <v>10</v>
      </c>
    </row>
    <row r="456" spans="1:6" ht="14.4" hidden="1">
      <c r="A456" s="72">
        <v>44481</v>
      </c>
      <c r="B456" s="69">
        <v>23.22</v>
      </c>
      <c r="C456" s="70" t="s">
        <v>1603</v>
      </c>
      <c r="D456" s="70" t="s">
        <v>954</v>
      </c>
      <c r="E456" s="70" t="s">
        <v>918</v>
      </c>
      <c r="F456" s="58">
        <f t="shared" si="1"/>
        <v>10</v>
      </c>
    </row>
    <row r="457" spans="1:6" ht="14.4" hidden="1">
      <c r="A457" s="72">
        <v>44491</v>
      </c>
      <c r="B457" s="69">
        <v>17.97</v>
      </c>
      <c r="C457" s="70" t="s">
        <v>1604</v>
      </c>
      <c r="D457" s="70" t="s">
        <v>974</v>
      </c>
      <c r="E457" s="70" t="s">
        <v>928</v>
      </c>
      <c r="F457" s="58">
        <f t="shared" si="1"/>
        <v>10</v>
      </c>
    </row>
    <row r="458" spans="1:6" ht="14.4" hidden="1">
      <c r="A458" s="71">
        <v>44491</v>
      </c>
      <c r="B458" s="66">
        <v>19.2</v>
      </c>
      <c r="C458" s="67" t="s">
        <v>1605</v>
      </c>
      <c r="D458" s="67" t="s">
        <v>1581</v>
      </c>
      <c r="E458" s="67" t="s">
        <v>921</v>
      </c>
      <c r="F458" s="58">
        <f t="shared" si="1"/>
        <v>10</v>
      </c>
    </row>
    <row r="459" spans="1:6" ht="14.4" hidden="1">
      <c r="A459" s="71">
        <v>44489</v>
      </c>
      <c r="B459" s="66">
        <v>4</v>
      </c>
      <c r="C459" s="67" t="s">
        <v>1606</v>
      </c>
      <c r="D459" s="67" t="s">
        <v>1607</v>
      </c>
      <c r="E459" s="67" t="s">
        <v>931</v>
      </c>
      <c r="F459" s="58">
        <f t="shared" si="1"/>
        <v>10</v>
      </c>
    </row>
    <row r="460" spans="1:6" ht="14.4" hidden="1">
      <c r="A460" s="71">
        <v>44549</v>
      </c>
      <c r="B460" s="66">
        <v>15</v>
      </c>
      <c r="C460" s="67" t="s">
        <v>1608</v>
      </c>
      <c r="D460" s="67" t="s">
        <v>1609</v>
      </c>
      <c r="E460" s="67" t="s">
        <v>1022</v>
      </c>
      <c r="F460" s="58">
        <f t="shared" si="1"/>
        <v>12</v>
      </c>
    </row>
    <row r="461" spans="1:6" ht="14.4" hidden="1">
      <c r="A461" s="72">
        <v>44491</v>
      </c>
      <c r="B461" s="69">
        <v>36.25</v>
      </c>
      <c r="C461" s="70" t="s">
        <v>1610</v>
      </c>
      <c r="D461" s="70" t="s">
        <v>1581</v>
      </c>
      <c r="E461" s="70" t="s">
        <v>921</v>
      </c>
      <c r="F461" s="58">
        <f t="shared" si="1"/>
        <v>10</v>
      </c>
    </row>
    <row r="462" spans="1:6" ht="14.4" hidden="1">
      <c r="A462" s="71">
        <v>44491</v>
      </c>
      <c r="B462" s="66">
        <v>38.270000000000003</v>
      </c>
      <c r="C462" s="67" t="s">
        <v>1611</v>
      </c>
      <c r="D462" s="67" t="s">
        <v>1581</v>
      </c>
      <c r="E462" s="67" t="s">
        <v>921</v>
      </c>
      <c r="F462" s="58">
        <f t="shared" si="1"/>
        <v>10</v>
      </c>
    </row>
    <row r="463" spans="1:6" ht="14.4" hidden="1">
      <c r="A463" s="68">
        <v>44471</v>
      </c>
      <c r="B463" s="69">
        <v>-429.62</v>
      </c>
      <c r="C463" s="70" t="s">
        <v>1403</v>
      </c>
      <c r="D463" s="70" t="s">
        <v>1403</v>
      </c>
      <c r="E463" s="70"/>
      <c r="F463" s="58">
        <f t="shared" si="1"/>
        <v>10</v>
      </c>
    </row>
    <row r="464" spans="1:6" ht="14.4" hidden="1">
      <c r="A464" s="72">
        <v>44490</v>
      </c>
      <c r="B464" s="69">
        <v>16.07</v>
      </c>
      <c r="C464" s="70" t="s">
        <v>1612</v>
      </c>
      <c r="D464" s="70" t="s">
        <v>1008</v>
      </c>
      <c r="E464" s="70" t="s">
        <v>928</v>
      </c>
      <c r="F464" s="58">
        <f t="shared" si="1"/>
        <v>10</v>
      </c>
    </row>
    <row r="465" spans="1:6" ht="14.4" hidden="1">
      <c r="A465" s="72">
        <v>44490</v>
      </c>
      <c r="B465" s="69">
        <v>8.84</v>
      </c>
      <c r="C465" s="70" t="s">
        <v>1613</v>
      </c>
      <c r="D465" s="70" t="s">
        <v>1365</v>
      </c>
      <c r="E465" s="70" t="s">
        <v>921</v>
      </c>
      <c r="F465" s="58">
        <f t="shared" si="1"/>
        <v>10</v>
      </c>
    </row>
    <row r="466" spans="1:6" ht="14.4">
      <c r="A466" s="72">
        <v>44480</v>
      </c>
      <c r="B466" s="69">
        <v>444.43</v>
      </c>
      <c r="C466" s="70" t="s">
        <v>1614</v>
      </c>
      <c r="D466" s="70" t="s">
        <v>1615</v>
      </c>
      <c r="E466" s="70" t="s">
        <v>1165</v>
      </c>
      <c r="F466" s="58">
        <f t="shared" si="1"/>
        <v>10</v>
      </c>
    </row>
    <row r="467" spans="1:6" ht="14.4" hidden="1">
      <c r="A467" s="72">
        <v>44484</v>
      </c>
      <c r="B467" s="69">
        <v>150</v>
      </c>
      <c r="C467" s="70" t="s">
        <v>1616</v>
      </c>
      <c r="D467" s="70" t="s">
        <v>1231</v>
      </c>
      <c r="E467" s="70" t="s">
        <v>965</v>
      </c>
      <c r="F467" s="58">
        <f t="shared" si="1"/>
        <v>10</v>
      </c>
    </row>
    <row r="468" spans="1:6" ht="14.4" hidden="1">
      <c r="A468" s="72">
        <v>44488</v>
      </c>
      <c r="B468" s="69">
        <v>10</v>
      </c>
      <c r="C468" s="70" t="s">
        <v>1617</v>
      </c>
      <c r="D468" s="70" t="s">
        <v>1439</v>
      </c>
      <c r="E468" s="70" t="s">
        <v>1440</v>
      </c>
      <c r="F468" s="58">
        <f t="shared" si="1"/>
        <v>10</v>
      </c>
    </row>
    <row r="469" spans="1:6" ht="14.4" hidden="1">
      <c r="A469" s="72">
        <v>44490</v>
      </c>
      <c r="B469" s="69">
        <v>17.64</v>
      </c>
      <c r="C469" s="70" t="s">
        <v>1618</v>
      </c>
      <c r="D469" s="70" t="s">
        <v>993</v>
      </c>
      <c r="E469" s="70" t="s">
        <v>928</v>
      </c>
      <c r="F469" s="58">
        <f t="shared" si="1"/>
        <v>10</v>
      </c>
    </row>
    <row r="470" spans="1:6" ht="14.4" hidden="1">
      <c r="A470" s="72">
        <v>44481</v>
      </c>
      <c r="B470" s="69">
        <v>45.24</v>
      </c>
      <c r="C470" s="70" t="s">
        <v>1619</v>
      </c>
      <c r="D470" s="70" t="s">
        <v>1010</v>
      </c>
      <c r="E470" s="70" t="s">
        <v>952</v>
      </c>
      <c r="F470" s="58">
        <f t="shared" si="1"/>
        <v>10</v>
      </c>
    </row>
    <row r="471" spans="1:6" ht="14.4" hidden="1">
      <c r="A471" s="68">
        <v>44448</v>
      </c>
      <c r="B471" s="69">
        <v>5.8</v>
      </c>
      <c r="C471" s="70" t="s">
        <v>1620</v>
      </c>
      <c r="D471" s="70" t="s">
        <v>1167</v>
      </c>
      <c r="E471" s="70" t="s">
        <v>1094</v>
      </c>
      <c r="F471" s="58">
        <f t="shared" si="1"/>
        <v>9</v>
      </c>
    </row>
    <row r="472" spans="1:6" ht="14.4" hidden="1">
      <c r="A472" s="71">
        <v>44489</v>
      </c>
      <c r="B472" s="66">
        <v>116.72</v>
      </c>
      <c r="C472" s="67" t="s">
        <v>1621</v>
      </c>
      <c r="D472" s="67" t="s">
        <v>1622</v>
      </c>
      <c r="E472" s="67" t="s">
        <v>928</v>
      </c>
      <c r="F472" s="58">
        <f t="shared" si="1"/>
        <v>10</v>
      </c>
    </row>
    <row r="473" spans="1:6" ht="14.4" hidden="1">
      <c r="A473" s="72">
        <v>44481</v>
      </c>
      <c r="B473" s="69">
        <v>9.65</v>
      </c>
      <c r="C473" s="70" t="s">
        <v>1623</v>
      </c>
      <c r="D473" s="70" t="s">
        <v>1624</v>
      </c>
      <c r="E473" s="70" t="s">
        <v>1309</v>
      </c>
      <c r="F473" s="58">
        <f t="shared" si="1"/>
        <v>10</v>
      </c>
    </row>
    <row r="474" spans="1:6" ht="14.4" hidden="1">
      <c r="A474" s="72">
        <v>44489</v>
      </c>
      <c r="B474" s="69">
        <v>16.34</v>
      </c>
      <c r="C474" s="70" t="s">
        <v>1625</v>
      </c>
      <c r="D474" s="70" t="s">
        <v>1008</v>
      </c>
      <c r="E474" s="70" t="s">
        <v>928</v>
      </c>
      <c r="F474" s="58">
        <f t="shared" si="1"/>
        <v>10</v>
      </c>
    </row>
    <row r="475" spans="1:6" ht="14.4" hidden="1">
      <c r="A475" s="72">
        <v>44481</v>
      </c>
      <c r="B475" s="69">
        <v>5.86</v>
      </c>
      <c r="C475" s="70" t="s">
        <v>1626</v>
      </c>
      <c r="D475" s="70" t="s">
        <v>956</v>
      </c>
      <c r="E475" s="70" t="s">
        <v>952</v>
      </c>
      <c r="F475" s="58">
        <f t="shared" si="1"/>
        <v>10</v>
      </c>
    </row>
    <row r="476" spans="1:6" ht="14.4" hidden="1">
      <c r="A476" s="72">
        <v>44489</v>
      </c>
      <c r="B476" s="69">
        <v>4.41</v>
      </c>
      <c r="C476" s="70" t="s">
        <v>1627</v>
      </c>
      <c r="D476" s="70" t="s">
        <v>1365</v>
      </c>
      <c r="E476" s="70" t="s">
        <v>921</v>
      </c>
      <c r="F476" s="58">
        <f t="shared" si="1"/>
        <v>10</v>
      </c>
    </row>
    <row r="477" spans="1:6" ht="14.4" hidden="1">
      <c r="A477" s="71">
        <v>44489</v>
      </c>
      <c r="B477" s="66">
        <v>5.08</v>
      </c>
      <c r="C477" s="67" t="s">
        <v>1628</v>
      </c>
      <c r="D477" s="67" t="s">
        <v>1032</v>
      </c>
      <c r="E477" s="67" t="s">
        <v>928</v>
      </c>
      <c r="F477" s="58">
        <f t="shared" si="1"/>
        <v>10</v>
      </c>
    </row>
    <row r="478" spans="1:6" ht="14.4" hidden="1">
      <c r="A478" s="72">
        <v>44480</v>
      </c>
      <c r="B478" s="69">
        <v>11.83</v>
      </c>
      <c r="C478" s="70" t="s">
        <v>1629</v>
      </c>
      <c r="D478" s="70" t="s">
        <v>958</v>
      </c>
      <c r="E478" s="70" t="s">
        <v>918</v>
      </c>
      <c r="F478" s="58">
        <f t="shared" si="1"/>
        <v>10</v>
      </c>
    </row>
    <row r="479" spans="1:6" ht="14.4" hidden="1">
      <c r="A479" s="71">
        <v>44480</v>
      </c>
      <c r="B479" s="66">
        <v>3.29</v>
      </c>
      <c r="C479" s="67" t="s">
        <v>1630</v>
      </c>
      <c r="D479" s="67" t="s">
        <v>954</v>
      </c>
      <c r="E479" s="67" t="s">
        <v>918</v>
      </c>
      <c r="F479" s="58">
        <f t="shared" si="1"/>
        <v>10</v>
      </c>
    </row>
    <row r="480" spans="1:6" ht="14.4" hidden="1">
      <c r="A480" s="68">
        <v>44463</v>
      </c>
      <c r="B480" s="69">
        <v>3.74</v>
      </c>
      <c r="C480" s="70" t="s">
        <v>1631</v>
      </c>
      <c r="D480" s="70" t="s">
        <v>1590</v>
      </c>
      <c r="E480" s="70" t="s">
        <v>1084</v>
      </c>
      <c r="F480" s="58">
        <f t="shared" si="1"/>
        <v>9</v>
      </c>
    </row>
    <row r="481" spans="1:6" ht="14.4" hidden="1">
      <c r="A481" s="72">
        <v>44479</v>
      </c>
      <c r="B481" s="69">
        <v>1.89</v>
      </c>
      <c r="C481" s="70" t="s">
        <v>1632</v>
      </c>
      <c r="D481" s="70" t="s">
        <v>1633</v>
      </c>
      <c r="E481" s="70" t="s">
        <v>952</v>
      </c>
      <c r="F481" s="58">
        <f t="shared" si="1"/>
        <v>10</v>
      </c>
    </row>
    <row r="482" spans="1:6" ht="14.4" hidden="1">
      <c r="A482" s="72">
        <v>44479</v>
      </c>
      <c r="B482" s="69">
        <v>240</v>
      </c>
      <c r="C482" s="70" t="s">
        <v>1634</v>
      </c>
      <c r="D482" s="70" t="s">
        <v>1635</v>
      </c>
      <c r="E482" s="70" t="s">
        <v>1636</v>
      </c>
      <c r="F482" s="58">
        <f t="shared" si="1"/>
        <v>10</v>
      </c>
    </row>
    <row r="483" spans="1:6" ht="14.4" hidden="1">
      <c r="A483" s="72">
        <v>44483</v>
      </c>
      <c r="B483" s="69">
        <v>113.77</v>
      </c>
      <c r="C483" s="70" t="s">
        <v>1637</v>
      </c>
      <c r="D483" s="70" t="s">
        <v>1638</v>
      </c>
      <c r="E483" s="70" t="s">
        <v>1406</v>
      </c>
      <c r="F483" s="58">
        <f t="shared" si="1"/>
        <v>10</v>
      </c>
    </row>
    <row r="484" spans="1:6" ht="14.4" hidden="1">
      <c r="A484" s="72">
        <v>44482</v>
      </c>
      <c r="B484" s="69">
        <v>150</v>
      </c>
      <c r="C484" s="70" t="s">
        <v>1639</v>
      </c>
      <c r="D484" s="70" t="s">
        <v>1231</v>
      </c>
      <c r="E484" s="70" t="s">
        <v>965</v>
      </c>
      <c r="F484" s="58">
        <f t="shared" si="1"/>
        <v>10</v>
      </c>
    </row>
    <row r="485" spans="1:6" ht="14.4" hidden="1">
      <c r="A485" s="72">
        <v>44489</v>
      </c>
      <c r="B485" s="69">
        <v>135.80000000000001</v>
      </c>
      <c r="C485" s="70" t="s">
        <v>1640</v>
      </c>
      <c r="D485" s="70" t="s">
        <v>1641</v>
      </c>
      <c r="E485" s="70" t="s">
        <v>928</v>
      </c>
      <c r="F485" s="58">
        <f t="shared" si="1"/>
        <v>10</v>
      </c>
    </row>
    <row r="486" spans="1:6" ht="14.4" hidden="1">
      <c r="A486" s="72">
        <v>44488</v>
      </c>
      <c r="B486" s="69">
        <v>8.2100000000000009</v>
      </c>
      <c r="C486" s="70" t="s">
        <v>1642</v>
      </c>
      <c r="D486" s="70" t="s">
        <v>1339</v>
      </c>
      <c r="E486" s="70" t="s">
        <v>921</v>
      </c>
      <c r="F486" s="58">
        <f t="shared" si="1"/>
        <v>10</v>
      </c>
    </row>
    <row r="487" spans="1:6" ht="14.4" hidden="1">
      <c r="A487" s="71">
        <v>44487</v>
      </c>
      <c r="B487" s="66">
        <v>97.48</v>
      </c>
      <c r="C487" s="67" t="s">
        <v>1643</v>
      </c>
      <c r="D487" s="67" t="s">
        <v>1622</v>
      </c>
      <c r="E487" s="67" t="s">
        <v>928</v>
      </c>
      <c r="F487" s="58">
        <f t="shared" si="1"/>
        <v>10</v>
      </c>
    </row>
    <row r="488" spans="1:6" ht="14.4" hidden="1">
      <c r="A488" s="72">
        <v>44479</v>
      </c>
      <c r="B488" s="69">
        <v>8.5500000000000007</v>
      </c>
      <c r="C488" s="70" t="s">
        <v>1644</v>
      </c>
      <c r="D488" s="70" t="s">
        <v>956</v>
      </c>
      <c r="E488" s="70" t="s">
        <v>952</v>
      </c>
      <c r="F488" s="58">
        <f t="shared" si="1"/>
        <v>10</v>
      </c>
    </row>
    <row r="489" spans="1:6" ht="14.4" hidden="1">
      <c r="A489" s="68">
        <v>44478</v>
      </c>
      <c r="B489" s="69">
        <v>5.28</v>
      </c>
      <c r="C489" s="70" t="s">
        <v>1645</v>
      </c>
      <c r="D489" s="70" t="s">
        <v>954</v>
      </c>
      <c r="E489" s="70" t="s">
        <v>918</v>
      </c>
      <c r="F489" s="58">
        <f t="shared" si="1"/>
        <v>10</v>
      </c>
    </row>
    <row r="490" spans="1:6" ht="14.4" hidden="1">
      <c r="A490" s="71">
        <v>44481</v>
      </c>
      <c r="B490" s="66">
        <v>11.6</v>
      </c>
      <c r="C490" s="67" t="s">
        <v>1646</v>
      </c>
      <c r="D490" s="67" t="s">
        <v>1647</v>
      </c>
      <c r="E490" s="67" t="s">
        <v>1648</v>
      </c>
      <c r="F490" s="58">
        <f t="shared" si="1"/>
        <v>10</v>
      </c>
    </row>
    <row r="491" spans="1:6" ht="14.4" hidden="1">
      <c r="A491" s="65">
        <v>44476</v>
      </c>
      <c r="B491" s="66">
        <v>12.37</v>
      </c>
      <c r="C491" s="67" t="s">
        <v>1649</v>
      </c>
      <c r="D491" s="67" t="s">
        <v>954</v>
      </c>
      <c r="E491" s="67" t="s">
        <v>918</v>
      </c>
      <c r="F491" s="58">
        <f t="shared" si="1"/>
        <v>10</v>
      </c>
    </row>
    <row r="492" spans="1:6" ht="14.4" hidden="1">
      <c r="A492" s="71">
        <v>44487</v>
      </c>
      <c r="B492" s="66">
        <v>6.3</v>
      </c>
      <c r="C492" s="67" t="s">
        <v>1650</v>
      </c>
      <c r="D492" s="67" t="s">
        <v>974</v>
      </c>
      <c r="E492" s="67" t="s">
        <v>928</v>
      </c>
      <c r="F492" s="58">
        <f t="shared" si="1"/>
        <v>10</v>
      </c>
    </row>
    <row r="493" spans="1:6" ht="14.4" hidden="1">
      <c r="A493" s="72">
        <v>44487</v>
      </c>
      <c r="B493" s="69">
        <v>6.62</v>
      </c>
      <c r="C493" s="70" t="s">
        <v>1651</v>
      </c>
      <c r="D493" s="70" t="s">
        <v>974</v>
      </c>
      <c r="E493" s="70" t="s">
        <v>928</v>
      </c>
      <c r="F493" s="58">
        <f t="shared" si="1"/>
        <v>10</v>
      </c>
    </row>
    <row r="494" spans="1:6" ht="14.4" hidden="1">
      <c r="A494" s="68">
        <v>44477</v>
      </c>
      <c r="B494" s="69">
        <v>150</v>
      </c>
      <c r="C494" s="70" t="s">
        <v>1652</v>
      </c>
      <c r="D494" s="70" t="s">
        <v>1231</v>
      </c>
      <c r="E494" s="70" t="s">
        <v>965</v>
      </c>
      <c r="F494" s="58">
        <f t="shared" si="1"/>
        <v>10</v>
      </c>
    </row>
    <row r="495" spans="1:6" ht="14.4" hidden="1">
      <c r="A495" s="68">
        <v>44476</v>
      </c>
      <c r="B495" s="69">
        <v>9.9499999999999993</v>
      </c>
      <c r="C495" s="70" t="s">
        <v>1653</v>
      </c>
      <c r="D495" s="70" t="s">
        <v>1405</v>
      </c>
      <c r="E495" s="70" t="s">
        <v>1406</v>
      </c>
      <c r="F495" s="58">
        <f t="shared" si="1"/>
        <v>10</v>
      </c>
    </row>
    <row r="496" spans="1:6" ht="14.4" hidden="1">
      <c r="A496" s="65">
        <v>44476</v>
      </c>
      <c r="B496" s="66">
        <v>500</v>
      </c>
      <c r="C496" s="67" t="s">
        <v>1654</v>
      </c>
      <c r="D496" s="67" t="s">
        <v>1545</v>
      </c>
      <c r="E496" s="67" t="s">
        <v>1309</v>
      </c>
      <c r="F496" s="58">
        <f t="shared" si="1"/>
        <v>10</v>
      </c>
    </row>
    <row r="497" spans="1:6" ht="14.4" hidden="1">
      <c r="A497" s="72">
        <v>44486</v>
      </c>
      <c r="B497" s="69">
        <v>6.62</v>
      </c>
      <c r="C497" s="70" t="s">
        <v>1655</v>
      </c>
      <c r="D497" s="70" t="s">
        <v>1008</v>
      </c>
      <c r="E497" s="70" t="s">
        <v>928</v>
      </c>
      <c r="F497" s="58">
        <f t="shared" si="1"/>
        <v>10</v>
      </c>
    </row>
    <row r="498" spans="1:6" ht="14.4" hidden="1">
      <c r="A498" s="71">
        <v>44486</v>
      </c>
      <c r="B498" s="66">
        <v>53.34</v>
      </c>
      <c r="C498" s="67" t="s">
        <v>1656</v>
      </c>
      <c r="D498" s="67" t="s">
        <v>1113</v>
      </c>
      <c r="E498" s="67" t="s">
        <v>928</v>
      </c>
      <c r="F498" s="58">
        <f t="shared" si="1"/>
        <v>10</v>
      </c>
    </row>
    <row r="499" spans="1:6" ht="14.4" hidden="1">
      <c r="A499" s="72">
        <v>44486</v>
      </c>
      <c r="B499" s="69">
        <v>28.8</v>
      </c>
      <c r="C499" s="70" t="s">
        <v>1657</v>
      </c>
      <c r="D499" s="70" t="s">
        <v>993</v>
      </c>
      <c r="E499" s="70" t="s">
        <v>928</v>
      </c>
      <c r="F499" s="58">
        <f t="shared" si="1"/>
        <v>10</v>
      </c>
    </row>
    <row r="500" spans="1:6" ht="14.4" hidden="1">
      <c r="A500" s="71">
        <v>44485</v>
      </c>
      <c r="B500" s="66">
        <v>8.2100000000000009</v>
      </c>
      <c r="C500" s="67" t="s">
        <v>1658</v>
      </c>
      <c r="D500" s="67" t="s">
        <v>1365</v>
      </c>
      <c r="E500" s="67" t="s">
        <v>921</v>
      </c>
      <c r="F500" s="58">
        <f t="shared" si="1"/>
        <v>10</v>
      </c>
    </row>
    <row r="501" spans="1:6" ht="14.4" hidden="1">
      <c r="A501" s="71">
        <v>44485</v>
      </c>
      <c r="B501" s="66">
        <v>95.85</v>
      </c>
      <c r="C501" s="67" t="s">
        <v>1659</v>
      </c>
      <c r="D501" s="67" t="s">
        <v>993</v>
      </c>
      <c r="E501" s="67" t="s">
        <v>928</v>
      </c>
      <c r="F501" s="58">
        <f t="shared" si="1"/>
        <v>10</v>
      </c>
    </row>
    <row r="502" spans="1:6" ht="14.4" hidden="1">
      <c r="A502" s="72">
        <v>44485</v>
      </c>
      <c r="B502" s="69">
        <v>47.87</v>
      </c>
      <c r="C502" s="70" t="s">
        <v>1660</v>
      </c>
      <c r="D502" s="70" t="s">
        <v>1394</v>
      </c>
      <c r="E502" s="70" t="s">
        <v>921</v>
      </c>
      <c r="F502" s="58">
        <f t="shared" si="1"/>
        <v>10</v>
      </c>
    </row>
    <row r="503" spans="1:6" ht="14.4" hidden="1">
      <c r="A503" s="71">
        <v>44484</v>
      </c>
      <c r="B503" s="66">
        <v>16.07</v>
      </c>
      <c r="C503" s="67" t="s">
        <v>1661</v>
      </c>
      <c r="D503" s="67" t="s">
        <v>1008</v>
      </c>
      <c r="E503" s="67" t="s">
        <v>928</v>
      </c>
      <c r="F503" s="58">
        <f t="shared" si="1"/>
        <v>10</v>
      </c>
    </row>
    <row r="504" spans="1:6" ht="14.4" hidden="1">
      <c r="A504" s="71">
        <v>44484</v>
      </c>
      <c r="B504" s="66">
        <v>46.17</v>
      </c>
      <c r="C504" s="67" t="s">
        <v>1662</v>
      </c>
      <c r="D504" s="67" t="s">
        <v>1663</v>
      </c>
      <c r="E504" s="67" t="s">
        <v>928</v>
      </c>
      <c r="F504" s="58">
        <f t="shared" si="1"/>
        <v>10</v>
      </c>
    </row>
    <row r="505" spans="1:6" ht="14.4" hidden="1">
      <c r="A505" s="68">
        <v>44454</v>
      </c>
      <c r="B505" s="69">
        <v>10</v>
      </c>
      <c r="C505" s="70" t="s">
        <v>1664</v>
      </c>
      <c r="D505" s="70" t="s">
        <v>1665</v>
      </c>
      <c r="E505" s="70" t="s">
        <v>1380</v>
      </c>
      <c r="F505" s="58">
        <f t="shared" si="1"/>
        <v>9</v>
      </c>
    </row>
    <row r="506" spans="1:6" ht="14.4" hidden="1">
      <c r="A506" s="65">
        <v>44475</v>
      </c>
      <c r="B506" s="66">
        <v>14.6</v>
      </c>
      <c r="C506" s="67" t="s">
        <v>1666</v>
      </c>
      <c r="D506" s="67" t="s">
        <v>958</v>
      </c>
      <c r="E506" s="67" t="s">
        <v>918</v>
      </c>
      <c r="F506" s="58">
        <f t="shared" si="1"/>
        <v>10</v>
      </c>
    </row>
    <row r="507" spans="1:6" ht="14.4" hidden="1">
      <c r="A507" s="72">
        <v>44483</v>
      </c>
      <c r="B507" s="69">
        <v>16.07</v>
      </c>
      <c r="C507" s="70" t="s">
        <v>1667</v>
      </c>
      <c r="D507" s="70" t="s">
        <v>1008</v>
      </c>
      <c r="E507" s="70" t="s">
        <v>928</v>
      </c>
      <c r="F507" s="58">
        <f t="shared" si="1"/>
        <v>10</v>
      </c>
    </row>
    <row r="508" spans="1:6" ht="14.4" hidden="1">
      <c r="A508" s="68">
        <v>44475</v>
      </c>
      <c r="B508" s="69">
        <v>118</v>
      </c>
      <c r="C508" s="70" t="s">
        <v>1668</v>
      </c>
      <c r="D508" s="70" t="s">
        <v>1492</v>
      </c>
      <c r="E508" s="70" t="s">
        <v>1309</v>
      </c>
      <c r="F508" s="58">
        <f t="shared" si="1"/>
        <v>10</v>
      </c>
    </row>
    <row r="509" spans="1:6" ht="14.4" hidden="1">
      <c r="A509" s="71">
        <v>44483</v>
      </c>
      <c r="B509" s="66">
        <v>65.28</v>
      </c>
      <c r="C509" s="67" t="s">
        <v>1669</v>
      </c>
      <c r="D509" s="67" t="s">
        <v>1382</v>
      </c>
      <c r="E509" s="67" t="s">
        <v>928</v>
      </c>
      <c r="F509" s="58">
        <f t="shared" si="1"/>
        <v>10</v>
      </c>
    </row>
    <row r="510" spans="1:6" ht="14.4" hidden="1">
      <c r="A510" s="68">
        <v>44474</v>
      </c>
      <c r="B510" s="69">
        <v>4</v>
      </c>
      <c r="C510" s="70" t="s">
        <v>1670</v>
      </c>
      <c r="D510" s="70" t="s">
        <v>1671</v>
      </c>
      <c r="E510" s="70" t="s">
        <v>1636</v>
      </c>
      <c r="F510" s="58">
        <f t="shared" si="1"/>
        <v>10</v>
      </c>
    </row>
    <row r="511" spans="1:6" ht="14.4" hidden="1">
      <c r="A511" s="72">
        <v>44483</v>
      </c>
      <c r="B511" s="69">
        <v>45.15</v>
      </c>
      <c r="C511" s="70" t="s">
        <v>1672</v>
      </c>
      <c r="D511" s="70" t="s">
        <v>1200</v>
      </c>
      <c r="E511" s="70" t="s">
        <v>928</v>
      </c>
      <c r="F511" s="58">
        <f t="shared" si="1"/>
        <v>10</v>
      </c>
    </row>
    <row r="512" spans="1:6" ht="14.4" hidden="1">
      <c r="A512" s="71">
        <v>44483</v>
      </c>
      <c r="B512" s="66">
        <v>77.400000000000006</v>
      </c>
      <c r="C512" s="67" t="s">
        <v>1673</v>
      </c>
      <c r="D512" s="67" t="s">
        <v>1200</v>
      </c>
      <c r="E512" s="67" t="s">
        <v>928</v>
      </c>
      <c r="F512" s="58">
        <f t="shared" si="1"/>
        <v>10</v>
      </c>
    </row>
    <row r="513" spans="1:6" ht="14.4" hidden="1">
      <c r="A513" s="65">
        <v>44474</v>
      </c>
      <c r="B513" s="66">
        <v>2.13</v>
      </c>
      <c r="C513" s="67" t="s">
        <v>1674</v>
      </c>
      <c r="D513" s="67" t="s">
        <v>956</v>
      </c>
      <c r="E513" s="67" t="s">
        <v>952</v>
      </c>
      <c r="F513" s="58">
        <f t="shared" si="1"/>
        <v>10</v>
      </c>
    </row>
    <row r="514" spans="1:6" ht="14.4" hidden="1">
      <c r="A514" s="71">
        <v>44482</v>
      </c>
      <c r="B514" s="66">
        <v>22.52</v>
      </c>
      <c r="C514" s="67" t="s">
        <v>1675</v>
      </c>
      <c r="D514" s="67" t="s">
        <v>1373</v>
      </c>
      <c r="E514" s="67" t="s">
        <v>928</v>
      </c>
      <c r="F514" s="58">
        <f t="shared" si="1"/>
        <v>10</v>
      </c>
    </row>
    <row r="515" spans="1:6" ht="14.4" hidden="1">
      <c r="A515" s="71">
        <v>44481</v>
      </c>
      <c r="B515" s="66">
        <v>21.76</v>
      </c>
      <c r="C515" s="67" t="s">
        <v>1676</v>
      </c>
      <c r="D515" s="67" t="s">
        <v>1008</v>
      </c>
      <c r="E515" s="67" t="s">
        <v>928</v>
      </c>
      <c r="F515" s="58">
        <f t="shared" si="1"/>
        <v>10</v>
      </c>
    </row>
    <row r="516" spans="1:6" ht="14.4" hidden="1">
      <c r="A516" s="68">
        <v>44473</v>
      </c>
      <c r="B516" s="69">
        <v>3.29</v>
      </c>
      <c r="C516" s="70" t="s">
        <v>1677</v>
      </c>
      <c r="D516" s="70" t="s">
        <v>958</v>
      </c>
      <c r="E516" s="70" t="s">
        <v>918</v>
      </c>
      <c r="F516" s="58">
        <f t="shared" si="1"/>
        <v>10</v>
      </c>
    </row>
    <row r="517" spans="1:6" ht="14.4" hidden="1">
      <c r="A517" s="65">
        <v>44473</v>
      </c>
      <c r="B517" s="66">
        <v>11.03</v>
      </c>
      <c r="C517" s="67" t="s">
        <v>1678</v>
      </c>
      <c r="D517" s="67" t="s">
        <v>958</v>
      </c>
      <c r="E517" s="67" t="s">
        <v>918</v>
      </c>
      <c r="F517" s="58">
        <f t="shared" si="1"/>
        <v>10</v>
      </c>
    </row>
    <row r="518" spans="1:6" ht="14.4" hidden="1">
      <c r="A518" s="65">
        <v>44473</v>
      </c>
      <c r="B518" s="66">
        <v>26.27</v>
      </c>
      <c r="C518" s="67" t="s">
        <v>1679</v>
      </c>
      <c r="D518" s="67" t="s">
        <v>954</v>
      </c>
      <c r="E518" s="67" t="s">
        <v>918</v>
      </c>
      <c r="F518" s="58">
        <f t="shared" ref="F518:F772" si="2">MONTH(A518)</f>
        <v>10</v>
      </c>
    </row>
    <row r="519" spans="1:6" ht="14.4" hidden="1">
      <c r="A519" s="71">
        <v>44481</v>
      </c>
      <c r="B519" s="66">
        <v>6.63</v>
      </c>
      <c r="C519" s="67" t="s">
        <v>1680</v>
      </c>
      <c r="D519" s="67" t="s">
        <v>1032</v>
      </c>
      <c r="E519" s="67" t="s">
        <v>928</v>
      </c>
      <c r="F519" s="58">
        <f t="shared" si="2"/>
        <v>10</v>
      </c>
    </row>
    <row r="520" spans="1:6" ht="14.4" hidden="1">
      <c r="A520" s="65">
        <v>44441</v>
      </c>
      <c r="B520" s="66">
        <v>14.78</v>
      </c>
      <c r="C520" s="67" t="s">
        <v>1681</v>
      </c>
      <c r="D520" s="67" t="s">
        <v>1344</v>
      </c>
      <c r="E520" s="67" t="s">
        <v>1094</v>
      </c>
      <c r="F520" s="58">
        <f t="shared" si="2"/>
        <v>9</v>
      </c>
    </row>
    <row r="521" spans="1:6" ht="14.4" hidden="1">
      <c r="A521" s="68">
        <v>44471</v>
      </c>
      <c r="B521" s="69">
        <v>28.67</v>
      </c>
      <c r="C521" s="70" t="s">
        <v>1682</v>
      </c>
      <c r="D521" s="70" t="s">
        <v>1683</v>
      </c>
      <c r="E521" s="70" t="s">
        <v>1004</v>
      </c>
      <c r="F521" s="58">
        <f t="shared" si="2"/>
        <v>10</v>
      </c>
    </row>
    <row r="522" spans="1:6" ht="14.4" hidden="1">
      <c r="A522" s="72">
        <v>44529</v>
      </c>
      <c r="B522" s="69">
        <v>3.2</v>
      </c>
      <c r="C522" s="70" t="s">
        <v>1684</v>
      </c>
      <c r="D522" s="70" t="s">
        <v>1107</v>
      </c>
      <c r="E522" s="70" t="s">
        <v>1004</v>
      </c>
      <c r="F522" s="58">
        <f t="shared" si="2"/>
        <v>11</v>
      </c>
    </row>
    <row r="523" spans="1:6" ht="14.4" hidden="1">
      <c r="A523" s="71">
        <v>44527</v>
      </c>
      <c r="B523" s="66">
        <v>32.1</v>
      </c>
      <c r="C523" s="67" t="s">
        <v>1685</v>
      </c>
      <c r="D523" s="67" t="s">
        <v>1686</v>
      </c>
      <c r="E523" s="67" t="s">
        <v>1004</v>
      </c>
      <c r="F523" s="58">
        <f t="shared" si="2"/>
        <v>11</v>
      </c>
    </row>
    <row r="524" spans="1:6" ht="14.4" hidden="1">
      <c r="A524" s="71">
        <v>44480</v>
      </c>
      <c r="B524" s="66">
        <v>20.85</v>
      </c>
      <c r="C524" s="67" t="s">
        <v>1687</v>
      </c>
      <c r="D524" s="67" t="s">
        <v>1339</v>
      </c>
      <c r="E524" s="67" t="s">
        <v>921</v>
      </c>
      <c r="F524" s="58">
        <f t="shared" si="2"/>
        <v>10</v>
      </c>
    </row>
    <row r="525" spans="1:6" ht="14.4" hidden="1">
      <c r="A525" s="65">
        <v>44470</v>
      </c>
      <c r="B525" s="66">
        <v>22.46</v>
      </c>
      <c r="C525" s="67" t="s">
        <v>1688</v>
      </c>
      <c r="D525" s="67" t="s">
        <v>969</v>
      </c>
      <c r="E525" s="67" t="s">
        <v>952</v>
      </c>
      <c r="F525" s="58">
        <f t="shared" si="2"/>
        <v>10</v>
      </c>
    </row>
    <row r="526" spans="1:6" ht="14.4" hidden="1">
      <c r="A526" s="71">
        <v>44527</v>
      </c>
      <c r="B526" s="66">
        <v>10.65</v>
      </c>
      <c r="C526" s="67" t="s">
        <v>1689</v>
      </c>
      <c r="D526" s="67" t="s">
        <v>1690</v>
      </c>
      <c r="E526" s="67" t="s">
        <v>1691</v>
      </c>
      <c r="F526" s="58">
        <f t="shared" si="2"/>
        <v>11</v>
      </c>
    </row>
    <row r="527" spans="1:6" ht="14.4" hidden="1">
      <c r="A527" s="65">
        <v>44440</v>
      </c>
      <c r="B527" s="66">
        <v>63.87</v>
      </c>
      <c r="C527" s="67" t="s">
        <v>1692</v>
      </c>
      <c r="D527" s="67" t="s">
        <v>1167</v>
      </c>
      <c r="E527" s="67" t="s">
        <v>1094</v>
      </c>
      <c r="F527" s="58">
        <f t="shared" si="2"/>
        <v>9</v>
      </c>
    </row>
    <row r="528" spans="1:6" ht="14.4" hidden="1">
      <c r="A528" s="71">
        <v>44479</v>
      </c>
      <c r="B528" s="66">
        <v>28.37</v>
      </c>
      <c r="C528" s="67" t="s">
        <v>1693</v>
      </c>
      <c r="D528" s="67" t="s">
        <v>1008</v>
      </c>
      <c r="E528" s="67" t="s">
        <v>928</v>
      </c>
      <c r="F528" s="58">
        <f t="shared" si="2"/>
        <v>10</v>
      </c>
    </row>
    <row r="529" spans="1:6" ht="14.4" hidden="1">
      <c r="A529" s="65">
        <v>44478</v>
      </c>
      <c r="B529" s="66">
        <v>22.08</v>
      </c>
      <c r="C529" s="67" t="s">
        <v>1694</v>
      </c>
      <c r="D529" s="67" t="s">
        <v>1339</v>
      </c>
      <c r="E529" s="67" t="s">
        <v>921</v>
      </c>
      <c r="F529" s="58">
        <f t="shared" si="2"/>
        <v>10</v>
      </c>
    </row>
    <row r="530" spans="1:6" ht="14.4" hidden="1">
      <c r="A530" s="68">
        <v>44470</v>
      </c>
      <c r="B530" s="69">
        <v>48.99</v>
      </c>
      <c r="C530" s="70" t="s">
        <v>1695</v>
      </c>
      <c r="D530" s="70" t="s">
        <v>1308</v>
      </c>
      <c r="E530" s="70" t="s">
        <v>1309</v>
      </c>
      <c r="F530" s="58">
        <f t="shared" si="2"/>
        <v>10</v>
      </c>
    </row>
    <row r="531" spans="1:6" ht="14.4" hidden="1">
      <c r="A531" s="72">
        <v>44485</v>
      </c>
      <c r="B531" s="69">
        <v>2</v>
      </c>
      <c r="C531" s="70" t="s">
        <v>1696</v>
      </c>
      <c r="D531" s="70" t="s">
        <v>939</v>
      </c>
      <c r="E531" s="70" t="s">
        <v>931</v>
      </c>
      <c r="F531" s="58">
        <f t="shared" si="2"/>
        <v>10</v>
      </c>
    </row>
    <row r="532" spans="1:6" ht="14.4" hidden="1">
      <c r="A532" s="68">
        <v>44478</v>
      </c>
      <c r="B532" s="69">
        <v>12.93</v>
      </c>
      <c r="C532" s="70" t="s">
        <v>1697</v>
      </c>
      <c r="D532" s="70" t="s">
        <v>967</v>
      </c>
      <c r="E532" s="70" t="s">
        <v>928</v>
      </c>
      <c r="F532" s="58">
        <f t="shared" si="2"/>
        <v>10</v>
      </c>
    </row>
    <row r="533" spans="1:6" ht="14.4" hidden="1">
      <c r="A533" s="65">
        <v>44478</v>
      </c>
      <c r="B533" s="66">
        <v>7.49</v>
      </c>
      <c r="C533" s="67" t="s">
        <v>1698</v>
      </c>
      <c r="D533" s="67" t="s">
        <v>1699</v>
      </c>
      <c r="E533" s="67" t="s">
        <v>928</v>
      </c>
      <c r="F533" s="58">
        <f t="shared" si="2"/>
        <v>10</v>
      </c>
    </row>
    <row r="534" spans="1:6" ht="14.4" hidden="1">
      <c r="A534" s="65">
        <v>44478</v>
      </c>
      <c r="B534" s="66">
        <v>34.56</v>
      </c>
      <c r="C534" s="67" t="s">
        <v>1700</v>
      </c>
      <c r="D534" s="67" t="s">
        <v>1701</v>
      </c>
      <c r="E534" s="67" t="s">
        <v>928</v>
      </c>
      <c r="F534" s="58">
        <f t="shared" si="2"/>
        <v>10</v>
      </c>
    </row>
    <row r="535" spans="1:6" ht="14.4" hidden="1">
      <c r="A535" s="68">
        <v>44477</v>
      </c>
      <c r="B535" s="69">
        <v>16.07</v>
      </c>
      <c r="C535" s="70" t="s">
        <v>1702</v>
      </c>
      <c r="D535" s="70" t="s">
        <v>1008</v>
      </c>
      <c r="E535" s="70" t="s">
        <v>928</v>
      </c>
      <c r="F535" s="58">
        <f t="shared" si="2"/>
        <v>10</v>
      </c>
    </row>
    <row r="536" spans="1:6" ht="14.4" hidden="1">
      <c r="A536" s="71">
        <v>44484</v>
      </c>
      <c r="B536" s="66">
        <v>3.5</v>
      </c>
      <c r="C536" s="67" t="s">
        <v>1703</v>
      </c>
      <c r="D536" s="67" t="s">
        <v>936</v>
      </c>
      <c r="E536" s="67" t="s">
        <v>937</v>
      </c>
      <c r="F536" s="58">
        <f t="shared" si="2"/>
        <v>10</v>
      </c>
    </row>
    <row r="537" spans="1:6" ht="14.4" hidden="1">
      <c r="A537" s="71">
        <v>44530</v>
      </c>
      <c r="B537" s="66">
        <v>24.51</v>
      </c>
      <c r="C537" s="67" t="s">
        <v>1704</v>
      </c>
      <c r="D537" s="67" t="s">
        <v>954</v>
      </c>
      <c r="E537" s="67" t="s">
        <v>918</v>
      </c>
      <c r="F537" s="58">
        <f t="shared" si="2"/>
        <v>11</v>
      </c>
    </row>
    <row r="538" spans="1:6" ht="14.4" hidden="1">
      <c r="A538" s="72">
        <v>44530</v>
      </c>
      <c r="B538" s="69">
        <v>48.76</v>
      </c>
      <c r="C538" s="70" t="s">
        <v>1705</v>
      </c>
      <c r="D538" s="70" t="s">
        <v>954</v>
      </c>
      <c r="E538" s="70" t="s">
        <v>918</v>
      </c>
      <c r="F538" s="58">
        <f t="shared" si="2"/>
        <v>11</v>
      </c>
    </row>
    <row r="539" spans="1:6" ht="14.4" hidden="1">
      <c r="A539" s="65">
        <v>44477</v>
      </c>
      <c r="B539" s="66">
        <v>98.56</v>
      </c>
      <c r="C539" s="67" t="s">
        <v>1706</v>
      </c>
      <c r="D539" s="67" t="s">
        <v>1707</v>
      </c>
      <c r="E539" s="67" t="s">
        <v>928</v>
      </c>
      <c r="F539" s="58">
        <f t="shared" si="2"/>
        <v>10</v>
      </c>
    </row>
    <row r="540" spans="1:6" ht="14.4" hidden="1">
      <c r="A540" s="68">
        <v>44476</v>
      </c>
      <c r="B540" s="69">
        <v>6.62</v>
      </c>
      <c r="C540" s="70" t="s">
        <v>1708</v>
      </c>
      <c r="D540" s="70" t="s">
        <v>974</v>
      </c>
      <c r="E540" s="70" t="s">
        <v>928</v>
      </c>
      <c r="F540" s="58">
        <f t="shared" si="2"/>
        <v>10</v>
      </c>
    </row>
    <row r="541" spans="1:6" ht="14.4" hidden="1">
      <c r="A541" s="68">
        <v>44475</v>
      </c>
      <c r="B541" s="69">
        <v>16.07</v>
      </c>
      <c r="C541" s="70" t="s">
        <v>1709</v>
      </c>
      <c r="D541" s="70" t="s">
        <v>974</v>
      </c>
      <c r="E541" s="70" t="s">
        <v>928</v>
      </c>
      <c r="F541" s="58">
        <f t="shared" si="2"/>
        <v>10</v>
      </c>
    </row>
    <row r="542" spans="1:6" ht="14.4" hidden="1">
      <c r="A542" s="65">
        <v>44475</v>
      </c>
      <c r="B542" s="66">
        <v>131.04</v>
      </c>
      <c r="C542" s="67" t="s">
        <v>1710</v>
      </c>
      <c r="D542" s="67" t="s">
        <v>1711</v>
      </c>
      <c r="E542" s="67" t="s">
        <v>928</v>
      </c>
      <c r="F542" s="58">
        <f t="shared" si="2"/>
        <v>10</v>
      </c>
    </row>
    <row r="543" spans="1:6" ht="14.4" hidden="1">
      <c r="A543" s="65">
        <v>44474</v>
      </c>
      <c r="B543" s="66">
        <v>6.96</v>
      </c>
      <c r="C543" s="67" t="s">
        <v>1712</v>
      </c>
      <c r="D543" s="67" t="s">
        <v>1339</v>
      </c>
      <c r="E543" s="67" t="s">
        <v>921</v>
      </c>
      <c r="F543" s="58">
        <f t="shared" si="2"/>
        <v>10</v>
      </c>
    </row>
    <row r="544" spans="1:6" ht="14.4" hidden="1">
      <c r="A544" s="71">
        <v>44526</v>
      </c>
      <c r="B544" s="66">
        <v>24.77</v>
      </c>
      <c r="C544" s="67" t="s">
        <v>1713</v>
      </c>
      <c r="D544" s="67" t="s">
        <v>1290</v>
      </c>
      <c r="E544" s="67" t="s">
        <v>1068</v>
      </c>
      <c r="F544" s="58">
        <f t="shared" si="2"/>
        <v>11</v>
      </c>
    </row>
    <row r="545" spans="1:6" ht="14.4" hidden="1">
      <c r="A545" s="71">
        <v>44529</v>
      </c>
      <c r="B545" s="66">
        <v>12.48</v>
      </c>
      <c r="C545" s="67" t="s">
        <v>1714</v>
      </c>
      <c r="D545" s="67" t="s">
        <v>954</v>
      </c>
      <c r="E545" s="67" t="s">
        <v>918</v>
      </c>
      <c r="F545" s="58">
        <f t="shared" si="2"/>
        <v>11</v>
      </c>
    </row>
    <row r="546" spans="1:6" ht="14.4" hidden="1">
      <c r="A546" s="68">
        <v>44473</v>
      </c>
      <c r="B546" s="69">
        <v>6.62</v>
      </c>
      <c r="C546" s="70" t="s">
        <v>1715</v>
      </c>
      <c r="D546" s="70" t="s">
        <v>1008</v>
      </c>
      <c r="E546" s="70" t="s">
        <v>928</v>
      </c>
      <c r="F546" s="58">
        <f t="shared" si="2"/>
        <v>10</v>
      </c>
    </row>
    <row r="547" spans="1:6" ht="14.4" hidden="1">
      <c r="A547" s="71">
        <v>44490</v>
      </c>
      <c r="B547" s="66">
        <v>149.75</v>
      </c>
      <c r="C547" s="67" t="s">
        <v>1103</v>
      </c>
      <c r="D547" s="67" t="s">
        <v>1104</v>
      </c>
      <c r="E547" s="67" t="s">
        <v>1105</v>
      </c>
      <c r="F547" s="58">
        <f t="shared" si="2"/>
        <v>10</v>
      </c>
    </row>
    <row r="548" spans="1:6" ht="14.4" hidden="1">
      <c r="A548" s="68">
        <v>44473</v>
      </c>
      <c r="B548" s="69">
        <v>46.09</v>
      </c>
      <c r="C548" s="70" t="s">
        <v>1716</v>
      </c>
      <c r="D548" s="70" t="s">
        <v>1451</v>
      </c>
      <c r="E548" s="70" t="s">
        <v>921</v>
      </c>
      <c r="F548" s="58">
        <f t="shared" si="2"/>
        <v>10</v>
      </c>
    </row>
    <row r="549" spans="1:6" ht="14.4" hidden="1">
      <c r="A549" s="65">
        <v>44472</v>
      </c>
      <c r="B549" s="66">
        <v>38.94</v>
      </c>
      <c r="C549" s="67" t="s">
        <v>1717</v>
      </c>
      <c r="D549" s="67" t="s">
        <v>1718</v>
      </c>
      <c r="E549" s="67" t="s">
        <v>928</v>
      </c>
      <c r="F549" s="58">
        <f t="shared" si="2"/>
        <v>10</v>
      </c>
    </row>
    <row r="550" spans="1:6" ht="14.4" hidden="1">
      <c r="A550" s="68">
        <v>44472</v>
      </c>
      <c r="B550" s="69">
        <v>39.729999999999997</v>
      </c>
      <c r="C550" s="70" t="s">
        <v>1719</v>
      </c>
      <c r="D550" s="70" t="s">
        <v>1720</v>
      </c>
      <c r="E550" s="70" t="s">
        <v>928</v>
      </c>
      <c r="F550" s="58">
        <f t="shared" si="2"/>
        <v>10</v>
      </c>
    </row>
    <row r="551" spans="1:6" ht="14.4" hidden="1">
      <c r="A551" s="68">
        <v>44456</v>
      </c>
      <c r="B551" s="69">
        <v>355.77</v>
      </c>
      <c r="C551" s="70" t="s">
        <v>1035</v>
      </c>
      <c r="D551" s="70" t="s">
        <v>1035</v>
      </c>
      <c r="E551" s="70" t="s">
        <v>1036</v>
      </c>
      <c r="F551" s="58">
        <f t="shared" si="2"/>
        <v>9</v>
      </c>
    </row>
    <row r="552" spans="1:6" ht="14.4" hidden="1">
      <c r="A552" s="65">
        <v>44472</v>
      </c>
      <c r="B552" s="66">
        <v>16.23</v>
      </c>
      <c r="C552" s="67" t="s">
        <v>1721</v>
      </c>
      <c r="D552" s="67" t="s">
        <v>1722</v>
      </c>
      <c r="E552" s="67" t="s">
        <v>928</v>
      </c>
      <c r="F552" s="58">
        <f t="shared" si="2"/>
        <v>10</v>
      </c>
    </row>
    <row r="553" spans="1:6" ht="14.4" hidden="1">
      <c r="A553" s="65">
        <v>44471</v>
      </c>
      <c r="B553" s="66">
        <v>9.1</v>
      </c>
      <c r="C553" s="67" t="s">
        <v>1723</v>
      </c>
      <c r="D553" s="67" t="s">
        <v>1365</v>
      </c>
      <c r="E553" s="67" t="s">
        <v>921</v>
      </c>
      <c r="F553" s="58">
        <f t="shared" si="2"/>
        <v>10</v>
      </c>
    </row>
    <row r="554" spans="1:6" ht="14.4" hidden="1">
      <c r="A554" s="68">
        <v>44471</v>
      </c>
      <c r="B554" s="69">
        <v>35.020000000000003</v>
      </c>
      <c r="C554" s="70" t="s">
        <v>1724</v>
      </c>
      <c r="D554" s="70" t="s">
        <v>1365</v>
      </c>
      <c r="E554" s="70" t="s">
        <v>921</v>
      </c>
      <c r="F554" s="58">
        <f t="shared" si="2"/>
        <v>10</v>
      </c>
    </row>
    <row r="555" spans="1:6" ht="14.4" hidden="1">
      <c r="A555" s="68">
        <v>44470</v>
      </c>
      <c r="B555" s="69">
        <v>22.37</v>
      </c>
      <c r="C555" s="70" t="s">
        <v>1725</v>
      </c>
      <c r="D555" s="70" t="s">
        <v>1008</v>
      </c>
      <c r="E555" s="70" t="s">
        <v>928</v>
      </c>
      <c r="F555" s="58">
        <f t="shared" si="2"/>
        <v>10</v>
      </c>
    </row>
    <row r="556" spans="1:6" ht="14.4" hidden="1">
      <c r="A556" s="65">
        <v>44470</v>
      </c>
      <c r="B556" s="66">
        <v>113.37</v>
      </c>
      <c r="C556" s="67" t="s">
        <v>1726</v>
      </c>
      <c r="D556" s="67" t="s">
        <v>1727</v>
      </c>
      <c r="E556" s="67" t="s">
        <v>928</v>
      </c>
      <c r="F556" s="58">
        <f t="shared" si="2"/>
        <v>10</v>
      </c>
    </row>
    <row r="557" spans="1:6" ht="14.4" hidden="1">
      <c r="A557" s="71">
        <v>44517</v>
      </c>
      <c r="B557" s="66">
        <v>150</v>
      </c>
      <c r="C557" s="67" t="s">
        <v>1728</v>
      </c>
      <c r="D557" s="67" t="s">
        <v>1231</v>
      </c>
      <c r="E557" s="67" t="s">
        <v>965</v>
      </c>
      <c r="F557" s="58">
        <f t="shared" si="2"/>
        <v>11</v>
      </c>
    </row>
    <row r="558" spans="1:6" ht="14.4" hidden="1">
      <c r="A558" s="72">
        <v>44484</v>
      </c>
      <c r="B558" s="69">
        <v>16.77</v>
      </c>
      <c r="C558" s="70" t="s">
        <v>1729</v>
      </c>
      <c r="D558" s="70" t="s">
        <v>936</v>
      </c>
      <c r="E558" s="70" t="s">
        <v>937</v>
      </c>
      <c r="F558" s="58">
        <f t="shared" si="2"/>
        <v>10</v>
      </c>
    </row>
    <row r="559" spans="1:6" ht="14.4" hidden="1">
      <c r="A559" s="68">
        <v>44455</v>
      </c>
      <c r="B559" s="69">
        <v>-13117.54</v>
      </c>
      <c r="C559" s="70" t="s">
        <v>1730</v>
      </c>
      <c r="D559" s="70" t="s">
        <v>1730</v>
      </c>
      <c r="E559" s="70"/>
      <c r="F559" s="58">
        <f t="shared" si="2"/>
        <v>9</v>
      </c>
    </row>
    <row r="560" spans="1:6" ht="14.4" hidden="1">
      <c r="A560" s="71">
        <v>44528</v>
      </c>
      <c r="B560" s="66">
        <v>7.72</v>
      </c>
      <c r="C560" s="67" t="s">
        <v>1731</v>
      </c>
      <c r="D560" s="67" t="s">
        <v>1732</v>
      </c>
      <c r="E560" s="67" t="s">
        <v>952</v>
      </c>
      <c r="F560" s="58">
        <f t="shared" si="2"/>
        <v>11</v>
      </c>
    </row>
    <row r="561" spans="1:6" ht="14.4" hidden="1">
      <c r="A561" s="72">
        <v>44528</v>
      </c>
      <c r="B561" s="69">
        <v>3.29</v>
      </c>
      <c r="C561" s="70" t="s">
        <v>1733</v>
      </c>
      <c r="D561" s="70" t="s">
        <v>954</v>
      </c>
      <c r="E561" s="70" t="s">
        <v>918</v>
      </c>
      <c r="F561" s="58">
        <f t="shared" si="2"/>
        <v>11</v>
      </c>
    </row>
    <row r="562" spans="1:6" ht="14.4" hidden="1">
      <c r="A562" s="72">
        <v>44527</v>
      </c>
      <c r="B562" s="69">
        <v>33.21</v>
      </c>
      <c r="C562" s="70" t="s">
        <v>1734</v>
      </c>
      <c r="D562" s="70" t="s">
        <v>954</v>
      </c>
      <c r="E562" s="70" t="s">
        <v>918</v>
      </c>
      <c r="F562" s="58">
        <f t="shared" si="2"/>
        <v>11</v>
      </c>
    </row>
    <row r="563" spans="1:6" ht="14.4" hidden="1">
      <c r="A563" s="72">
        <v>44527</v>
      </c>
      <c r="B563" s="69">
        <v>65.33</v>
      </c>
      <c r="C563" s="70" t="s">
        <v>1735</v>
      </c>
      <c r="D563" s="70" t="s">
        <v>1539</v>
      </c>
      <c r="E563" s="70" t="s">
        <v>1309</v>
      </c>
      <c r="F563" s="58">
        <f t="shared" si="2"/>
        <v>11</v>
      </c>
    </row>
    <row r="564" spans="1:6" ht="14.4" hidden="1">
      <c r="A564" s="65">
        <v>44470</v>
      </c>
      <c r="B564" s="66">
        <v>41.16</v>
      </c>
      <c r="C564" s="67" t="s">
        <v>1736</v>
      </c>
      <c r="D564" s="67" t="s">
        <v>1737</v>
      </c>
      <c r="E564" s="67" t="s">
        <v>928</v>
      </c>
      <c r="F564" s="58">
        <f t="shared" si="2"/>
        <v>10</v>
      </c>
    </row>
    <row r="565" spans="1:6" ht="14.4" hidden="1">
      <c r="A565" s="68">
        <v>44447</v>
      </c>
      <c r="B565" s="69">
        <v>51.5</v>
      </c>
      <c r="C565" s="70" t="s">
        <v>1738</v>
      </c>
      <c r="D565" s="70" t="s">
        <v>1665</v>
      </c>
      <c r="E565" s="70" t="s">
        <v>1380</v>
      </c>
      <c r="F565" s="58">
        <f t="shared" si="2"/>
        <v>9</v>
      </c>
    </row>
    <row r="566" spans="1:6" ht="14.4" hidden="1">
      <c r="A566" s="72">
        <v>44526</v>
      </c>
      <c r="B566" s="69">
        <v>26.03</v>
      </c>
      <c r="C566" s="70" t="s">
        <v>1739</v>
      </c>
      <c r="D566" s="70" t="s">
        <v>954</v>
      </c>
      <c r="E566" s="70" t="s">
        <v>918</v>
      </c>
      <c r="F566" s="58">
        <f t="shared" si="2"/>
        <v>11</v>
      </c>
    </row>
    <row r="567" spans="1:6" ht="14.4" hidden="1">
      <c r="A567" s="65">
        <v>44477</v>
      </c>
      <c r="B567" s="66">
        <v>74.98</v>
      </c>
      <c r="C567" s="67" t="s">
        <v>1740</v>
      </c>
      <c r="D567" s="67" t="s">
        <v>1191</v>
      </c>
      <c r="E567" s="67" t="s">
        <v>1192</v>
      </c>
      <c r="F567" s="58">
        <f t="shared" si="2"/>
        <v>10</v>
      </c>
    </row>
    <row r="568" spans="1:6" ht="14.4" hidden="1">
      <c r="A568" s="65">
        <v>44471</v>
      </c>
      <c r="B568" s="66">
        <v>150.68</v>
      </c>
      <c r="C568" s="67" t="s">
        <v>1741</v>
      </c>
      <c r="D568" s="67" t="s">
        <v>1410</v>
      </c>
      <c r="E568" s="67" t="s">
        <v>1411</v>
      </c>
      <c r="F568" s="58">
        <f t="shared" si="2"/>
        <v>10</v>
      </c>
    </row>
    <row r="569" spans="1:6" ht="14.4" hidden="1">
      <c r="A569" s="72">
        <v>44513</v>
      </c>
      <c r="B569" s="69">
        <v>113.64</v>
      </c>
      <c r="C569" s="70" t="s">
        <v>1742</v>
      </c>
      <c r="D569" s="70" t="s">
        <v>1743</v>
      </c>
      <c r="E569" s="70" t="s">
        <v>1406</v>
      </c>
      <c r="F569" s="58">
        <f t="shared" si="2"/>
        <v>11</v>
      </c>
    </row>
    <row r="570" spans="1:6" ht="14.4" hidden="1">
      <c r="A570" s="72">
        <v>44526</v>
      </c>
      <c r="B570" s="69">
        <v>4.9000000000000004</v>
      </c>
      <c r="C570" s="70" t="s">
        <v>1744</v>
      </c>
      <c r="D570" s="70" t="s">
        <v>1745</v>
      </c>
      <c r="E570" s="70" t="s">
        <v>952</v>
      </c>
      <c r="F570" s="58">
        <f t="shared" si="2"/>
        <v>11</v>
      </c>
    </row>
    <row r="571" spans="1:6" ht="14.4" hidden="1">
      <c r="A571" s="72">
        <v>44524</v>
      </c>
      <c r="B571" s="69">
        <v>51.14</v>
      </c>
      <c r="C571" s="70" t="s">
        <v>1746</v>
      </c>
      <c r="D571" s="70" t="s">
        <v>1747</v>
      </c>
      <c r="E571" s="70" t="s">
        <v>952</v>
      </c>
      <c r="F571" s="58">
        <f t="shared" si="2"/>
        <v>11</v>
      </c>
    </row>
    <row r="572" spans="1:6" ht="14.4" hidden="1">
      <c r="A572" s="71">
        <v>44530</v>
      </c>
      <c r="B572" s="66">
        <v>6.62</v>
      </c>
      <c r="C572" s="67" t="s">
        <v>1748</v>
      </c>
      <c r="D572" s="67" t="s">
        <v>974</v>
      </c>
      <c r="E572" s="67" t="s">
        <v>928</v>
      </c>
      <c r="F572" s="58">
        <f t="shared" si="2"/>
        <v>11</v>
      </c>
    </row>
    <row r="573" spans="1:6" ht="14.4" hidden="1">
      <c r="A573" s="71">
        <v>44529</v>
      </c>
      <c r="B573" s="66">
        <v>6.62</v>
      </c>
      <c r="C573" s="67" t="s">
        <v>1749</v>
      </c>
      <c r="D573" s="67" t="s">
        <v>1008</v>
      </c>
      <c r="E573" s="67" t="s">
        <v>928</v>
      </c>
      <c r="F573" s="58">
        <f t="shared" si="2"/>
        <v>11</v>
      </c>
    </row>
    <row r="574" spans="1:6" ht="14.4" hidden="1">
      <c r="A574" s="68">
        <v>44414</v>
      </c>
      <c r="B574" s="69">
        <v>80.55</v>
      </c>
      <c r="C574" s="70" t="s">
        <v>1750</v>
      </c>
      <c r="D574" s="70" t="s">
        <v>1258</v>
      </c>
      <c r="E574" s="70" t="s">
        <v>1054</v>
      </c>
      <c r="F574" s="58">
        <f t="shared" si="2"/>
        <v>8</v>
      </c>
    </row>
    <row r="575" spans="1:6" ht="14.4" hidden="1">
      <c r="A575" s="71">
        <v>44480</v>
      </c>
      <c r="B575" s="66">
        <v>12.77</v>
      </c>
      <c r="C575" s="67" t="s">
        <v>1751</v>
      </c>
      <c r="D575" s="67" t="s">
        <v>936</v>
      </c>
      <c r="E575" s="67" t="s">
        <v>937</v>
      </c>
      <c r="F575" s="58">
        <f t="shared" si="2"/>
        <v>10</v>
      </c>
    </row>
    <row r="576" spans="1:6" ht="14.4" hidden="1">
      <c r="A576" s="72">
        <v>44490</v>
      </c>
      <c r="B576" s="69">
        <v>223.97</v>
      </c>
      <c r="C576" s="70" t="s">
        <v>1752</v>
      </c>
      <c r="D576" s="70" t="s">
        <v>1167</v>
      </c>
      <c r="E576" s="70" t="s">
        <v>1094</v>
      </c>
      <c r="F576" s="58">
        <f t="shared" si="2"/>
        <v>10</v>
      </c>
    </row>
    <row r="577" spans="1:6" ht="14.4" hidden="1">
      <c r="A577" s="68">
        <v>44472</v>
      </c>
      <c r="B577" s="69">
        <v>59.08</v>
      </c>
      <c r="C577" s="70" t="s">
        <v>1753</v>
      </c>
      <c r="D577" s="70" t="s">
        <v>1754</v>
      </c>
      <c r="E577" s="70" t="s">
        <v>934</v>
      </c>
      <c r="F577" s="58">
        <f t="shared" si="2"/>
        <v>10</v>
      </c>
    </row>
    <row r="578" spans="1:6" ht="14.4" hidden="1">
      <c r="A578" s="72">
        <v>44529</v>
      </c>
      <c r="B578" s="69">
        <v>2</v>
      </c>
      <c r="C578" s="70" t="s">
        <v>1755</v>
      </c>
      <c r="D578" s="70" t="s">
        <v>1756</v>
      </c>
      <c r="E578" s="70" t="s">
        <v>928</v>
      </c>
      <c r="F578" s="58">
        <f t="shared" si="2"/>
        <v>11</v>
      </c>
    </row>
    <row r="579" spans="1:6" ht="14.4" hidden="1">
      <c r="A579" s="71">
        <v>44529</v>
      </c>
      <c r="B579" s="66">
        <v>2</v>
      </c>
      <c r="C579" s="67" t="s">
        <v>1757</v>
      </c>
      <c r="D579" s="67" t="s">
        <v>1756</v>
      </c>
      <c r="E579" s="67" t="s">
        <v>928</v>
      </c>
      <c r="F579" s="58">
        <f t="shared" si="2"/>
        <v>11</v>
      </c>
    </row>
    <row r="580" spans="1:6" ht="14.4" hidden="1">
      <c r="A580" s="72">
        <v>44529</v>
      </c>
      <c r="B580" s="69">
        <v>18.98</v>
      </c>
      <c r="C580" s="70" t="s">
        <v>1758</v>
      </c>
      <c r="D580" s="70" t="s">
        <v>1756</v>
      </c>
      <c r="E580" s="70" t="s">
        <v>928</v>
      </c>
      <c r="F580" s="58">
        <f t="shared" si="2"/>
        <v>11</v>
      </c>
    </row>
    <row r="581" spans="1:6" ht="14.4" hidden="1">
      <c r="A581" s="71">
        <v>44523</v>
      </c>
      <c r="B581" s="66">
        <v>23.05</v>
      </c>
      <c r="C581" s="67" t="s">
        <v>1759</v>
      </c>
      <c r="D581" s="67" t="s">
        <v>958</v>
      </c>
      <c r="E581" s="67" t="s">
        <v>918</v>
      </c>
      <c r="F581" s="58">
        <f t="shared" si="2"/>
        <v>11</v>
      </c>
    </row>
    <row r="582" spans="1:6" ht="14.4" hidden="1">
      <c r="A582" s="65">
        <v>44471</v>
      </c>
      <c r="B582" s="66">
        <v>9.32</v>
      </c>
      <c r="C582" s="67" t="s">
        <v>1760</v>
      </c>
      <c r="D582" s="67" t="s">
        <v>936</v>
      </c>
      <c r="E582" s="67" t="s">
        <v>937</v>
      </c>
      <c r="F582" s="58">
        <f t="shared" si="2"/>
        <v>10</v>
      </c>
    </row>
    <row r="583" spans="1:6" ht="14.4" hidden="1">
      <c r="A583" s="71">
        <v>44523</v>
      </c>
      <c r="B583" s="66">
        <v>73.540000000000006</v>
      </c>
      <c r="C583" s="67" t="s">
        <v>1761</v>
      </c>
      <c r="D583" s="67" t="s">
        <v>1549</v>
      </c>
      <c r="E583" s="67" t="s">
        <v>1550</v>
      </c>
      <c r="F583" s="58">
        <f t="shared" si="2"/>
        <v>11</v>
      </c>
    </row>
    <row r="584" spans="1:6" ht="14.4" hidden="1">
      <c r="A584" s="71">
        <v>44529</v>
      </c>
      <c r="B584" s="66">
        <v>28.12</v>
      </c>
      <c r="C584" s="67" t="s">
        <v>1762</v>
      </c>
      <c r="D584" s="67" t="s">
        <v>1756</v>
      </c>
      <c r="E584" s="67" t="s">
        <v>928</v>
      </c>
      <c r="F584" s="58">
        <f t="shared" si="2"/>
        <v>11</v>
      </c>
    </row>
    <row r="585" spans="1:6" ht="14.4" hidden="1">
      <c r="A585" s="72">
        <v>44524</v>
      </c>
      <c r="B585" s="69">
        <v>7</v>
      </c>
      <c r="C585" s="70" t="s">
        <v>1763</v>
      </c>
      <c r="D585" s="70" t="s">
        <v>1764</v>
      </c>
      <c r="E585" s="70" t="s">
        <v>931</v>
      </c>
      <c r="F585" s="58">
        <f t="shared" si="2"/>
        <v>11</v>
      </c>
    </row>
    <row r="586" spans="1:6" ht="14.4" hidden="1">
      <c r="A586" s="72">
        <v>44524</v>
      </c>
      <c r="B586" s="69">
        <v>35.79</v>
      </c>
      <c r="C586" s="70" t="s">
        <v>1765</v>
      </c>
      <c r="D586" s="70" t="s">
        <v>1766</v>
      </c>
      <c r="E586" s="70" t="s">
        <v>934</v>
      </c>
      <c r="F586" s="58">
        <f t="shared" si="2"/>
        <v>11</v>
      </c>
    </row>
    <row r="587" spans="1:6" ht="14.4" hidden="1">
      <c r="A587" s="72">
        <v>44529</v>
      </c>
      <c r="B587" s="69">
        <v>52.56</v>
      </c>
      <c r="C587" s="70" t="s">
        <v>1767</v>
      </c>
      <c r="D587" s="70" t="s">
        <v>1756</v>
      </c>
      <c r="E587" s="70" t="s">
        <v>928</v>
      </c>
      <c r="F587" s="58">
        <f t="shared" si="2"/>
        <v>11</v>
      </c>
    </row>
    <row r="588" spans="1:6" ht="14.4" hidden="1">
      <c r="A588" s="71">
        <v>44523</v>
      </c>
      <c r="B588" s="66">
        <v>3.2</v>
      </c>
      <c r="C588" s="67" t="s">
        <v>1768</v>
      </c>
      <c r="D588" s="67" t="s">
        <v>1745</v>
      </c>
      <c r="E588" s="67" t="s">
        <v>952</v>
      </c>
      <c r="F588" s="58">
        <f t="shared" si="2"/>
        <v>11</v>
      </c>
    </row>
    <row r="589" spans="1:6" ht="14.4" hidden="1">
      <c r="A589" s="72">
        <v>44529</v>
      </c>
      <c r="B589" s="69">
        <v>14.89</v>
      </c>
      <c r="C589" s="70" t="s">
        <v>1769</v>
      </c>
      <c r="D589" s="70" t="s">
        <v>1770</v>
      </c>
      <c r="E589" s="70" t="s">
        <v>928</v>
      </c>
      <c r="F589" s="58">
        <f t="shared" si="2"/>
        <v>11</v>
      </c>
    </row>
    <row r="590" spans="1:6" ht="14.4" hidden="1">
      <c r="A590" s="71">
        <v>44529</v>
      </c>
      <c r="B590" s="66">
        <v>12.83</v>
      </c>
      <c r="C590" s="67" t="s">
        <v>1771</v>
      </c>
      <c r="D590" s="67" t="s">
        <v>1772</v>
      </c>
      <c r="E590" s="67" t="s">
        <v>921</v>
      </c>
      <c r="F590" s="58">
        <f t="shared" si="2"/>
        <v>11</v>
      </c>
    </row>
    <row r="591" spans="1:6" ht="14.4" hidden="1">
      <c r="A591" s="72">
        <v>44522</v>
      </c>
      <c r="B591" s="69">
        <v>23.78</v>
      </c>
      <c r="C591" s="70" t="s">
        <v>1773</v>
      </c>
      <c r="D591" s="70" t="s">
        <v>954</v>
      </c>
      <c r="E591" s="70" t="s">
        <v>918</v>
      </c>
      <c r="F591" s="58">
        <f t="shared" si="2"/>
        <v>11</v>
      </c>
    </row>
    <row r="592" spans="1:6" ht="14.4" hidden="1">
      <c r="A592" s="71">
        <v>44522</v>
      </c>
      <c r="B592" s="66">
        <v>3.2</v>
      </c>
      <c r="C592" s="67" t="s">
        <v>1774</v>
      </c>
      <c r="D592" s="67" t="s">
        <v>1745</v>
      </c>
      <c r="E592" s="67" t="s">
        <v>952</v>
      </c>
      <c r="F592" s="58">
        <f t="shared" si="2"/>
        <v>11</v>
      </c>
    </row>
    <row r="593" spans="1:6" ht="14.4" hidden="1">
      <c r="A593" s="65">
        <v>44411</v>
      </c>
      <c r="B593" s="66">
        <v>147.4</v>
      </c>
      <c r="C593" s="67" t="s">
        <v>1775</v>
      </c>
      <c r="D593" s="67" t="s">
        <v>1053</v>
      </c>
      <c r="E593" s="67" t="s">
        <v>1054</v>
      </c>
      <c r="F593" s="58">
        <f t="shared" si="2"/>
        <v>8</v>
      </c>
    </row>
    <row r="594" spans="1:6" ht="14.4" hidden="1">
      <c r="A594" s="72">
        <v>44523</v>
      </c>
      <c r="B594" s="69">
        <v>10</v>
      </c>
      <c r="C594" s="70" t="s">
        <v>1776</v>
      </c>
      <c r="D594" s="70" t="s">
        <v>1439</v>
      </c>
      <c r="E594" s="70" t="s">
        <v>1440</v>
      </c>
      <c r="F594" s="58">
        <f t="shared" si="2"/>
        <v>11</v>
      </c>
    </row>
    <row r="595" spans="1:6" ht="14.4" hidden="1">
      <c r="A595" s="71">
        <v>44528</v>
      </c>
      <c r="B595" s="66">
        <v>2</v>
      </c>
      <c r="C595" s="67" t="s">
        <v>1777</v>
      </c>
      <c r="D595" s="67" t="s">
        <v>1756</v>
      </c>
      <c r="E595" s="67" t="s">
        <v>928</v>
      </c>
      <c r="F595" s="58">
        <f t="shared" si="2"/>
        <v>11</v>
      </c>
    </row>
    <row r="596" spans="1:6" ht="14.4" hidden="1">
      <c r="A596" s="72">
        <v>44521</v>
      </c>
      <c r="B596" s="69">
        <v>41.11</v>
      </c>
      <c r="C596" s="70" t="s">
        <v>1778</v>
      </c>
      <c r="D596" s="70" t="s">
        <v>1553</v>
      </c>
      <c r="E596" s="70" t="s">
        <v>952</v>
      </c>
      <c r="F596" s="58">
        <f t="shared" si="2"/>
        <v>11</v>
      </c>
    </row>
    <row r="597" spans="1:6" ht="14.4" hidden="1">
      <c r="A597" s="71">
        <v>44519</v>
      </c>
      <c r="B597" s="66">
        <v>32.880000000000003</v>
      </c>
      <c r="C597" s="67" t="s">
        <v>1779</v>
      </c>
      <c r="D597" s="67" t="s">
        <v>954</v>
      </c>
      <c r="E597" s="67" t="s">
        <v>918</v>
      </c>
      <c r="F597" s="58">
        <f t="shared" si="2"/>
        <v>11</v>
      </c>
    </row>
    <row r="598" spans="1:6" ht="14.4" hidden="1">
      <c r="A598" s="72">
        <v>44519</v>
      </c>
      <c r="B598" s="69">
        <v>25.12</v>
      </c>
      <c r="C598" s="70" t="s">
        <v>1780</v>
      </c>
      <c r="D598" s="70" t="s">
        <v>1745</v>
      </c>
      <c r="E598" s="70" t="s">
        <v>952</v>
      </c>
      <c r="F598" s="58">
        <f t="shared" si="2"/>
        <v>11</v>
      </c>
    </row>
    <row r="599" spans="1:6" ht="14.4" hidden="1">
      <c r="A599" s="72">
        <v>44528</v>
      </c>
      <c r="B599" s="69">
        <v>18.98</v>
      </c>
      <c r="C599" s="70" t="s">
        <v>1781</v>
      </c>
      <c r="D599" s="70" t="s">
        <v>1756</v>
      </c>
      <c r="E599" s="70" t="s">
        <v>928</v>
      </c>
      <c r="F599" s="58">
        <f t="shared" si="2"/>
        <v>11</v>
      </c>
    </row>
    <row r="600" spans="1:6" ht="14.4" hidden="1">
      <c r="A600" s="71">
        <v>44528</v>
      </c>
      <c r="B600" s="66">
        <v>19.239999999999998</v>
      </c>
      <c r="C600" s="67" t="s">
        <v>1782</v>
      </c>
      <c r="D600" s="67" t="s">
        <v>1756</v>
      </c>
      <c r="E600" s="67" t="s">
        <v>928</v>
      </c>
      <c r="F600" s="58">
        <f t="shared" si="2"/>
        <v>11</v>
      </c>
    </row>
    <row r="601" spans="1:6" ht="14.4" hidden="1">
      <c r="A601" s="71">
        <v>44479</v>
      </c>
      <c r="B601" s="66">
        <v>31.93</v>
      </c>
      <c r="C601" s="67" t="s">
        <v>1783</v>
      </c>
      <c r="D601" s="67" t="s">
        <v>1413</v>
      </c>
      <c r="E601" s="67" t="s">
        <v>1094</v>
      </c>
      <c r="F601" s="58">
        <f t="shared" si="2"/>
        <v>10</v>
      </c>
    </row>
    <row r="602" spans="1:6" ht="14.4" hidden="1">
      <c r="A602" s="72">
        <v>44529</v>
      </c>
      <c r="B602" s="69">
        <v>84.34</v>
      </c>
      <c r="C602" s="70" t="s">
        <v>1103</v>
      </c>
      <c r="D602" s="70" t="s">
        <v>1104</v>
      </c>
      <c r="E602" s="70" t="s">
        <v>1105</v>
      </c>
      <c r="F602" s="58">
        <f t="shared" si="2"/>
        <v>11</v>
      </c>
    </row>
    <row r="603" spans="1:6" ht="14.4" hidden="1">
      <c r="A603" s="71">
        <v>44528</v>
      </c>
      <c r="B603" s="66">
        <v>6.62</v>
      </c>
      <c r="C603" s="67" t="s">
        <v>1784</v>
      </c>
      <c r="D603" s="67" t="s">
        <v>974</v>
      </c>
      <c r="E603" s="67" t="s">
        <v>928</v>
      </c>
      <c r="F603" s="58">
        <f t="shared" si="2"/>
        <v>11</v>
      </c>
    </row>
    <row r="604" spans="1:6" ht="14.4" hidden="1">
      <c r="A604" s="72">
        <v>44518</v>
      </c>
      <c r="B604" s="69">
        <v>7.58</v>
      </c>
      <c r="C604" s="70" t="s">
        <v>1785</v>
      </c>
      <c r="D604" s="70" t="s">
        <v>958</v>
      </c>
      <c r="E604" s="70" t="s">
        <v>918</v>
      </c>
      <c r="F604" s="58">
        <f t="shared" si="2"/>
        <v>11</v>
      </c>
    </row>
    <row r="605" spans="1:6" ht="14.4" hidden="1">
      <c r="A605" s="65">
        <v>44445</v>
      </c>
      <c r="B605" s="66">
        <v>84.23</v>
      </c>
      <c r="C605" s="67" t="s">
        <v>1786</v>
      </c>
      <c r="D605" s="67" t="s">
        <v>1513</v>
      </c>
      <c r="E605" s="67" t="s">
        <v>1380</v>
      </c>
      <c r="F605" s="58">
        <f t="shared" si="2"/>
        <v>9</v>
      </c>
    </row>
    <row r="606" spans="1:6" ht="14.4" hidden="1">
      <c r="A606" s="71">
        <v>44518</v>
      </c>
      <c r="B606" s="66">
        <v>41.21</v>
      </c>
      <c r="C606" s="67" t="s">
        <v>1787</v>
      </c>
      <c r="D606" s="67" t="s">
        <v>958</v>
      </c>
      <c r="E606" s="67" t="s">
        <v>918</v>
      </c>
      <c r="F606" s="58">
        <f t="shared" si="2"/>
        <v>11</v>
      </c>
    </row>
    <row r="607" spans="1:6" ht="14.4" hidden="1">
      <c r="A607" s="71">
        <v>44528</v>
      </c>
      <c r="B607" s="66">
        <v>49.77</v>
      </c>
      <c r="C607" s="67" t="s">
        <v>1788</v>
      </c>
      <c r="D607" s="67" t="s">
        <v>993</v>
      </c>
      <c r="E607" s="67" t="s">
        <v>928</v>
      </c>
      <c r="F607" s="58">
        <f t="shared" si="2"/>
        <v>11</v>
      </c>
    </row>
    <row r="608" spans="1:6" ht="14.4" hidden="1">
      <c r="A608" s="71">
        <v>44518</v>
      </c>
      <c r="B608" s="66">
        <v>3.2</v>
      </c>
      <c r="C608" s="67" t="s">
        <v>1789</v>
      </c>
      <c r="D608" s="67" t="s">
        <v>1790</v>
      </c>
      <c r="E608" s="67" t="s">
        <v>952</v>
      </c>
      <c r="F608" s="58">
        <f t="shared" si="2"/>
        <v>11</v>
      </c>
    </row>
    <row r="609" spans="1:6" ht="14.4" hidden="1">
      <c r="A609" s="71">
        <v>44513</v>
      </c>
      <c r="B609" s="66">
        <v>21.31</v>
      </c>
      <c r="C609" s="67" t="s">
        <v>1791</v>
      </c>
      <c r="D609" s="67" t="s">
        <v>1690</v>
      </c>
      <c r="E609" s="67" t="s">
        <v>1691</v>
      </c>
      <c r="F609" s="58">
        <f t="shared" si="2"/>
        <v>11</v>
      </c>
    </row>
    <row r="610" spans="1:6" ht="14.4" hidden="1">
      <c r="A610" s="72">
        <v>44527</v>
      </c>
      <c r="B610" s="69">
        <v>19.86</v>
      </c>
      <c r="C610" s="70" t="s">
        <v>1792</v>
      </c>
      <c r="D610" s="70" t="s">
        <v>1008</v>
      </c>
      <c r="E610" s="70" t="s">
        <v>928</v>
      </c>
      <c r="F610" s="58">
        <f t="shared" si="2"/>
        <v>11</v>
      </c>
    </row>
    <row r="611" spans="1:6" ht="14.4" hidden="1">
      <c r="A611" s="71">
        <v>44527</v>
      </c>
      <c r="B611" s="66">
        <v>2</v>
      </c>
      <c r="C611" s="67" t="s">
        <v>1793</v>
      </c>
      <c r="D611" s="67" t="s">
        <v>1756</v>
      </c>
      <c r="E611" s="67" t="s">
        <v>928</v>
      </c>
      <c r="F611" s="58">
        <f t="shared" si="2"/>
        <v>11</v>
      </c>
    </row>
    <row r="612" spans="1:6" ht="14.4" hidden="1">
      <c r="A612" s="68">
        <v>44509</v>
      </c>
      <c r="B612" s="69">
        <v>152</v>
      </c>
      <c r="C612" s="70" t="s">
        <v>1794</v>
      </c>
      <c r="D612" s="70" t="s">
        <v>1006</v>
      </c>
      <c r="E612" s="70" t="s">
        <v>965</v>
      </c>
      <c r="F612" s="58">
        <f t="shared" si="2"/>
        <v>11</v>
      </c>
    </row>
    <row r="613" spans="1:6" ht="14.4" hidden="1">
      <c r="A613" s="72">
        <v>44522</v>
      </c>
      <c r="B613" s="69">
        <v>32.46</v>
      </c>
      <c r="C613" s="70" t="s">
        <v>1795</v>
      </c>
      <c r="D613" s="70" t="s">
        <v>936</v>
      </c>
      <c r="E613" s="70" t="s">
        <v>937</v>
      </c>
      <c r="F613" s="58">
        <f t="shared" si="2"/>
        <v>11</v>
      </c>
    </row>
    <row r="614" spans="1:6" ht="14.4" hidden="1">
      <c r="A614" s="72">
        <v>44517</v>
      </c>
      <c r="B614" s="69">
        <v>29.33</v>
      </c>
      <c r="C614" s="70" t="s">
        <v>1796</v>
      </c>
      <c r="D614" s="70" t="s">
        <v>958</v>
      </c>
      <c r="E614" s="70" t="s">
        <v>918</v>
      </c>
      <c r="F614" s="58">
        <f t="shared" si="2"/>
        <v>11</v>
      </c>
    </row>
    <row r="615" spans="1:6" ht="14.4" hidden="1">
      <c r="A615" s="72">
        <v>44517</v>
      </c>
      <c r="B615" s="69">
        <v>75.680000000000007</v>
      </c>
      <c r="C615" s="70" t="s">
        <v>1797</v>
      </c>
      <c r="D615" s="70" t="s">
        <v>1798</v>
      </c>
      <c r="E615" s="70" t="s">
        <v>1636</v>
      </c>
      <c r="F615" s="58">
        <f t="shared" si="2"/>
        <v>11</v>
      </c>
    </row>
    <row r="616" spans="1:6" ht="14.4" hidden="1">
      <c r="A616" s="72">
        <v>44485</v>
      </c>
      <c r="B616" s="69">
        <v>387</v>
      </c>
      <c r="C616" s="70" t="s">
        <v>1799</v>
      </c>
      <c r="D616" s="70" t="s">
        <v>1800</v>
      </c>
      <c r="E616" s="70" t="s">
        <v>1197</v>
      </c>
      <c r="F616" s="58">
        <f t="shared" si="2"/>
        <v>10</v>
      </c>
    </row>
    <row r="617" spans="1:6" ht="14.4" hidden="1">
      <c r="A617" s="72">
        <v>44527</v>
      </c>
      <c r="B617" s="69">
        <v>11.68</v>
      </c>
      <c r="C617" s="70" t="s">
        <v>1801</v>
      </c>
      <c r="D617" s="70" t="s">
        <v>1756</v>
      </c>
      <c r="E617" s="70" t="s">
        <v>928</v>
      </c>
      <c r="F617" s="58">
        <f t="shared" si="2"/>
        <v>11</v>
      </c>
    </row>
    <row r="618" spans="1:6" ht="14.4" hidden="1">
      <c r="A618" s="71">
        <v>44517</v>
      </c>
      <c r="B618" s="66">
        <v>10.14</v>
      </c>
      <c r="C618" s="67" t="s">
        <v>1802</v>
      </c>
      <c r="D618" s="67" t="s">
        <v>1745</v>
      </c>
      <c r="E618" s="67" t="s">
        <v>952</v>
      </c>
      <c r="F618" s="58">
        <f t="shared" si="2"/>
        <v>11</v>
      </c>
    </row>
    <row r="619" spans="1:6" ht="14.4" hidden="1">
      <c r="A619" s="65">
        <v>44452</v>
      </c>
      <c r="B619" s="66">
        <v>148.4</v>
      </c>
      <c r="C619" s="67" t="s">
        <v>1803</v>
      </c>
      <c r="D619" s="67" t="s">
        <v>1053</v>
      </c>
      <c r="E619" s="67" t="s">
        <v>1054</v>
      </c>
      <c r="F619" s="58">
        <f t="shared" si="2"/>
        <v>9</v>
      </c>
    </row>
    <row r="620" spans="1:6" ht="14.4" hidden="1">
      <c r="A620" s="72">
        <v>44515</v>
      </c>
      <c r="B620" s="69">
        <v>12.62</v>
      </c>
      <c r="C620" s="70" t="s">
        <v>1804</v>
      </c>
      <c r="D620" s="70" t="s">
        <v>936</v>
      </c>
      <c r="E620" s="70" t="s">
        <v>937</v>
      </c>
      <c r="F620" s="58">
        <f t="shared" si="2"/>
        <v>11</v>
      </c>
    </row>
    <row r="621" spans="1:6" ht="14.4" hidden="1">
      <c r="A621" s="71">
        <v>44516</v>
      </c>
      <c r="B621" s="66">
        <v>43.85</v>
      </c>
      <c r="C621" s="67" t="s">
        <v>1805</v>
      </c>
      <c r="D621" s="67" t="s">
        <v>1790</v>
      </c>
      <c r="E621" s="67" t="s">
        <v>952</v>
      </c>
      <c r="F621" s="58">
        <f t="shared" si="2"/>
        <v>11</v>
      </c>
    </row>
    <row r="622" spans="1:6" ht="14.4" hidden="1">
      <c r="A622" s="71">
        <v>44527</v>
      </c>
      <c r="B622" s="66">
        <v>58.4</v>
      </c>
      <c r="C622" s="67" t="s">
        <v>1806</v>
      </c>
      <c r="D622" s="67" t="s">
        <v>1756</v>
      </c>
      <c r="E622" s="67" t="s">
        <v>928</v>
      </c>
      <c r="F622" s="58">
        <f t="shared" si="2"/>
        <v>11</v>
      </c>
    </row>
    <row r="623" spans="1:6" ht="14.4" hidden="1">
      <c r="A623" s="72">
        <v>44527</v>
      </c>
      <c r="B623" s="69">
        <v>58.4</v>
      </c>
      <c r="C623" s="70" t="s">
        <v>1807</v>
      </c>
      <c r="D623" s="70" t="s">
        <v>1756</v>
      </c>
      <c r="E623" s="70" t="s">
        <v>928</v>
      </c>
      <c r="F623" s="58">
        <f t="shared" si="2"/>
        <v>11</v>
      </c>
    </row>
    <row r="624" spans="1:6" ht="14.4" hidden="1">
      <c r="A624" s="71">
        <v>44527</v>
      </c>
      <c r="B624" s="66">
        <v>13.29</v>
      </c>
      <c r="C624" s="67" t="s">
        <v>1808</v>
      </c>
      <c r="D624" s="67" t="s">
        <v>1809</v>
      </c>
      <c r="E624" s="67" t="s">
        <v>928</v>
      </c>
      <c r="F624" s="58">
        <f t="shared" si="2"/>
        <v>11</v>
      </c>
    </row>
    <row r="625" spans="1:6" ht="14.4" hidden="1">
      <c r="A625" s="72">
        <v>44527</v>
      </c>
      <c r="B625" s="69">
        <v>22.44</v>
      </c>
      <c r="C625" s="70" t="s">
        <v>1810</v>
      </c>
      <c r="D625" s="70" t="s">
        <v>1772</v>
      </c>
      <c r="E625" s="70" t="s">
        <v>921</v>
      </c>
      <c r="F625" s="58">
        <f t="shared" si="2"/>
        <v>11</v>
      </c>
    </row>
    <row r="626" spans="1:6" ht="14.4" hidden="1">
      <c r="A626" s="72">
        <v>44515</v>
      </c>
      <c r="B626" s="69">
        <v>82.64</v>
      </c>
      <c r="C626" s="70" t="s">
        <v>1811</v>
      </c>
      <c r="D626" s="70" t="s">
        <v>1553</v>
      </c>
      <c r="E626" s="70" t="s">
        <v>952</v>
      </c>
      <c r="F626" s="58">
        <f t="shared" si="2"/>
        <v>11</v>
      </c>
    </row>
    <row r="627" spans="1:6" ht="14.4" hidden="1">
      <c r="A627" s="65">
        <v>44509</v>
      </c>
      <c r="B627" s="66">
        <v>21.5</v>
      </c>
      <c r="C627" s="67" t="s">
        <v>1812</v>
      </c>
      <c r="D627" s="67" t="s">
        <v>1813</v>
      </c>
      <c r="E627" s="67" t="s">
        <v>1318</v>
      </c>
      <c r="F627" s="58">
        <f t="shared" si="2"/>
        <v>11</v>
      </c>
    </row>
    <row r="628" spans="1:6" ht="14.4" hidden="1">
      <c r="A628" s="71">
        <v>44515</v>
      </c>
      <c r="B628" s="66">
        <v>6.94</v>
      </c>
      <c r="C628" s="67" t="s">
        <v>1814</v>
      </c>
      <c r="D628" s="67" t="s">
        <v>954</v>
      </c>
      <c r="E628" s="67" t="s">
        <v>918</v>
      </c>
      <c r="F628" s="58">
        <f t="shared" si="2"/>
        <v>11</v>
      </c>
    </row>
    <row r="629" spans="1:6" ht="14.4" hidden="1">
      <c r="A629" s="71">
        <v>44527</v>
      </c>
      <c r="B629" s="66">
        <v>56.7</v>
      </c>
      <c r="C629" s="67" t="s">
        <v>1815</v>
      </c>
      <c r="D629" s="67" t="s">
        <v>1816</v>
      </c>
      <c r="E629" s="67" t="s">
        <v>928</v>
      </c>
      <c r="F629" s="58">
        <f t="shared" si="2"/>
        <v>11</v>
      </c>
    </row>
    <row r="630" spans="1:6" ht="14.4" hidden="1">
      <c r="A630" s="65">
        <v>44504</v>
      </c>
      <c r="B630" s="66">
        <v>10</v>
      </c>
      <c r="C630" s="67" t="s">
        <v>1817</v>
      </c>
      <c r="D630" s="67" t="s">
        <v>1818</v>
      </c>
      <c r="E630" s="67" t="s">
        <v>1004</v>
      </c>
      <c r="F630" s="58">
        <f t="shared" si="2"/>
        <v>11</v>
      </c>
    </row>
    <row r="631" spans="1:6" ht="14.4" hidden="1">
      <c r="A631" s="68">
        <v>44449</v>
      </c>
      <c r="B631" s="69">
        <v>35</v>
      </c>
      <c r="C631" s="70" t="s">
        <v>1819</v>
      </c>
      <c r="D631" s="70" t="s">
        <v>1820</v>
      </c>
      <c r="E631" s="70" t="s">
        <v>1054</v>
      </c>
      <c r="F631" s="58">
        <f t="shared" si="2"/>
        <v>9</v>
      </c>
    </row>
    <row r="632" spans="1:6" ht="14.4" hidden="1">
      <c r="A632" s="72">
        <v>44512</v>
      </c>
      <c r="B632" s="69">
        <v>10</v>
      </c>
      <c r="C632" s="70" t="s">
        <v>1821</v>
      </c>
      <c r="D632" s="70" t="s">
        <v>1439</v>
      </c>
      <c r="E632" s="70" t="s">
        <v>1440</v>
      </c>
      <c r="F632" s="58">
        <f t="shared" si="2"/>
        <v>11</v>
      </c>
    </row>
    <row r="633" spans="1:6" ht="14.4" hidden="1">
      <c r="A633" s="72">
        <v>44527</v>
      </c>
      <c r="B633" s="69">
        <v>39.76</v>
      </c>
      <c r="C633" s="70" t="s">
        <v>1822</v>
      </c>
      <c r="D633" s="70" t="s">
        <v>1823</v>
      </c>
      <c r="E633" s="70" t="s">
        <v>928</v>
      </c>
      <c r="F633" s="58">
        <f t="shared" si="2"/>
        <v>11</v>
      </c>
    </row>
    <row r="634" spans="1:6" ht="14.4" hidden="1">
      <c r="A634" s="71">
        <v>44526</v>
      </c>
      <c r="B634" s="66">
        <v>5.85</v>
      </c>
      <c r="C634" s="67" t="s">
        <v>1824</v>
      </c>
      <c r="D634" s="67" t="s">
        <v>1008</v>
      </c>
      <c r="E634" s="67" t="s">
        <v>928</v>
      </c>
      <c r="F634" s="58">
        <f t="shared" si="2"/>
        <v>11</v>
      </c>
    </row>
    <row r="635" spans="1:6" ht="14.4" hidden="1">
      <c r="A635" s="72">
        <v>44526</v>
      </c>
      <c r="B635" s="69">
        <v>43.05</v>
      </c>
      <c r="C635" s="70" t="s">
        <v>1825</v>
      </c>
      <c r="D635" s="70" t="s">
        <v>1826</v>
      </c>
      <c r="E635" s="70" t="s">
        <v>928</v>
      </c>
      <c r="F635" s="58">
        <f t="shared" si="2"/>
        <v>11</v>
      </c>
    </row>
    <row r="636" spans="1:6" ht="14.4" hidden="1">
      <c r="A636" s="68">
        <v>44470</v>
      </c>
      <c r="B636" s="69">
        <v>14.78</v>
      </c>
      <c r="C636" s="70" t="s">
        <v>1827</v>
      </c>
      <c r="D636" s="70" t="s">
        <v>1344</v>
      </c>
      <c r="E636" s="70" t="s">
        <v>1094</v>
      </c>
      <c r="F636" s="58">
        <f t="shared" si="2"/>
        <v>10</v>
      </c>
    </row>
    <row r="637" spans="1:6" ht="14.4" hidden="1">
      <c r="A637" s="71">
        <v>44526</v>
      </c>
      <c r="B637" s="66">
        <v>2.12</v>
      </c>
      <c r="C637" s="67" t="s">
        <v>1828</v>
      </c>
      <c r="D637" s="67" t="s">
        <v>1829</v>
      </c>
      <c r="E637" s="67" t="s">
        <v>921</v>
      </c>
      <c r="F637" s="58">
        <f t="shared" si="2"/>
        <v>11</v>
      </c>
    </row>
    <row r="638" spans="1:6" ht="14.4" hidden="1">
      <c r="A638" s="65">
        <v>44502</v>
      </c>
      <c r="B638" s="66">
        <v>150</v>
      </c>
      <c r="C638" s="67" t="s">
        <v>1830</v>
      </c>
      <c r="D638" s="67" t="s">
        <v>1231</v>
      </c>
      <c r="E638" s="67" t="s">
        <v>965</v>
      </c>
      <c r="F638" s="58">
        <f t="shared" si="2"/>
        <v>11</v>
      </c>
    </row>
    <row r="639" spans="1:6" ht="14.4" hidden="1">
      <c r="A639" s="68">
        <v>44502</v>
      </c>
      <c r="B639" s="69">
        <v>150.68</v>
      </c>
      <c r="C639" s="70" t="s">
        <v>1831</v>
      </c>
      <c r="D639" s="70" t="s">
        <v>1410</v>
      </c>
      <c r="E639" s="70" t="s">
        <v>1411</v>
      </c>
      <c r="F639" s="58">
        <f t="shared" si="2"/>
        <v>11</v>
      </c>
    </row>
    <row r="640" spans="1:6" ht="14.4" hidden="1">
      <c r="A640" s="71">
        <v>44525</v>
      </c>
      <c r="B640" s="66">
        <v>5.64</v>
      </c>
      <c r="C640" s="67" t="s">
        <v>1832</v>
      </c>
      <c r="D640" s="67" t="s">
        <v>1833</v>
      </c>
      <c r="E640" s="67" t="s">
        <v>921</v>
      </c>
      <c r="F640" s="58">
        <f t="shared" si="2"/>
        <v>11</v>
      </c>
    </row>
    <row r="641" spans="1:6" ht="14.4" hidden="1">
      <c r="A641" s="71">
        <v>44524</v>
      </c>
      <c r="B641" s="66">
        <v>6.17</v>
      </c>
      <c r="C641" s="67" t="s">
        <v>1834</v>
      </c>
      <c r="D641" s="67" t="s">
        <v>1835</v>
      </c>
      <c r="E641" s="67" t="s">
        <v>921</v>
      </c>
      <c r="F641" s="58">
        <f t="shared" si="2"/>
        <v>11</v>
      </c>
    </row>
    <row r="642" spans="1:6" ht="14.4" hidden="1">
      <c r="A642" s="65">
        <v>44506</v>
      </c>
      <c r="B642" s="66">
        <v>10.67</v>
      </c>
      <c r="C642" s="67" t="s">
        <v>1836</v>
      </c>
      <c r="D642" s="67" t="s">
        <v>936</v>
      </c>
      <c r="E642" s="67" t="s">
        <v>937</v>
      </c>
      <c r="F642" s="58">
        <f t="shared" si="2"/>
        <v>11</v>
      </c>
    </row>
    <row r="643" spans="1:6" ht="14.4" hidden="1">
      <c r="A643" s="71">
        <v>44515</v>
      </c>
      <c r="B643" s="66">
        <v>13.85</v>
      </c>
      <c r="C643" s="67" t="s">
        <v>1837</v>
      </c>
      <c r="D643" s="67" t="s">
        <v>1370</v>
      </c>
      <c r="E643" s="67" t="s">
        <v>1371</v>
      </c>
      <c r="F643" s="58">
        <f t="shared" si="2"/>
        <v>11</v>
      </c>
    </row>
    <row r="644" spans="1:6" ht="14.4" hidden="1">
      <c r="A644" s="71">
        <v>44524</v>
      </c>
      <c r="B644" s="66">
        <v>33.79</v>
      </c>
      <c r="C644" s="67" t="s">
        <v>1838</v>
      </c>
      <c r="D644" s="67" t="s">
        <v>1839</v>
      </c>
      <c r="E644" s="67" t="s">
        <v>921</v>
      </c>
      <c r="F644" s="58">
        <f t="shared" si="2"/>
        <v>11</v>
      </c>
    </row>
    <row r="645" spans="1:6" ht="14.4" hidden="1">
      <c r="A645" s="68">
        <v>44505</v>
      </c>
      <c r="B645" s="69">
        <v>22.89</v>
      </c>
      <c r="C645" s="70" t="s">
        <v>1840</v>
      </c>
      <c r="D645" s="70" t="s">
        <v>936</v>
      </c>
      <c r="E645" s="70" t="s">
        <v>937</v>
      </c>
      <c r="F645" s="58">
        <f t="shared" si="2"/>
        <v>11</v>
      </c>
    </row>
    <row r="646" spans="1:6" ht="14.4" hidden="1">
      <c r="A646" s="71">
        <v>44524</v>
      </c>
      <c r="B646" s="66">
        <v>63.54</v>
      </c>
      <c r="C646" s="67" t="s">
        <v>1841</v>
      </c>
      <c r="D646" s="67" t="s">
        <v>1842</v>
      </c>
      <c r="E646" s="67" t="s">
        <v>928</v>
      </c>
      <c r="F646" s="58">
        <f t="shared" si="2"/>
        <v>11</v>
      </c>
    </row>
    <row r="647" spans="1:6" ht="14.4" hidden="1">
      <c r="A647" s="71">
        <v>44514</v>
      </c>
      <c r="B647" s="66">
        <v>16.04</v>
      </c>
      <c r="C647" s="67" t="s">
        <v>1843</v>
      </c>
      <c r="D647" s="67" t="s">
        <v>1790</v>
      </c>
      <c r="E647" s="67" t="s">
        <v>952</v>
      </c>
      <c r="F647" s="58">
        <f t="shared" si="2"/>
        <v>11</v>
      </c>
    </row>
    <row r="648" spans="1:6" ht="14.4" hidden="1">
      <c r="A648" s="72">
        <v>44514</v>
      </c>
      <c r="B648" s="69">
        <v>15.37</v>
      </c>
      <c r="C648" s="70" t="s">
        <v>1844</v>
      </c>
      <c r="D648" s="70" t="s">
        <v>954</v>
      </c>
      <c r="E648" s="70" t="s">
        <v>918</v>
      </c>
      <c r="F648" s="58">
        <f t="shared" si="2"/>
        <v>11</v>
      </c>
    </row>
    <row r="649" spans="1:6" ht="14.4" hidden="1">
      <c r="A649" s="72">
        <v>44523</v>
      </c>
      <c r="B649" s="69">
        <v>16.34</v>
      </c>
      <c r="C649" s="70" t="s">
        <v>1845</v>
      </c>
      <c r="D649" s="70" t="s">
        <v>1008</v>
      </c>
      <c r="E649" s="70" t="s">
        <v>928</v>
      </c>
      <c r="F649" s="58">
        <f t="shared" si="2"/>
        <v>11</v>
      </c>
    </row>
    <row r="650" spans="1:6" ht="14.4" hidden="1">
      <c r="A650" s="72">
        <v>44510</v>
      </c>
      <c r="B650" s="69">
        <v>31.93</v>
      </c>
      <c r="C650" s="70" t="s">
        <v>1846</v>
      </c>
      <c r="D650" s="70" t="s">
        <v>1413</v>
      </c>
      <c r="E650" s="70" t="s">
        <v>1094</v>
      </c>
      <c r="F650" s="58">
        <f t="shared" si="2"/>
        <v>11</v>
      </c>
    </row>
    <row r="651" spans="1:6" ht="14.4" hidden="1">
      <c r="A651" s="72">
        <v>44514</v>
      </c>
      <c r="B651" s="69">
        <v>20.68</v>
      </c>
      <c r="C651" s="70" t="s">
        <v>1847</v>
      </c>
      <c r="D651" s="70" t="s">
        <v>951</v>
      </c>
      <c r="E651" s="70" t="s">
        <v>952</v>
      </c>
      <c r="F651" s="58">
        <f t="shared" si="2"/>
        <v>11</v>
      </c>
    </row>
    <row r="652" spans="1:6" ht="14.4" hidden="1">
      <c r="A652" s="71">
        <v>44522</v>
      </c>
      <c r="B652" s="66">
        <v>6.62</v>
      </c>
      <c r="C652" s="67" t="s">
        <v>1848</v>
      </c>
      <c r="D652" s="67" t="s">
        <v>974</v>
      </c>
      <c r="E652" s="67" t="s">
        <v>928</v>
      </c>
      <c r="F652" s="58">
        <f t="shared" si="2"/>
        <v>11</v>
      </c>
    </row>
    <row r="653" spans="1:6" ht="14.4" hidden="1">
      <c r="A653" s="71">
        <v>44521</v>
      </c>
      <c r="B653" s="66">
        <v>186.1</v>
      </c>
      <c r="C653" s="67" t="s">
        <v>1849</v>
      </c>
      <c r="D653" s="67" t="s">
        <v>1850</v>
      </c>
      <c r="E653" s="67" t="s">
        <v>928</v>
      </c>
      <c r="F653" s="58">
        <f t="shared" si="2"/>
        <v>11</v>
      </c>
    </row>
    <row r="654" spans="1:6" ht="14.4" hidden="1">
      <c r="A654" s="72">
        <v>44521</v>
      </c>
      <c r="B654" s="69">
        <v>18.34</v>
      </c>
      <c r="C654" s="70" t="s">
        <v>1851</v>
      </c>
      <c r="D654" s="70" t="s">
        <v>1852</v>
      </c>
      <c r="E654" s="70" t="s">
        <v>928</v>
      </c>
      <c r="F654" s="58">
        <f t="shared" si="2"/>
        <v>11</v>
      </c>
    </row>
    <row r="655" spans="1:6" ht="14.4" hidden="1">
      <c r="A655" s="65">
        <v>44501</v>
      </c>
      <c r="B655" s="66">
        <v>14.59</v>
      </c>
      <c r="C655" s="67" t="s">
        <v>1853</v>
      </c>
      <c r="D655" s="67" t="s">
        <v>1344</v>
      </c>
      <c r="E655" s="67" t="s">
        <v>1094</v>
      </c>
      <c r="F655" s="58">
        <f t="shared" si="2"/>
        <v>11</v>
      </c>
    </row>
    <row r="656" spans="1:6" ht="14.4" hidden="1">
      <c r="A656" s="72">
        <v>44513</v>
      </c>
      <c r="B656" s="69">
        <v>35.29</v>
      </c>
      <c r="C656" s="70" t="s">
        <v>1854</v>
      </c>
      <c r="D656" s="70" t="s">
        <v>1745</v>
      </c>
      <c r="E656" s="70" t="s">
        <v>952</v>
      </c>
      <c r="F656" s="58">
        <f t="shared" si="2"/>
        <v>11</v>
      </c>
    </row>
    <row r="657" spans="1:6" ht="14.4" hidden="1">
      <c r="A657" s="68">
        <v>44445</v>
      </c>
      <c r="B657" s="69">
        <v>128.4</v>
      </c>
      <c r="C657" s="70" t="s">
        <v>1855</v>
      </c>
      <c r="D657" s="70" t="s">
        <v>1053</v>
      </c>
      <c r="E657" s="70" t="s">
        <v>1054</v>
      </c>
      <c r="F657" s="58">
        <f t="shared" si="2"/>
        <v>9</v>
      </c>
    </row>
    <row r="658" spans="1:6" ht="14.4" hidden="1">
      <c r="A658" s="65">
        <v>44502</v>
      </c>
      <c r="B658" s="66">
        <v>28.67</v>
      </c>
      <c r="C658" s="67" t="s">
        <v>1856</v>
      </c>
      <c r="D658" s="67" t="s">
        <v>1683</v>
      </c>
      <c r="E658" s="67" t="s">
        <v>1004</v>
      </c>
      <c r="F658" s="58">
        <f t="shared" si="2"/>
        <v>11</v>
      </c>
    </row>
    <row r="659" spans="1:6" ht="14.4" hidden="1">
      <c r="A659" s="68">
        <v>44502</v>
      </c>
      <c r="B659" s="69">
        <v>14.99</v>
      </c>
      <c r="C659" s="70" t="s">
        <v>1857</v>
      </c>
      <c r="D659" s="70" t="s">
        <v>936</v>
      </c>
      <c r="E659" s="70" t="s">
        <v>937</v>
      </c>
      <c r="F659" s="58">
        <f t="shared" si="2"/>
        <v>11</v>
      </c>
    </row>
    <row r="660" spans="1:6" ht="14.4" hidden="1">
      <c r="A660" s="72">
        <v>44512</v>
      </c>
      <c r="B660" s="69">
        <v>8.26</v>
      </c>
      <c r="C660" s="70" t="s">
        <v>1858</v>
      </c>
      <c r="D660" s="70" t="s">
        <v>954</v>
      </c>
      <c r="E660" s="70" t="s">
        <v>918</v>
      </c>
      <c r="F660" s="58">
        <f t="shared" si="2"/>
        <v>11</v>
      </c>
    </row>
    <row r="661" spans="1:6" ht="14.4" hidden="1">
      <c r="A661" s="71">
        <v>44512</v>
      </c>
      <c r="B661" s="66">
        <v>12.45</v>
      </c>
      <c r="C661" s="67" t="s">
        <v>1859</v>
      </c>
      <c r="D661" s="67" t="s">
        <v>954</v>
      </c>
      <c r="E661" s="67" t="s">
        <v>918</v>
      </c>
      <c r="F661" s="58">
        <f t="shared" si="2"/>
        <v>11</v>
      </c>
    </row>
    <row r="662" spans="1:6" ht="14.4" hidden="1">
      <c r="A662" s="71">
        <v>44540</v>
      </c>
      <c r="B662" s="66">
        <v>31.93</v>
      </c>
      <c r="C662" s="67" t="s">
        <v>1860</v>
      </c>
      <c r="D662" s="67" t="s">
        <v>1413</v>
      </c>
      <c r="E662" s="67" t="s">
        <v>1094</v>
      </c>
      <c r="F662" s="58">
        <f t="shared" si="2"/>
        <v>12</v>
      </c>
    </row>
    <row r="663" spans="1:6" ht="14.4" hidden="1">
      <c r="A663" s="72">
        <v>44511</v>
      </c>
      <c r="B663" s="69">
        <v>3.2</v>
      </c>
      <c r="C663" s="70" t="s">
        <v>1861</v>
      </c>
      <c r="D663" s="70" t="s">
        <v>1790</v>
      </c>
      <c r="E663" s="70" t="s">
        <v>952</v>
      </c>
      <c r="F663" s="58">
        <f t="shared" si="2"/>
        <v>11</v>
      </c>
    </row>
    <row r="664" spans="1:6" ht="14.4" hidden="1">
      <c r="A664" s="68">
        <v>44437</v>
      </c>
      <c r="B664" s="69">
        <v>267.54000000000002</v>
      </c>
      <c r="C664" s="70" t="s">
        <v>979</v>
      </c>
      <c r="D664" s="70" t="s">
        <v>980</v>
      </c>
      <c r="E664" s="70" t="s">
        <v>978</v>
      </c>
      <c r="F664" s="58">
        <f t="shared" si="2"/>
        <v>8</v>
      </c>
    </row>
    <row r="665" spans="1:6" ht="14.4" hidden="1">
      <c r="A665" s="68">
        <v>44430</v>
      </c>
      <c r="B665" s="69">
        <v>87.21</v>
      </c>
      <c r="C665" s="70" t="s">
        <v>1862</v>
      </c>
      <c r="D665" s="70" t="s">
        <v>1863</v>
      </c>
      <c r="E665" s="70" t="s">
        <v>978</v>
      </c>
      <c r="F665" s="58">
        <f t="shared" si="2"/>
        <v>8</v>
      </c>
    </row>
    <row r="666" spans="1:6" ht="14.4" hidden="1">
      <c r="A666" s="68">
        <v>44501</v>
      </c>
      <c r="B666" s="69">
        <v>12.99</v>
      </c>
      <c r="C666" s="70" t="s">
        <v>1864</v>
      </c>
      <c r="D666" s="70" t="s">
        <v>936</v>
      </c>
      <c r="E666" s="70" t="s">
        <v>937</v>
      </c>
      <c r="F666" s="58">
        <f t="shared" si="2"/>
        <v>11</v>
      </c>
    </row>
    <row r="667" spans="1:6" ht="14.4" hidden="1">
      <c r="A667" s="68">
        <v>44560</v>
      </c>
      <c r="B667" s="69">
        <v>10</v>
      </c>
      <c r="C667" s="70" t="s">
        <v>1865</v>
      </c>
      <c r="D667" s="70" t="s">
        <v>1439</v>
      </c>
      <c r="E667" s="70" t="s">
        <v>1440</v>
      </c>
      <c r="F667" s="58">
        <f t="shared" si="2"/>
        <v>12</v>
      </c>
    </row>
    <row r="668" spans="1:6" ht="14.4" hidden="1">
      <c r="A668" s="71">
        <v>44511</v>
      </c>
      <c r="B668" s="66">
        <v>13.38</v>
      </c>
      <c r="C668" s="67" t="s">
        <v>1866</v>
      </c>
      <c r="D668" s="67" t="s">
        <v>954</v>
      </c>
      <c r="E668" s="67" t="s">
        <v>918</v>
      </c>
      <c r="F668" s="58">
        <f t="shared" si="2"/>
        <v>11</v>
      </c>
    </row>
    <row r="669" spans="1:6" ht="14.4" hidden="1">
      <c r="A669" s="71">
        <v>44510</v>
      </c>
      <c r="B669" s="66">
        <v>3.2</v>
      </c>
      <c r="C669" s="67" t="s">
        <v>1867</v>
      </c>
      <c r="D669" s="67" t="s">
        <v>1790</v>
      </c>
      <c r="E669" s="67" t="s">
        <v>952</v>
      </c>
      <c r="F669" s="58">
        <f t="shared" si="2"/>
        <v>11</v>
      </c>
    </row>
    <row r="670" spans="1:6" ht="14.4" hidden="1">
      <c r="A670" s="71">
        <v>44521</v>
      </c>
      <c r="B670" s="66">
        <v>36.68</v>
      </c>
      <c r="C670" s="67" t="s">
        <v>1868</v>
      </c>
      <c r="D670" s="67" t="s">
        <v>1852</v>
      </c>
      <c r="E670" s="67" t="s">
        <v>928</v>
      </c>
      <c r="F670" s="58">
        <f t="shared" si="2"/>
        <v>11</v>
      </c>
    </row>
    <row r="671" spans="1:6" ht="14.4" hidden="1">
      <c r="A671" s="72">
        <v>44521</v>
      </c>
      <c r="B671" s="69">
        <v>76.16</v>
      </c>
      <c r="C671" s="70" t="s">
        <v>1869</v>
      </c>
      <c r="D671" s="70" t="s">
        <v>1852</v>
      </c>
      <c r="E671" s="70" t="s">
        <v>928</v>
      </c>
      <c r="F671" s="58">
        <f t="shared" si="2"/>
        <v>11</v>
      </c>
    </row>
    <row r="672" spans="1:6" ht="14.4" hidden="1">
      <c r="A672" s="71">
        <v>44520</v>
      </c>
      <c r="B672" s="66">
        <v>109.02</v>
      </c>
      <c r="C672" s="67" t="s">
        <v>1870</v>
      </c>
      <c r="D672" s="67" t="s">
        <v>1823</v>
      </c>
      <c r="E672" s="67" t="s">
        <v>928</v>
      </c>
      <c r="F672" s="58">
        <f t="shared" si="2"/>
        <v>11</v>
      </c>
    </row>
    <row r="673" spans="1:6" ht="14.4" hidden="1">
      <c r="A673" s="72">
        <v>44520</v>
      </c>
      <c r="B673" s="69">
        <v>31</v>
      </c>
      <c r="C673" s="70" t="s">
        <v>1871</v>
      </c>
      <c r="D673" s="70" t="s">
        <v>1872</v>
      </c>
      <c r="E673" s="70" t="s">
        <v>921</v>
      </c>
      <c r="F673" s="58">
        <f t="shared" si="2"/>
        <v>11</v>
      </c>
    </row>
    <row r="674" spans="1:6" ht="14.4" hidden="1">
      <c r="A674" s="71">
        <v>44520</v>
      </c>
      <c r="B674" s="66">
        <v>64</v>
      </c>
      <c r="C674" s="67" t="s">
        <v>1873</v>
      </c>
      <c r="D674" s="67" t="s">
        <v>1874</v>
      </c>
      <c r="E674" s="67" t="s">
        <v>928</v>
      </c>
      <c r="F674" s="58">
        <f t="shared" si="2"/>
        <v>11</v>
      </c>
    </row>
    <row r="675" spans="1:6" ht="14.4" hidden="1">
      <c r="A675" s="65">
        <v>44509</v>
      </c>
      <c r="B675" s="66">
        <v>25.67</v>
      </c>
      <c r="C675" s="67" t="s">
        <v>1875</v>
      </c>
      <c r="D675" s="67" t="s">
        <v>1351</v>
      </c>
      <c r="E675" s="67" t="s">
        <v>952</v>
      </c>
      <c r="F675" s="58">
        <f t="shared" si="2"/>
        <v>11</v>
      </c>
    </row>
    <row r="676" spans="1:6" ht="14.4" hidden="1">
      <c r="A676" s="72">
        <v>44519</v>
      </c>
      <c r="B676" s="69">
        <v>6.62</v>
      </c>
      <c r="C676" s="70" t="s">
        <v>1876</v>
      </c>
      <c r="D676" s="70" t="s">
        <v>1008</v>
      </c>
      <c r="E676" s="70" t="s">
        <v>928</v>
      </c>
      <c r="F676" s="58">
        <f t="shared" si="2"/>
        <v>11</v>
      </c>
    </row>
    <row r="677" spans="1:6" ht="14.4" hidden="1">
      <c r="A677" s="71">
        <v>44519</v>
      </c>
      <c r="B677" s="66">
        <v>134.4</v>
      </c>
      <c r="C677" s="67" t="s">
        <v>1877</v>
      </c>
      <c r="D677" s="67" t="s">
        <v>1874</v>
      </c>
      <c r="E677" s="67" t="s">
        <v>928</v>
      </c>
      <c r="F677" s="58">
        <f t="shared" si="2"/>
        <v>11</v>
      </c>
    </row>
    <row r="678" spans="1:6" ht="14.4" hidden="1">
      <c r="A678" s="68">
        <v>44509</v>
      </c>
      <c r="B678" s="69">
        <v>5.28</v>
      </c>
      <c r="C678" s="70" t="s">
        <v>1878</v>
      </c>
      <c r="D678" s="70" t="s">
        <v>954</v>
      </c>
      <c r="E678" s="70" t="s">
        <v>918</v>
      </c>
      <c r="F678" s="58">
        <f t="shared" si="2"/>
        <v>11</v>
      </c>
    </row>
    <row r="679" spans="1:6" ht="14.4" hidden="1">
      <c r="A679" s="65">
        <v>44560</v>
      </c>
      <c r="B679" s="66">
        <v>6.15</v>
      </c>
      <c r="C679" s="67" t="s">
        <v>1879</v>
      </c>
      <c r="D679" s="67" t="s">
        <v>1880</v>
      </c>
      <c r="E679" s="67" t="s">
        <v>937</v>
      </c>
      <c r="F679" s="58">
        <f t="shared" si="2"/>
        <v>12</v>
      </c>
    </row>
    <row r="680" spans="1:6" ht="14.4" hidden="1">
      <c r="A680" s="72">
        <v>44518</v>
      </c>
      <c r="B680" s="69">
        <v>16.34</v>
      </c>
      <c r="C680" s="70" t="s">
        <v>1881</v>
      </c>
      <c r="D680" s="70" t="s">
        <v>1008</v>
      </c>
      <c r="E680" s="70" t="s">
        <v>928</v>
      </c>
      <c r="F680" s="58">
        <f t="shared" si="2"/>
        <v>11</v>
      </c>
    </row>
    <row r="681" spans="1:6" ht="14.4" hidden="1">
      <c r="A681" s="68">
        <v>44509</v>
      </c>
      <c r="B681" s="69">
        <v>4.99</v>
      </c>
      <c r="C681" s="70" t="s">
        <v>1882</v>
      </c>
      <c r="D681" s="70" t="s">
        <v>1745</v>
      </c>
      <c r="E681" s="70" t="s">
        <v>952</v>
      </c>
      <c r="F681" s="58">
        <f t="shared" si="2"/>
        <v>11</v>
      </c>
    </row>
    <row r="682" spans="1:6" ht="14.4" hidden="1">
      <c r="A682" s="72">
        <v>44556</v>
      </c>
      <c r="B682" s="69">
        <v>51.41</v>
      </c>
      <c r="C682" s="70" t="s">
        <v>1883</v>
      </c>
      <c r="D682" s="70" t="s">
        <v>1067</v>
      </c>
      <c r="E682" s="70" t="s">
        <v>1068</v>
      </c>
      <c r="F682" s="58">
        <f t="shared" si="2"/>
        <v>12</v>
      </c>
    </row>
    <row r="683" spans="1:6" ht="14.4" hidden="1">
      <c r="A683" s="72">
        <v>44518</v>
      </c>
      <c r="B683" s="69">
        <v>44</v>
      </c>
      <c r="C683" s="70" t="s">
        <v>1884</v>
      </c>
      <c r="D683" s="70" t="s">
        <v>1885</v>
      </c>
      <c r="E683" s="70" t="s">
        <v>928</v>
      </c>
      <c r="F683" s="58">
        <f t="shared" si="2"/>
        <v>11</v>
      </c>
    </row>
    <row r="684" spans="1:6" ht="14.4" hidden="1">
      <c r="A684" s="72">
        <v>44560</v>
      </c>
      <c r="B684" s="69">
        <v>10.49</v>
      </c>
      <c r="C684" s="70" t="s">
        <v>1886</v>
      </c>
      <c r="D684" s="70" t="s">
        <v>1880</v>
      </c>
      <c r="E684" s="70" t="s">
        <v>937</v>
      </c>
      <c r="F684" s="58">
        <f t="shared" si="2"/>
        <v>12</v>
      </c>
    </row>
    <row r="685" spans="1:6" ht="14.4" hidden="1">
      <c r="A685" s="71">
        <v>44518</v>
      </c>
      <c r="B685" s="66">
        <v>44.88</v>
      </c>
      <c r="C685" s="67" t="s">
        <v>1887</v>
      </c>
      <c r="D685" s="67" t="s">
        <v>1888</v>
      </c>
      <c r="E685" s="67" t="s">
        <v>921</v>
      </c>
      <c r="F685" s="58">
        <f t="shared" si="2"/>
        <v>11</v>
      </c>
    </row>
    <row r="686" spans="1:6" ht="14.4" hidden="1">
      <c r="A686" s="68">
        <v>44508</v>
      </c>
      <c r="B686" s="69">
        <v>14.13</v>
      </c>
      <c r="C686" s="70" t="s">
        <v>1889</v>
      </c>
      <c r="D686" s="70" t="s">
        <v>958</v>
      </c>
      <c r="E686" s="70" t="s">
        <v>918</v>
      </c>
      <c r="F686" s="58">
        <f t="shared" si="2"/>
        <v>11</v>
      </c>
    </row>
    <row r="687" spans="1:6" ht="14.4" hidden="1">
      <c r="A687" s="71">
        <v>44517</v>
      </c>
      <c r="B687" s="66">
        <v>16.34</v>
      </c>
      <c r="C687" s="67" t="s">
        <v>1890</v>
      </c>
      <c r="D687" s="67" t="s">
        <v>1008</v>
      </c>
      <c r="E687" s="67" t="s">
        <v>928</v>
      </c>
      <c r="F687" s="58">
        <f t="shared" si="2"/>
        <v>11</v>
      </c>
    </row>
    <row r="688" spans="1:6" ht="14.4" hidden="1">
      <c r="A688" s="72">
        <v>44516</v>
      </c>
      <c r="B688" s="69">
        <v>6.62</v>
      </c>
      <c r="C688" s="70" t="s">
        <v>1891</v>
      </c>
      <c r="D688" s="70" t="s">
        <v>1008</v>
      </c>
      <c r="E688" s="70" t="s">
        <v>928</v>
      </c>
      <c r="F688" s="58">
        <f t="shared" si="2"/>
        <v>11</v>
      </c>
    </row>
    <row r="689" spans="1:6" ht="14.4" hidden="1">
      <c r="A689" s="71">
        <v>44515</v>
      </c>
      <c r="B689" s="66">
        <v>16.34</v>
      </c>
      <c r="C689" s="67" t="s">
        <v>1892</v>
      </c>
      <c r="D689" s="67" t="s">
        <v>1008</v>
      </c>
      <c r="E689" s="67" t="s">
        <v>928</v>
      </c>
      <c r="F689" s="58">
        <f t="shared" si="2"/>
        <v>11</v>
      </c>
    </row>
    <row r="690" spans="1:6" ht="14.4" hidden="1">
      <c r="A690" s="68">
        <v>44508</v>
      </c>
      <c r="B690" s="69">
        <v>57.95</v>
      </c>
      <c r="C690" s="70" t="s">
        <v>1893</v>
      </c>
      <c r="D690" s="70" t="s">
        <v>1894</v>
      </c>
      <c r="E690" s="70" t="s">
        <v>1550</v>
      </c>
      <c r="F690" s="58">
        <f t="shared" si="2"/>
        <v>11</v>
      </c>
    </row>
    <row r="691" spans="1:6" ht="14.4" hidden="1">
      <c r="A691" s="65">
        <v>44507</v>
      </c>
      <c r="B691" s="66">
        <v>7.94</v>
      </c>
      <c r="C691" s="67" t="s">
        <v>1895</v>
      </c>
      <c r="D691" s="67" t="s">
        <v>1896</v>
      </c>
      <c r="E691" s="67" t="s">
        <v>952</v>
      </c>
      <c r="F691" s="58">
        <f t="shared" si="2"/>
        <v>11</v>
      </c>
    </row>
    <row r="692" spans="1:6" ht="14.4" hidden="1">
      <c r="A692" s="72">
        <v>44514</v>
      </c>
      <c r="B692" s="69">
        <v>6.62</v>
      </c>
      <c r="C692" s="70" t="s">
        <v>1897</v>
      </c>
      <c r="D692" s="70" t="s">
        <v>1008</v>
      </c>
      <c r="E692" s="70" t="s">
        <v>928</v>
      </c>
      <c r="F692" s="58">
        <f t="shared" si="2"/>
        <v>11</v>
      </c>
    </row>
    <row r="693" spans="1:6" ht="14.4" hidden="1">
      <c r="A693" s="71">
        <v>44514</v>
      </c>
      <c r="B693" s="66">
        <v>88.36</v>
      </c>
      <c r="C693" s="67" t="s">
        <v>1898</v>
      </c>
      <c r="D693" s="67" t="s">
        <v>1899</v>
      </c>
      <c r="E693" s="67" t="s">
        <v>928</v>
      </c>
      <c r="F693" s="58">
        <f t="shared" si="2"/>
        <v>11</v>
      </c>
    </row>
    <row r="694" spans="1:6" ht="14.4" hidden="1">
      <c r="A694" s="71">
        <v>44514</v>
      </c>
      <c r="B694" s="66">
        <v>67.08</v>
      </c>
      <c r="C694" s="67" t="s">
        <v>1900</v>
      </c>
      <c r="D694" s="67" t="s">
        <v>1901</v>
      </c>
      <c r="E694" s="67" t="s">
        <v>928</v>
      </c>
      <c r="F694" s="58">
        <f t="shared" si="2"/>
        <v>11</v>
      </c>
    </row>
    <row r="695" spans="1:6" ht="14.4" hidden="1">
      <c r="A695" s="72">
        <v>44514</v>
      </c>
      <c r="B695" s="69">
        <v>76.86</v>
      </c>
      <c r="C695" s="70" t="s">
        <v>1902</v>
      </c>
      <c r="D695" s="70" t="s">
        <v>1903</v>
      </c>
      <c r="E695" s="70" t="s">
        <v>928</v>
      </c>
      <c r="F695" s="58">
        <f t="shared" si="2"/>
        <v>11</v>
      </c>
    </row>
    <row r="696" spans="1:6" ht="14.4" hidden="1">
      <c r="A696" s="68">
        <v>44507</v>
      </c>
      <c r="B696" s="69">
        <v>3.49</v>
      </c>
      <c r="C696" s="70" t="s">
        <v>1904</v>
      </c>
      <c r="D696" s="70" t="s">
        <v>958</v>
      </c>
      <c r="E696" s="70" t="s">
        <v>918</v>
      </c>
      <c r="F696" s="58">
        <f t="shared" si="2"/>
        <v>11</v>
      </c>
    </row>
    <row r="697" spans="1:6" ht="14.4" hidden="1">
      <c r="A697" s="68">
        <v>44414</v>
      </c>
      <c r="B697" s="69">
        <v>78.23</v>
      </c>
      <c r="C697" s="70" t="s">
        <v>1905</v>
      </c>
      <c r="D697" s="70" t="s">
        <v>1906</v>
      </c>
      <c r="E697" s="70" t="s">
        <v>978</v>
      </c>
      <c r="F697" s="58">
        <f t="shared" si="2"/>
        <v>8</v>
      </c>
    </row>
    <row r="698" spans="1:6" ht="14.4" hidden="1">
      <c r="A698" s="71">
        <v>44560</v>
      </c>
      <c r="B698" s="66">
        <v>71.239999999999995</v>
      </c>
      <c r="C698" s="67" t="s">
        <v>1907</v>
      </c>
      <c r="D698" s="67" t="s">
        <v>1880</v>
      </c>
      <c r="E698" s="67" t="s">
        <v>937</v>
      </c>
      <c r="F698" s="58">
        <f t="shared" si="2"/>
        <v>12</v>
      </c>
    </row>
    <row r="699" spans="1:6" ht="14.4" hidden="1">
      <c r="A699" s="72">
        <v>44559</v>
      </c>
      <c r="B699" s="69">
        <v>2.14</v>
      </c>
      <c r="C699" s="70" t="s">
        <v>1908</v>
      </c>
      <c r="D699" s="70" t="s">
        <v>1909</v>
      </c>
      <c r="E699" s="70" t="s">
        <v>931</v>
      </c>
      <c r="F699" s="58">
        <f t="shared" si="2"/>
        <v>12</v>
      </c>
    </row>
    <row r="700" spans="1:6" ht="14.4" hidden="1">
      <c r="A700" s="68">
        <v>44507</v>
      </c>
      <c r="B700" s="69">
        <v>18.84</v>
      </c>
      <c r="C700" s="70" t="s">
        <v>1910</v>
      </c>
      <c r="D700" s="70" t="s">
        <v>954</v>
      </c>
      <c r="E700" s="70" t="s">
        <v>918</v>
      </c>
      <c r="F700" s="58">
        <f t="shared" si="2"/>
        <v>11</v>
      </c>
    </row>
    <row r="701" spans="1:6" ht="14.4" hidden="1">
      <c r="A701" s="68">
        <v>44475</v>
      </c>
      <c r="B701" s="69">
        <v>84.23</v>
      </c>
      <c r="C701" s="70" t="s">
        <v>1911</v>
      </c>
      <c r="D701" s="70" t="s">
        <v>1513</v>
      </c>
      <c r="E701" s="70" t="s">
        <v>1380</v>
      </c>
      <c r="F701" s="58">
        <f t="shared" si="2"/>
        <v>10</v>
      </c>
    </row>
    <row r="702" spans="1:6" ht="14.4" hidden="1">
      <c r="A702" s="71">
        <v>44514</v>
      </c>
      <c r="B702" s="66">
        <v>17.64</v>
      </c>
      <c r="C702" s="67" t="s">
        <v>1912</v>
      </c>
      <c r="D702" s="67" t="s">
        <v>1913</v>
      </c>
      <c r="E702" s="67" t="s">
        <v>921</v>
      </c>
      <c r="F702" s="58">
        <f t="shared" si="2"/>
        <v>11</v>
      </c>
    </row>
    <row r="703" spans="1:6" ht="14.4" hidden="1">
      <c r="A703" s="72">
        <v>44516</v>
      </c>
      <c r="B703" s="69">
        <v>89.34</v>
      </c>
      <c r="C703" s="70" t="s">
        <v>1103</v>
      </c>
      <c r="D703" s="70" t="s">
        <v>1104</v>
      </c>
      <c r="E703" s="70" t="s">
        <v>1105</v>
      </c>
      <c r="F703" s="58">
        <f t="shared" si="2"/>
        <v>11</v>
      </c>
    </row>
    <row r="704" spans="1:6" ht="14.4" hidden="1">
      <c r="A704" s="72">
        <v>44528</v>
      </c>
      <c r="B704" s="69">
        <v>148.47999999999999</v>
      </c>
      <c r="C704" s="70" t="s">
        <v>1914</v>
      </c>
      <c r="D704" s="70" t="s">
        <v>1915</v>
      </c>
      <c r="E704" s="70" t="s">
        <v>1916</v>
      </c>
      <c r="F704" s="58">
        <f t="shared" si="2"/>
        <v>11</v>
      </c>
    </row>
    <row r="705" spans="1:6" ht="14.4" hidden="1">
      <c r="A705" s="65">
        <v>44509</v>
      </c>
      <c r="B705" s="66">
        <v>4.1900000000000004</v>
      </c>
      <c r="C705" s="67" t="s">
        <v>1917</v>
      </c>
      <c r="D705" s="67" t="s">
        <v>1918</v>
      </c>
      <c r="E705" s="67" t="s">
        <v>1084</v>
      </c>
      <c r="F705" s="58">
        <f t="shared" si="2"/>
        <v>11</v>
      </c>
    </row>
    <row r="706" spans="1:6" ht="14.4" hidden="1">
      <c r="A706" s="68">
        <v>44508</v>
      </c>
      <c r="B706" s="69">
        <v>74.98</v>
      </c>
      <c r="C706" s="70" t="s">
        <v>1919</v>
      </c>
      <c r="D706" s="70" t="s">
        <v>1191</v>
      </c>
      <c r="E706" s="70" t="s">
        <v>1192</v>
      </c>
      <c r="F706" s="58">
        <f t="shared" si="2"/>
        <v>11</v>
      </c>
    </row>
    <row r="707" spans="1:6" ht="14.4" hidden="1">
      <c r="A707" s="72">
        <v>44513</v>
      </c>
      <c r="B707" s="69">
        <v>14.38</v>
      </c>
      <c r="C707" s="70" t="s">
        <v>1920</v>
      </c>
      <c r="D707" s="70" t="s">
        <v>1921</v>
      </c>
      <c r="E707" s="70" t="s">
        <v>921</v>
      </c>
      <c r="F707" s="58">
        <f t="shared" si="2"/>
        <v>11</v>
      </c>
    </row>
    <row r="708" spans="1:6" ht="14.4" hidden="1">
      <c r="A708" s="71">
        <v>44513</v>
      </c>
      <c r="B708" s="66">
        <v>24.6</v>
      </c>
      <c r="C708" s="67" t="s">
        <v>1922</v>
      </c>
      <c r="D708" s="67" t="s">
        <v>1365</v>
      </c>
      <c r="E708" s="67" t="s">
        <v>921</v>
      </c>
      <c r="F708" s="58">
        <f t="shared" si="2"/>
        <v>11</v>
      </c>
    </row>
    <row r="709" spans="1:6" ht="14.4" hidden="1">
      <c r="A709" s="72">
        <v>44513</v>
      </c>
      <c r="B709" s="69">
        <v>131.19999999999999</v>
      </c>
      <c r="C709" s="70" t="s">
        <v>1923</v>
      </c>
      <c r="D709" s="70" t="s">
        <v>1924</v>
      </c>
      <c r="E709" s="70" t="s">
        <v>928</v>
      </c>
      <c r="F709" s="58">
        <f t="shared" si="2"/>
        <v>11</v>
      </c>
    </row>
    <row r="710" spans="1:6" ht="14.4" hidden="1">
      <c r="A710" s="71">
        <v>44513</v>
      </c>
      <c r="B710" s="66">
        <v>39.76</v>
      </c>
      <c r="C710" s="67" t="s">
        <v>1925</v>
      </c>
      <c r="D710" s="67" t="s">
        <v>1823</v>
      </c>
      <c r="E710" s="67" t="s">
        <v>928</v>
      </c>
      <c r="F710" s="58">
        <f t="shared" si="2"/>
        <v>11</v>
      </c>
    </row>
    <row r="711" spans="1:6" ht="14.4" hidden="1">
      <c r="A711" s="71">
        <v>44512</v>
      </c>
      <c r="B711" s="66">
        <v>6.62</v>
      </c>
      <c r="C711" s="67" t="s">
        <v>1087</v>
      </c>
      <c r="D711" s="67" t="s">
        <v>1008</v>
      </c>
      <c r="E711" s="67" t="s">
        <v>928</v>
      </c>
      <c r="F711" s="58">
        <f t="shared" si="2"/>
        <v>11</v>
      </c>
    </row>
    <row r="712" spans="1:6" ht="14.4" hidden="1">
      <c r="A712" s="68">
        <v>44506</v>
      </c>
      <c r="B712" s="69">
        <v>118</v>
      </c>
      <c r="C712" s="70" t="s">
        <v>1926</v>
      </c>
      <c r="D712" s="70" t="s">
        <v>1492</v>
      </c>
      <c r="E712" s="70" t="s">
        <v>1309</v>
      </c>
      <c r="F712" s="58">
        <f t="shared" si="2"/>
        <v>11</v>
      </c>
    </row>
    <row r="713" spans="1:6" ht="14.4" hidden="1">
      <c r="A713" s="68">
        <v>44427</v>
      </c>
      <c r="B713" s="69">
        <v>-10000</v>
      </c>
      <c r="C713" s="70" t="s">
        <v>1014</v>
      </c>
      <c r="D713" s="70" t="s">
        <v>1014</v>
      </c>
      <c r="E713" s="70"/>
      <c r="F713" s="58">
        <f t="shared" si="2"/>
        <v>8</v>
      </c>
    </row>
    <row r="714" spans="1:6" ht="14.4" hidden="1">
      <c r="A714" s="71">
        <v>44512</v>
      </c>
      <c r="B714" s="66">
        <v>32.81</v>
      </c>
      <c r="C714" s="67" t="s">
        <v>1927</v>
      </c>
      <c r="D714" s="67" t="s">
        <v>993</v>
      </c>
      <c r="E714" s="67" t="s">
        <v>928</v>
      </c>
      <c r="F714" s="58">
        <f t="shared" si="2"/>
        <v>11</v>
      </c>
    </row>
    <row r="715" spans="1:6" ht="14.4" hidden="1">
      <c r="A715" s="71">
        <v>44559</v>
      </c>
      <c r="B715" s="66">
        <v>3.31</v>
      </c>
      <c r="C715" s="67" t="s">
        <v>1928</v>
      </c>
      <c r="D715" s="67" t="s">
        <v>1909</v>
      </c>
      <c r="E715" s="67" t="s">
        <v>931</v>
      </c>
      <c r="F715" s="58">
        <f t="shared" si="2"/>
        <v>12</v>
      </c>
    </row>
    <row r="716" spans="1:6" ht="14.4" hidden="1">
      <c r="A716" s="72">
        <v>44511</v>
      </c>
      <c r="B716" s="69">
        <v>16.34</v>
      </c>
      <c r="C716" s="70" t="s">
        <v>1929</v>
      </c>
      <c r="D716" s="70" t="s">
        <v>974</v>
      </c>
      <c r="E716" s="70" t="s">
        <v>928</v>
      </c>
      <c r="F716" s="58">
        <f t="shared" si="2"/>
        <v>11</v>
      </c>
    </row>
    <row r="717" spans="1:6" ht="14.4" hidden="1">
      <c r="A717" s="68">
        <v>44505</v>
      </c>
      <c r="B717" s="69">
        <v>9.4</v>
      </c>
      <c r="C717" s="70" t="s">
        <v>1930</v>
      </c>
      <c r="D717" s="70" t="s">
        <v>954</v>
      </c>
      <c r="E717" s="70" t="s">
        <v>918</v>
      </c>
      <c r="F717" s="58">
        <f t="shared" si="2"/>
        <v>11</v>
      </c>
    </row>
    <row r="718" spans="1:6" ht="14.4" hidden="1">
      <c r="A718" s="65">
        <v>44426</v>
      </c>
      <c r="B718" s="66">
        <v>462.22</v>
      </c>
      <c r="C718" s="67" t="s">
        <v>1035</v>
      </c>
      <c r="D718" s="67" t="s">
        <v>1035</v>
      </c>
      <c r="E718" s="67" t="s">
        <v>1036</v>
      </c>
      <c r="F718" s="58">
        <f t="shared" si="2"/>
        <v>8</v>
      </c>
    </row>
    <row r="719" spans="1:6" ht="14.4" hidden="1">
      <c r="A719" s="71">
        <v>44552</v>
      </c>
      <c r="B719" s="66">
        <v>51.78</v>
      </c>
      <c r="C719" s="67" t="s">
        <v>1931</v>
      </c>
      <c r="D719" s="67" t="s">
        <v>1932</v>
      </c>
      <c r="E719" s="67" t="s">
        <v>934</v>
      </c>
      <c r="F719" s="58">
        <f t="shared" si="2"/>
        <v>12</v>
      </c>
    </row>
    <row r="720" spans="1:6" ht="14.4" hidden="1">
      <c r="A720" s="71">
        <v>44511</v>
      </c>
      <c r="B720" s="66">
        <v>37.880000000000003</v>
      </c>
      <c r="C720" s="67" t="s">
        <v>1933</v>
      </c>
      <c r="D720" s="67" t="s">
        <v>1934</v>
      </c>
      <c r="E720" s="67" t="s">
        <v>928</v>
      </c>
      <c r="F720" s="58">
        <f t="shared" si="2"/>
        <v>11</v>
      </c>
    </row>
    <row r="721" spans="1:6" ht="14.4" hidden="1">
      <c r="A721" s="65">
        <v>44506</v>
      </c>
      <c r="B721" s="66">
        <v>84.23</v>
      </c>
      <c r="C721" s="67" t="s">
        <v>1935</v>
      </c>
      <c r="D721" s="67" t="s">
        <v>1513</v>
      </c>
      <c r="E721" s="67" t="s">
        <v>1380</v>
      </c>
      <c r="F721" s="58">
        <f t="shared" si="2"/>
        <v>11</v>
      </c>
    </row>
    <row r="722" spans="1:6" ht="14.4" hidden="1">
      <c r="A722" s="72">
        <v>44510</v>
      </c>
      <c r="B722" s="69">
        <v>6.62</v>
      </c>
      <c r="C722" s="70" t="s">
        <v>1936</v>
      </c>
      <c r="D722" s="70" t="s">
        <v>1008</v>
      </c>
      <c r="E722" s="70" t="s">
        <v>928</v>
      </c>
      <c r="F722" s="58">
        <f t="shared" si="2"/>
        <v>11</v>
      </c>
    </row>
    <row r="723" spans="1:6" ht="14.4" hidden="1">
      <c r="A723" s="68">
        <v>44504</v>
      </c>
      <c r="B723" s="69">
        <v>4</v>
      </c>
      <c r="C723" s="70" t="s">
        <v>1937</v>
      </c>
      <c r="D723" s="70" t="s">
        <v>1671</v>
      </c>
      <c r="E723" s="70" t="s">
        <v>1636</v>
      </c>
      <c r="F723" s="58">
        <f t="shared" si="2"/>
        <v>11</v>
      </c>
    </row>
    <row r="724" spans="1:6" ht="14.4" hidden="1">
      <c r="A724" s="65">
        <v>44503</v>
      </c>
      <c r="B724" s="66">
        <v>4.46</v>
      </c>
      <c r="C724" s="67" t="s">
        <v>1938</v>
      </c>
      <c r="D724" s="67" t="s">
        <v>958</v>
      </c>
      <c r="E724" s="67" t="s">
        <v>918</v>
      </c>
      <c r="F724" s="58">
        <f t="shared" si="2"/>
        <v>11</v>
      </c>
    </row>
    <row r="725" spans="1:6" ht="14.4" hidden="1">
      <c r="A725" s="65">
        <v>44509</v>
      </c>
      <c r="B725" s="66">
        <v>37.76</v>
      </c>
      <c r="C725" s="67" t="s">
        <v>1939</v>
      </c>
      <c r="D725" s="67" t="s">
        <v>1940</v>
      </c>
      <c r="E725" s="67" t="s">
        <v>928</v>
      </c>
      <c r="F725" s="58">
        <f t="shared" si="2"/>
        <v>11</v>
      </c>
    </row>
    <row r="726" spans="1:6" ht="14.4" hidden="1">
      <c r="A726" s="72">
        <v>44551</v>
      </c>
      <c r="B726" s="69">
        <v>10</v>
      </c>
      <c r="C726" s="70" t="s">
        <v>1941</v>
      </c>
      <c r="D726" s="70" t="s">
        <v>1942</v>
      </c>
      <c r="E726" s="70" t="s">
        <v>931</v>
      </c>
      <c r="F726" s="58">
        <f t="shared" si="2"/>
        <v>12</v>
      </c>
    </row>
    <row r="727" spans="1:6" ht="14.4" hidden="1">
      <c r="A727" s="68">
        <v>44442</v>
      </c>
      <c r="B727" s="69">
        <v>-231.79</v>
      </c>
      <c r="C727" s="70" t="s">
        <v>1943</v>
      </c>
      <c r="D727" s="70" t="s">
        <v>1053</v>
      </c>
      <c r="E727" s="70" t="s">
        <v>1054</v>
      </c>
      <c r="F727" s="58">
        <f t="shared" si="2"/>
        <v>9</v>
      </c>
    </row>
    <row r="728" spans="1:6" ht="14.4" hidden="1">
      <c r="A728" s="68">
        <v>44509</v>
      </c>
      <c r="B728" s="69">
        <v>6.62</v>
      </c>
      <c r="C728" s="70" t="s">
        <v>1944</v>
      </c>
      <c r="D728" s="70" t="s">
        <v>974</v>
      </c>
      <c r="E728" s="70" t="s">
        <v>928</v>
      </c>
      <c r="F728" s="58">
        <f t="shared" si="2"/>
        <v>11</v>
      </c>
    </row>
    <row r="729" spans="1:6" ht="14.4" hidden="1">
      <c r="A729" s="65">
        <v>44503</v>
      </c>
      <c r="B729" s="66">
        <v>14.95</v>
      </c>
      <c r="C729" s="67" t="s">
        <v>1945</v>
      </c>
      <c r="D729" s="67" t="s">
        <v>1624</v>
      </c>
      <c r="E729" s="67" t="s">
        <v>1309</v>
      </c>
      <c r="F729" s="58">
        <f t="shared" si="2"/>
        <v>11</v>
      </c>
    </row>
    <row r="730" spans="1:6" ht="14.4" hidden="1">
      <c r="A730" s="72">
        <v>44548</v>
      </c>
      <c r="B730" s="69">
        <v>2</v>
      </c>
      <c r="C730" s="70" t="s">
        <v>1946</v>
      </c>
      <c r="D730" s="70" t="s">
        <v>939</v>
      </c>
      <c r="E730" s="70" t="s">
        <v>931</v>
      </c>
      <c r="F730" s="58">
        <f t="shared" si="2"/>
        <v>12</v>
      </c>
    </row>
    <row r="731" spans="1:6" ht="14.4" hidden="1">
      <c r="A731" s="65">
        <v>44501</v>
      </c>
      <c r="B731" s="66">
        <v>18.96</v>
      </c>
      <c r="C731" s="67" t="s">
        <v>1947</v>
      </c>
      <c r="D731" s="67" t="s">
        <v>1308</v>
      </c>
      <c r="E731" s="67" t="s">
        <v>1309</v>
      </c>
      <c r="F731" s="58">
        <f t="shared" si="2"/>
        <v>11</v>
      </c>
    </row>
    <row r="732" spans="1:6" ht="14.4" hidden="1">
      <c r="A732" s="65">
        <v>44509</v>
      </c>
      <c r="B732" s="66">
        <v>20.89</v>
      </c>
      <c r="C732" s="67" t="s">
        <v>1948</v>
      </c>
      <c r="D732" s="67" t="s">
        <v>1949</v>
      </c>
      <c r="E732" s="67" t="s">
        <v>928</v>
      </c>
      <c r="F732" s="58">
        <f t="shared" si="2"/>
        <v>11</v>
      </c>
    </row>
    <row r="733" spans="1:6" ht="14.4" hidden="1">
      <c r="A733" s="71">
        <v>44561</v>
      </c>
      <c r="B733" s="66">
        <v>39.58</v>
      </c>
      <c r="C733" s="67" t="s">
        <v>1950</v>
      </c>
      <c r="D733" s="67" t="s">
        <v>971</v>
      </c>
      <c r="E733" s="67" t="s">
        <v>952</v>
      </c>
      <c r="F733" s="58">
        <f t="shared" si="2"/>
        <v>12</v>
      </c>
    </row>
    <row r="734" spans="1:6" ht="14.4" hidden="1">
      <c r="A734" s="65">
        <v>44561</v>
      </c>
      <c r="B734" s="66">
        <v>24.59</v>
      </c>
      <c r="C734" s="67" t="s">
        <v>1951</v>
      </c>
      <c r="D734" s="67" t="s">
        <v>1745</v>
      </c>
      <c r="E734" s="67" t="s">
        <v>952</v>
      </c>
      <c r="F734" s="58">
        <f t="shared" si="2"/>
        <v>12</v>
      </c>
    </row>
    <row r="735" spans="1:6" ht="14.4" hidden="1">
      <c r="A735" s="72">
        <v>44559</v>
      </c>
      <c r="B735" s="69">
        <v>20.6</v>
      </c>
      <c r="C735" s="70" t="s">
        <v>1952</v>
      </c>
      <c r="D735" s="70" t="s">
        <v>1953</v>
      </c>
      <c r="E735" s="70" t="s">
        <v>952</v>
      </c>
      <c r="F735" s="58">
        <f t="shared" si="2"/>
        <v>12</v>
      </c>
    </row>
    <row r="736" spans="1:6" ht="14.4" hidden="1">
      <c r="A736" s="72">
        <v>44496</v>
      </c>
      <c r="B736" s="69">
        <v>207.2</v>
      </c>
      <c r="C736" s="70" t="s">
        <v>1954</v>
      </c>
      <c r="D736" s="70" t="s">
        <v>1053</v>
      </c>
      <c r="E736" s="70" t="s">
        <v>1054</v>
      </c>
      <c r="F736" s="58">
        <f t="shared" si="2"/>
        <v>10</v>
      </c>
    </row>
    <row r="737" spans="1:6" ht="14.4" hidden="1">
      <c r="A737" s="65">
        <v>44508</v>
      </c>
      <c r="B737" s="66">
        <v>6.62</v>
      </c>
      <c r="C737" s="67" t="s">
        <v>1955</v>
      </c>
      <c r="D737" s="67" t="s">
        <v>1008</v>
      </c>
      <c r="E737" s="67" t="s">
        <v>928</v>
      </c>
      <c r="F737" s="58">
        <f t="shared" si="2"/>
        <v>11</v>
      </c>
    </row>
    <row r="738" spans="1:6" ht="14.4" hidden="1">
      <c r="A738" s="65">
        <v>44508</v>
      </c>
      <c r="B738" s="66">
        <v>20</v>
      </c>
      <c r="C738" s="67" t="s">
        <v>1956</v>
      </c>
      <c r="D738" s="67" t="s">
        <v>1957</v>
      </c>
      <c r="E738" s="67" t="s">
        <v>921</v>
      </c>
      <c r="F738" s="58">
        <f t="shared" si="2"/>
        <v>11</v>
      </c>
    </row>
    <row r="739" spans="1:6" ht="14.4" hidden="1">
      <c r="A739" s="65">
        <v>44507</v>
      </c>
      <c r="B739" s="66">
        <v>17.03</v>
      </c>
      <c r="C739" s="67" t="s">
        <v>1958</v>
      </c>
      <c r="D739" s="67" t="s">
        <v>1365</v>
      </c>
      <c r="E739" s="67" t="s">
        <v>921</v>
      </c>
      <c r="F739" s="58">
        <f t="shared" si="2"/>
        <v>11</v>
      </c>
    </row>
    <row r="740" spans="1:6" ht="14.4" hidden="1">
      <c r="A740" s="65">
        <v>44507</v>
      </c>
      <c r="B740" s="66">
        <v>41.03</v>
      </c>
      <c r="C740" s="67" t="s">
        <v>1959</v>
      </c>
      <c r="D740" s="67" t="s">
        <v>1960</v>
      </c>
      <c r="E740" s="67" t="s">
        <v>928</v>
      </c>
      <c r="F740" s="58">
        <f t="shared" si="2"/>
        <v>11</v>
      </c>
    </row>
    <row r="741" spans="1:6" ht="14.4" hidden="1">
      <c r="A741" s="72">
        <v>44545</v>
      </c>
      <c r="B741" s="69">
        <v>6755.33</v>
      </c>
      <c r="C741" s="70" t="s">
        <v>1961</v>
      </c>
      <c r="D741" s="70" t="s">
        <v>1962</v>
      </c>
      <c r="E741" s="70" t="s">
        <v>1022</v>
      </c>
      <c r="F741" s="58">
        <f t="shared" si="2"/>
        <v>12</v>
      </c>
    </row>
    <row r="742" spans="1:6" ht="14.4" hidden="1">
      <c r="A742" s="68">
        <v>44507</v>
      </c>
      <c r="B742" s="69">
        <v>171.87</v>
      </c>
      <c r="C742" s="70" t="s">
        <v>1963</v>
      </c>
      <c r="D742" s="70" t="s">
        <v>1823</v>
      </c>
      <c r="E742" s="70" t="s">
        <v>928</v>
      </c>
      <c r="F742" s="58">
        <f t="shared" si="2"/>
        <v>11</v>
      </c>
    </row>
    <row r="743" spans="1:6" ht="14.4" hidden="1">
      <c r="A743" s="71">
        <v>44558</v>
      </c>
      <c r="B743" s="66">
        <v>4.28</v>
      </c>
      <c r="C743" s="67" t="s">
        <v>1964</v>
      </c>
      <c r="D743" s="67" t="s">
        <v>1965</v>
      </c>
      <c r="E743" s="67" t="s">
        <v>952</v>
      </c>
      <c r="F743" s="58">
        <f t="shared" si="2"/>
        <v>12</v>
      </c>
    </row>
    <row r="744" spans="1:6" ht="14.4" hidden="1">
      <c r="A744" s="71">
        <v>44558</v>
      </c>
      <c r="B744" s="66">
        <v>97.64</v>
      </c>
      <c r="C744" s="67" t="s">
        <v>1044</v>
      </c>
      <c r="D744" s="67" t="s">
        <v>1010</v>
      </c>
      <c r="E744" s="67" t="s">
        <v>952</v>
      </c>
      <c r="F744" s="58">
        <f t="shared" si="2"/>
        <v>12</v>
      </c>
    </row>
    <row r="745" spans="1:6" ht="14.4" hidden="1">
      <c r="A745" s="71">
        <v>44481</v>
      </c>
      <c r="B745" s="66">
        <v>123.41</v>
      </c>
      <c r="C745" s="67" t="s">
        <v>1966</v>
      </c>
      <c r="D745" s="67" t="s">
        <v>1053</v>
      </c>
      <c r="E745" s="67" t="s">
        <v>1054</v>
      </c>
      <c r="F745" s="58">
        <f t="shared" si="2"/>
        <v>10</v>
      </c>
    </row>
    <row r="746" spans="1:6" ht="14.4" hidden="1">
      <c r="A746" s="65">
        <v>44507</v>
      </c>
      <c r="B746" s="66">
        <v>105.41</v>
      </c>
      <c r="C746" s="67" t="s">
        <v>1967</v>
      </c>
      <c r="D746" s="67" t="s">
        <v>1505</v>
      </c>
      <c r="E746" s="67" t="s">
        <v>928</v>
      </c>
      <c r="F746" s="58">
        <f t="shared" si="2"/>
        <v>11</v>
      </c>
    </row>
    <row r="747" spans="1:6" ht="14.4" hidden="1">
      <c r="A747" s="68">
        <v>44507</v>
      </c>
      <c r="B747" s="69">
        <v>225.93</v>
      </c>
      <c r="C747" s="70" t="s">
        <v>1968</v>
      </c>
      <c r="D747" s="70" t="s">
        <v>1969</v>
      </c>
      <c r="E747" s="70" t="s">
        <v>928</v>
      </c>
      <c r="F747" s="58">
        <f t="shared" si="2"/>
        <v>11</v>
      </c>
    </row>
    <row r="748" spans="1:6" ht="14.4" hidden="1">
      <c r="A748" s="72">
        <v>44557</v>
      </c>
      <c r="B748" s="69">
        <v>108.58</v>
      </c>
      <c r="C748" s="70" t="s">
        <v>1970</v>
      </c>
      <c r="D748" s="70" t="s">
        <v>1553</v>
      </c>
      <c r="E748" s="70" t="s">
        <v>952</v>
      </c>
      <c r="F748" s="58">
        <f t="shared" si="2"/>
        <v>12</v>
      </c>
    </row>
    <row r="749" spans="1:6" ht="14.4" hidden="1">
      <c r="A749" s="71">
        <v>44557</v>
      </c>
      <c r="B749" s="66">
        <v>10.93</v>
      </c>
      <c r="C749" s="67" t="s">
        <v>1971</v>
      </c>
      <c r="D749" s="67" t="s">
        <v>954</v>
      </c>
      <c r="E749" s="67" t="s">
        <v>918</v>
      </c>
      <c r="F749" s="58">
        <f t="shared" si="2"/>
        <v>12</v>
      </c>
    </row>
    <row r="750" spans="1:6" ht="14.4" hidden="1">
      <c r="A750" s="68">
        <v>44506</v>
      </c>
      <c r="B750" s="69">
        <v>6.96</v>
      </c>
      <c r="C750" s="70" t="s">
        <v>1972</v>
      </c>
      <c r="D750" s="70" t="s">
        <v>1365</v>
      </c>
      <c r="E750" s="70" t="s">
        <v>921</v>
      </c>
      <c r="F750" s="58">
        <f t="shared" si="2"/>
        <v>11</v>
      </c>
    </row>
    <row r="751" spans="1:6" ht="14.4" hidden="1">
      <c r="A751" s="72">
        <v>44557</v>
      </c>
      <c r="B751" s="69">
        <v>73.489999999999995</v>
      </c>
      <c r="C751" s="70" t="s">
        <v>1973</v>
      </c>
      <c r="D751" s="70" t="s">
        <v>1539</v>
      </c>
      <c r="E751" s="70" t="s">
        <v>1309</v>
      </c>
      <c r="F751" s="58">
        <f t="shared" si="2"/>
        <v>12</v>
      </c>
    </row>
    <row r="752" spans="1:6" ht="14.4" hidden="1">
      <c r="A752" s="65">
        <v>44505</v>
      </c>
      <c r="B752" s="66">
        <v>9.73</v>
      </c>
      <c r="C752" s="67" t="s">
        <v>1974</v>
      </c>
      <c r="D752" s="67" t="s">
        <v>1334</v>
      </c>
      <c r="E752" s="67" t="s">
        <v>928</v>
      </c>
      <c r="F752" s="58">
        <f t="shared" si="2"/>
        <v>11</v>
      </c>
    </row>
    <row r="753" spans="1:6" ht="14.4" hidden="1">
      <c r="A753" s="65">
        <v>44505</v>
      </c>
      <c r="B753" s="66">
        <v>16.34</v>
      </c>
      <c r="C753" s="67" t="s">
        <v>1975</v>
      </c>
      <c r="D753" s="67" t="s">
        <v>974</v>
      </c>
      <c r="E753" s="67" t="s">
        <v>928</v>
      </c>
      <c r="F753" s="58">
        <f t="shared" si="2"/>
        <v>11</v>
      </c>
    </row>
    <row r="754" spans="1:6" ht="14.4" hidden="1">
      <c r="A754" s="71">
        <v>44557</v>
      </c>
      <c r="B754" s="66">
        <v>47.05</v>
      </c>
      <c r="C754" s="67" t="s">
        <v>1976</v>
      </c>
      <c r="D754" s="67" t="s">
        <v>1745</v>
      </c>
      <c r="E754" s="67" t="s">
        <v>952</v>
      </c>
      <c r="F754" s="58">
        <f t="shared" si="2"/>
        <v>12</v>
      </c>
    </row>
    <row r="755" spans="1:6" ht="14.4" hidden="1">
      <c r="A755" s="71">
        <v>44556</v>
      </c>
      <c r="B755" s="66">
        <v>16.04</v>
      </c>
      <c r="C755" s="67" t="s">
        <v>1977</v>
      </c>
      <c r="D755" s="67" t="s">
        <v>1790</v>
      </c>
      <c r="E755" s="67" t="s">
        <v>952</v>
      </c>
      <c r="F755" s="58">
        <f t="shared" si="2"/>
        <v>12</v>
      </c>
    </row>
    <row r="756" spans="1:6" ht="14.4" hidden="1">
      <c r="A756" s="65">
        <v>44505</v>
      </c>
      <c r="B756" s="66">
        <v>15</v>
      </c>
      <c r="C756" s="67" t="s">
        <v>1978</v>
      </c>
      <c r="D756" s="67" t="s">
        <v>1979</v>
      </c>
      <c r="E756" s="67" t="s">
        <v>921</v>
      </c>
      <c r="F756" s="58">
        <f t="shared" si="2"/>
        <v>11</v>
      </c>
    </row>
    <row r="757" spans="1:6" ht="14.4" hidden="1">
      <c r="A757" s="68">
        <v>44505</v>
      </c>
      <c r="B757" s="69">
        <v>51.76</v>
      </c>
      <c r="C757" s="70" t="s">
        <v>1980</v>
      </c>
      <c r="D757" s="70" t="s">
        <v>1394</v>
      </c>
      <c r="E757" s="70" t="s">
        <v>921</v>
      </c>
      <c r="F757" s="58">
        <f t="shared" si="2"/>
        <v>11</v>
      </c>
    </row>
    <row r="758" spans="1:6" ht="14.4" hidden="1">
      <c r="A758" s="72">
        <v>44555</v>
      </c>
      <c r="B758" s="69">
        <v>18.82</v>
      </c>
      <c r="C758" s="70" t="s">
        <v>1981</v>
      </c>
      <c r="D758" s="70" t="s">
        <v>954</v>
      </c>
      <c r="E758" s="70" t="s">
        <v>918</v>
      </c>
      <c r="F758" s="58">
        <f t="shared" si="2"/>
        <v>12</v>
      </c>
    </row>
    <row r="759" spans="1:6" ht="14.4" hidden="1">
      <c r="A759" s="68">
        <v>44503</v>
      </c>
      <c r="B759" s="69">
        <v>6.62</v>
      </c>
      <c r="C759" s="70" t="s">
        <v>1982</v>
      </c>
      <c r="D759" s="70" t="s">
        <v>1008</v>
      </c>
      <c r="E759" s="70" t="s">
        <v>928</v>
      </c>
      <c r="F759" s="58">
        <f t="shared" si="2"/>
        <v>11</v>
      </c>
    </row>
    <row r="760" spans="1:6" ht="14.4" hidden="1">
      <c r="A760" s="72">
        <v>44561</v>
      </c>
      <c r="B760" s="69">
        <v>6.62</v>
      </c>
      <c r="C760" s="70" t="s">
        <v>1983</v>
      </c>
      <c r="D760" s="70" t="s">
        <v>1008</v>
      </c>
      <c r="E760" s="70" t="s">
        <v>928</v>
      </c>
      <c r="F760" s="58">
        <f t="shared" si="2"/>
        <v>12</v>
      </c>
    </row>
    <row r="761" spans="1:6" ht="14.4" hidden="1">
      <c r="A761" s="68">
        <v>44560</v>
      </c>
      <c r="B761" s="69">
        <v>6.62</v>
      </c>
      <c r="C761" s="70" t="s">
        <v>1984</v>
      </c>
      <c r="D761" s="70" t="s">
        <v>1008</v>
      </c>
      <c r="E761" s="70" t="s">
        <v>928</v>
      </c>
      <c r="F761" s="58">
        <f t="shared" si="2"/>
        <v>12</v>
      </c>
    </row>
    <row r="762" spans="1:6" ht="14.4" hidden="1">
      <c r="A762" s="71">
        <v>44555</v>
      </c>
      <c r="B762" s="66">
        <v>2.0299999999999998</v>
      </c>
      <c r="C762" s="67" t="s">
        <v>1985</v>
      </c>
      <c r="D762" s="67" t="s">
        <v>1986</v>
      </c>
      <c r="E762" s="67" t="s">
        <v>918</v>
      </c>
      <c r="F762" s="58">
        <f t="shared" si="2"/>
        <v>12</v>
      </c>
    </row>
    <row r="763" spans="1:6" ht="14.4" hidden="1">
      <c r="A763" s="65">
        <v>44560</v>
      </c>
      <c r="B763" s="66">
        <v>83.74</v>
      </c>
      <c r="C763" s="67" t="s">
        <v>1987</v>
      </c>
      <c r="D763" s="67" t="s">
        <v>1885</v>
      </c>
      <c r="E763" s="67" t="s">
        <v>928</v>
      </c>
      <c r="F763" s="58">
        <f t="shared" si="2"/>
        <v>12</v>
      </c>
    </row>
    <row r="764" spans="1:6" ht="14.4" hidden="1">
      <c r="A764" s="71">
        <v>44551</v>
      </c>
      <c r="B764" s="66">
        <v>50</v>
      </c>
      <c r="C764" s="67" t="s">
        <v>1988</v>
      </c>
      <c r="D764" s="67" t="s">
        <v>1000</v>
      </c>
      <c r="E764" s="67" t="s">
        <v>1001</v>
      </c>
      <c r="F764" s="58">
        <f t="shared" si="2"/>
        <v>12</v>
      </c>
    </row>
    <row r="765" spans="1:6" ht="14.4" hidden="1">
      <c r="A765" s="72">
        <v>44555</v>
      </c>
      <c r="B765" s="69">
        <v>5</v>
      </c>
      <c r="C765" s="70" t="s">
        <v>1989</v>
      </c>
      <c r="D765" s="70" t="s">
        <v>1990</v>
      </c>
      <c r="E765" s="70" t="s">
        <v>952</v>
      </c>
      <c r="F765" s="58">
        <f t="shared" si="2"/>
        <v>12</v>
      </c>
    </row>
    <row r="766" spans="1:6" ht="14.4" hidden="1">
      <c r="A766" s="72">
        <v>44558</v>
      </c>
      <c r="B766" s="69">
        <v>17.98</v>
      </c>
      <c r="C766" s="70" t="s">
        <v>1991</v>
      </c>
      <c r="D766" s="70" t="s">
        <v>1365</v>
      </c>
      <c r="E766" s="70" t="s">
        <v>921</v>
      </c>
      <c r="F766" s="58">
        <f t="shared" si="2"/>
        <v>12</v>
      </c>
    </row>
    <row r="767" spans="1:6" ht="14.4" hidden="1">
      <c r="A767" s="72">
        <v>44556</v>
      </c>
      <c r="B767" s="69">
        <v>16.07</v>
      </c>
      <c r="C767" s="70" t="s">
        <v>1992</v>
      </c>
      <c r="D767" s="70" t="s">
        <v>1008</v>
      </c>
      <c r="E767" s="70" t="s">
        <v>928</v>
      </c>
      <c r="F767" s="58">
        <f t="shared" si="2"/>
        <v>12</v>
      </c>
    </row>
    <row r="768" spans="1:6" ht="14.4" hidden="1">
      <c r="A768" s="71">
        <v>44555</v>
      </c>
      <c r="B768" s="66">
        <v>43.62</v>
      </c>
      <c r="C768" s="67" t="s">
        <v>1993</v>
      </c>
      <c r="D768" s="67" t="s">
        <v>1365</v>
      </c>
      <c r="E768" s="67" t="s">
        <v>921</v>
      </c>
      <c r="F768" s="58">
        <f t="shared" si="2"/>
        <v>12</v>
      </c>
    </row>
    <row r="769" spans="1:6" ht="14.4" hidden="1">
      <c r="A769" s="72">
        <v>44553</v>
      </c>
      <c r="B769" s="69">
        <v>3.09</v>
      </c>
      <c r="C769" s="70" t="s">
        <v>1994</v>
      </c>
      <c r="D769" s="70" t="s">
        <v>1633</v>
      </c>
      <c r="E769" s="70" t="s">
        <v>952</v>
      </c>
      <c r="F769" s="58">
        <f t="shared" si="2"/>
        <v>12</v>
      </c>
    </row>
    <row r="770" spans="1:6" ht="14.4" hidden="1">
      <c r="A770" s="72">
        <v>44548</v>
      </c>
      <c r="B770" s="69">
        <v>30</v>
      </c>
      <c r="C770" s="70" t="s">
        <v>1995</v>
      </c>
      <c r="D770" s="70" t="s">
        <v>1996</v>
      </c>
      <c r="E770" s="70" t="s">
        <v>931</v>
      </c>
      <c r="F770" s="58">
        <f t="shared" si="2"/>
        <v>12</v>
      </c>
    </row>
    <row r="771" spans="1:6" ht="14.4" hidden="1">
      <c r="A771" s="72">
        <v>44524</v>
      </c>
      <c r="B771" s="69">
        <v>148</v>
      </c>
      <c r="C771" s="70" t="s">
        <v>1997</v>
      </c>
      <c r="D771" s="70" t="s">
        <v>1998</v>
      </c>
      <c r="E771" s="70" t="s">
        <v>1054</v>
      </c>
      <c r="F771" s="58">
        <f t="shared" si="2"/>
        <v>11</v>
      </c>
    </row>
    <row r="772" spans="1:6" ht="14.4" hidden="1">
      <c r="A772" s="71">
        <v>44541</v>
      </c>
      <c r="B772" s="66">
        <v>146.9</v>
      </c>
      <c r="C772" s="67" t="s">
        <v>1999</v>
      </c>
      <c r="D772" s="67" t="s">
        <v>2000</v>
      </c>
      <c r="E772" s="67" t="s">
        <v>1136</v>
      </c>
      <c r="F772" s="58">
        <f t="shared" si="2"/>
        <v>12</v>
      </c>
    </row>
    <row r="773" spans="1:6" ht="14.4" hidden="1">
      <c r="A773" s="71">
        <v>44555</v>
      </c>
      <c r="B773" s="66">
        <v>78.239999999999995</v>
      </c>
      <c r="C773" s="67" t="s">
        <v>2001</v>
      </c>
      <c r="D773" s="67" t="s">
        <v>2002</v>
      </c>
      <c r="E773" s="67" t="s">
        <v>928</v>
      </c>
      <c r="F773" s="58">
        <f t="shared" ref="F773:F886" si="3">MONTH(A773)</f>
        <v>12</v>
      </c>
    </row>
    <row r="774" spans="1:6" ht="14.4" hidden="1">
      <c r="A774" s="72">
        <v>44555</v>
      </c>
      <c r="B774" s="69">
        <v>78.739999999999995</v>
      </c>
      <c r="C774" s="70" t="s">
        <v>2003</v>
      </c>
      <c r="D774" s="70" t="s">
        <v>2004</v>
      </c>
      <c r="E774" s="70" t="s">
        <v>921</v>
      </c>
      <c r="F774" s="58">
        <f t="shared" si="3"/>
        <v>12</v>
      </c>
    </row>
    <row r="775" spans="1:6" ht="14.4" hidden="1">
      <c r="A775" s="71">
        <v>44554</v>
      </c>
      <c r="B775" s="66">
        <v>15.04</v>
      </c>
      <c r="C775" s="67" t="s">
        <v>2005</v>
      </c>
      <c r="D775" s="67" t="s">
        <v>2006</v>
      </c>
      <c r="E775" s="67" t="s">
        <v>928</v>
      </c>
      <c r="F775" s="58">
        <f t="shared" si="3"/>
        <v>12</v>
      </c>
    </row>
    <row r="776" spans="1:6" ht="14.4" hidden="1">
      <c r="A776" s="72">
        <v>44553</v>
      </c>
      <c r="B776" s="69">
        <v>60.41</v>
      </c>
      <c r="C776" s="70" t="s">
        <v>1360</v>
      </c>
      <c r="D776" s="70" t="s">
        <v>1010</v>
      </c>
      <c r="E776" s="70" t="s">
        <v>952</v>
      </c>
      <c r="F776" s="58">
        <f t="shared" si="3"/>
        <v>12</v>
      </c>
    </row>
    <row r="777" spans="1:6" ht="14.4" hidden="1">
      <c r="A777" s="65">
        <v>44413</v>
      </c>
      <c r="B777" s="66">
        <v>218.9</v>
      </c>
      <c r="C777" s="67" t="s">
        <v>2007</v>
      </c>
      <c r="D777" s="67" t="s">
        <v>1906</v>
      </c>
      <c r="E777" s="67" t="s">
        <v>978</v>
      </c>
      <c r="F777" s="58">
        <f t="shared" si="3"/>
        <v>8</v>
      </c>
    </row>
    <row r="778" spans="1:6" ht="14.4" hidden="1">
      <c r="A778" s="71">
        <v>44553</v>
      </c>
      <c r="B778" s="66">
        <v>6.62</v>
      </c>
      <c r="C778" s="67" t="s">
        <v>2008</v>
      </c>
      <c r="D778" s="67" t="s">
        <v>1008</v>
      </c>
      <c r="E778" s="67" t="s">
        <v>928</v>
      </c>
      <c r="F778" s="58">
        <f t="shared" si="3"/>
        <v>12</v>
      </c>
    </row>
    <row r="779" spans="1:6" ht="14.4" hidden="1">
      <c r="A779" s="72">
        <v>44552</v>
      </c>
      <c r="B779" s="69">
        <v>11.08</v>
      </c>
      <c r="C779" s="70" t="s">
        <v>2009</v>
      </c>
      <c r="D779" s="70" t="s">
        <v>958</v>
      </c>
      <c r="E779" s="70" t="s">
        <v>918</v>
      </c>
      <c r="F779" s="58">
        <f t="shared" si="3"/>
        <v>12</v>
      </c>
    </row>
    <row r="780" spans="1:6" ht="14.4" hidden="1">
      <c r="A780" s="71">
        <v>44552</v>
      </c>
      <c r="B780" s="66">
        <v>69.91</v>
      </c>
      <c r="C780" s="67" t="s">
        <v>2010</v>
      </c>
      <c r="D780" s="67" t="s">
        <v>1059</v>
      </c>
      <c r="E780" s="67" t="s">
        <v>1060</v>
      </c>
      <c r="F780" s="58">
        <f t="shared" si="3"/>
        <v>12</v>
      </c>
    </row>
    <row r="781" spans="1:6" ht="14.4" hidden="1">
      <c r="A781" s="72">
        <v>44551</v>
      </c>
      <c r="B781" s="69">
        <v>21.16</v>
      </c>
      <c r="C781" s="70" t="s">
        <v>2011</v>
      </c>
      <c r="D781" s="70" t="s">
        <v>954</v>
      </c>
      <c r="E781" s="70" t="s">
        <v>918</v>
      </c>
      <c r="F781" s="58">
        <f t="shared" si="3"/>
        <v>12</v>
      </c>
    </row>
    <row r="782" spans="1:6" ht="14.4" hidden="1">
      <c r="A782" s="71">
        <v>44552</v>
      </c>
      <c r="B782" s="66">
        <v>6.62</v>
      </c>
      <c r="C782" s="67" t="s">
        <v>2012</v>
      </c>
      <c r="D782" s="67" t="s">
        <v>1008</v>
      </c>
      <c r="E782" s="67" t="s">
        <v>928</v>
      </c>
      <c r="F782" s="58">
        <f t="shared" si="3"/>
        <v>12</v>
      </c>
    </row>
    <row r="783" spans="1:6" ht="14.4" hidden="1">
      <c r="A783" s="72">
        <v>44552</v>
      </c>
      <c r="B783" s="69">
        <v>137.72999999999999</v>
      </c>
      <c r="C783" s="70" t="s">
        <v>2013</v>
      </c>
      <c r="D783" s="70" t="s">
        <v>2014</v>
      </c>
      <c r="E783" s="70" t="s">
        <v>928</v>
      </c>
      <c r="F783" s="58">
        <f t="shared" si="3"/>
        <v>12</v>
      </c>
    </row>
    <row r="784" spans="1:6" ht="14.4" hidden="1">
      <c r="A784" s="71">
        <v>44551</v>
      </c>
      <c r="B784" s="66">
        <v>12.15</v>
      </c>
      <c r="C784" s="67" t="s">
        <v>1891</v>
      </c>
      <c r="D784" s="67" t="s">
        <v>1008</v>
      </c>
      <c r="E784" s="67" t="s">
        <v>928</v>
      </c>
      <c r="F784" s="58">
        <f t="shared" si="3"/>
        <v>12</v>
      </c>
    </row>
    <row r="785" spans="1:6" ht="14.4" hidden="1">
      <c r="A785" s="72">
        <v>44551</v>
      </c>
      <c r="B785" s="69">
        <v>32.619999999999997</v>
      </c>
      <c r="C785" s="70" t="s">
        <v>2015</v>
      </c>
      <c r="D785" s="70" t="s">
        <v>1382</v>
      </c>
      <c r="E785" s="70" t="s">
        <v>928</v>
      </c>
      <c r="F785" s="58">
        <f t="shared" si="3"/>
        <v>12</v>
      </c>
    </row>
    <row r="786" spans="1:6" ht="14.4" hidden="1">
      <c r="A786" s="72">
        <v>44550</v>
      </c>
      <c r="B786" s="69">
        <v>6.62</v>
      </c>
      <c r="C786" s="70" t="s">
        <v>2016</v>
      </c>
      <c r="D786" s="70" t="s">
        <v>1008</v>
      </c>
      <c r="E786" s="70" t="s">
        <v>928</v>
      </c>
      <c r="F786" s="58">
        <f t="shared" si="3"/>
        <v>12</v>
      </c>
    </row>
    <row r="787" spans="1:6" ht="14.4" hidden="1">
      <c r="A787" s="71">
        <v>44551</v>
      </c>
      <c r="B787" s="66">
        <v>97.11</v>
      </c>
      <c r="C787" s="67" t="s">
        <v>1009</v>
      </c>
      <c r="D787" s="67" t="s">
        <v>1010</v>
      </c>
      <c r="E787" s="67" t="s">
        <v>952</v>
      </c>
      <c r="F787" s="58">
        <f t="shared" si="3"/>
        <v>12</v>
      </c>
    </row>
    <row r="788" spans="1:6" ht="14.4" hidden="1">
      <c r="A788" s="72">
        <v>44549</v>
      </c>
      <c r="B788" s="69">
        <v>154.32</v>
      </c>
      <c r="C788" s="70" t="s">
        <v>2017</v>
      </c>
      <c r="D788" s="70" t="s">
        <v>2018</v>
      </c>
      <c r="E788" s="70" t="s">
        <v>928</v>
      </c>
      <c r="F788" s="58">
        <f t="shared" si="3"/>
        <v>12</v>
      </c>
    </row>
    <row r="789" spans="1:6" ht="14.4" hidden="1">
      <c r="A789" s="71">
        <v>44549</v>
      </c>
      <c r="B789" s="66">
        <v>25.6</v>
      </c>
      <c r="C789" s="67" t="s">
        <v>2019</v>
      </c>
      <c r="D789" s="67" t="s">
        <v>2020</v>
      </c>
      <c r="E789" s="67" t="s">
        <v>921</v>
      </c>
      <c r="F789" s="58">
        <f t="shared" si="3"/>
        <v>12</v>
      </c>
    </row>
    <row r="790" spans="1:6" ht="14.4" hidden="1">
      <c r="A790" s="71">
        <v>44554</v>
      </c>
      <c r="B790" s="66">
        <v>269.93</v>
      </c>
      <c r="C790" s="67" t="s">
        <v>2021</v>
      </c>
      <c r="D790" s="67" t="s">
        <v>2022</v>
      </c>
      <c r="E790" s="67" t="s">
        <v>978</v>
      </c>
      <c r="F790" s="58">
        <f t="shared" si="3"/>
        <v>12</v>
      </c>
    </row>
    <row r="791" spans="1:6" ht="14.4" hidden="1">
      <c r="A791" s="71">
        <v>44550</v>
      </c>
      <c r="B791" s="66">
        <v>29.96</v>
      </c>
      <c r="C791" s="67" t="s">
        <v>2023</v>
      </c>
      <c r="D791" s="67" t="s">
        <v>958</v>
      </c>
      <c r="E791" s="67" t="s">
        <v>918</v>
      </c>
      <c r="F791" s="58">
        <f t="shared" si="3"/>
        <v>12</v>
      </c>
    </row>
    <row r="792" spans="1:6" ht="14.4" hidden="1">
      <c r="A792" s="71">
        <v>44549</v>
      </c>
      <c r="B792" s="66">
        <v>5.35</v>
      </c>
      <c r="C792" s="67" t="s">
        <v>2024</v>
      </c>
      <c r="D792" s="67" t="s">
        <v>1965</v>
      </c>
      <c r="E792" s="67" t="s">
        <v>952</v>
      </c>
      <c r="F792" s="58">
        <f t="shared" si="3"/>
        <v>12</v>
      </c>
    </row>
    <row r="793" spans="1:6" ht="14.4" hidden="1">
      <c r="A793" s="72">
        <v>44540</v>
      </c>
      <c r="B793" s="69">
        <v>43.52</v>
      </c>
      <c r="C793" s="70" t="s">
        <v>2025</v>
      </c>
      <c r="D793" s="70" t="s">
        <v>2026</v>
      </c>
      <c r="E793" s="70" t="s">
        <v>2027</v>
      </c>
      <c r="F793" s="58">
        <f t="shared" si="3"/>
        <v>12</v>
      </c>
    </row>
    <row r="794" spans="1:6" ht="14.4" hidden="1">
      <c r="A794" s="71">
        <v>44548</v>
      </c>
      <c r="B794" s="66">
        <v>12.26</v>
      </c>
      <c r="C794" s="67" t="s">
        <v>2028</v>
      </c>
      <c r="D794" s="67" t="s">
        <v>2029</v>
      </c>
      <c r="E794" s="67" t="s">
        <v>928</v>
      </c>
      <c r="F794" s="58">
        <f t="shared" si="3"/>
        <v>12</v>
      </c>
    </row>
    <row r="795" spans="1:6" ht="14.4" hidden="1">
      <c r="A795" s="72">
        <v>44547</v>
      </c>
      <c r="B795" s="69">
        <v>16.07</v>
      </c>
      <c r="C795" s="70" t="s">
        <v>2030</v>
      </c>
      <c r="D795" s="70" t="s">
        <v>974</v>
      </c>
      <c r="E795" s="70" t="s">
        <v>928</v>
      </c>
      <c r="F795" s="58">
        <f t="shared" si="3"/>
        <v>12</v>
      </c>
    </row>
    <row r="796" spans="1:6" ht="14.4" hidden="1">
      <c r="A796" s="71">
        <v>44547</v>
      </c>
      <c r="B796" s="66">
        <v>11.76</v>
      </c>
      <c r="C796" s="67" t="s">
        <v>2031</v>
      </c>
      <c r="D796" s="67" t="s">
        <v>1032</v>
      </c>
      <c r="E796" s="67" t="s">
        <v>928</v>
      </c>
      <c r="F796" s="58">
        <f t="shared" si="3"/>
        <v>12</v>
      </c>
    </row>
    <row r="797" spans="1:6" ht="14.4" hidden="1">
      <c r="A797" s="72">
        <v>44549</v>
      </c>
      <c r="B797" s="69">
        <v>41.43</v>
      </c>
      <c r="C797" s="70" t="s">
        <v>2032</v>
      </c>
      <c r="D797" s="70" t="s">
        <v>1553</v>
      </c>
      <c r="E797" s="70" t="s">
        <v>952</v>
      </c>
      <c r="F797" s="58">
        <f t="shared" si="3"/>
        <v>12</v>
      </c>
    </row>
    <row r="798" spans="1:6" ht="14.4" hidden="1">
      <c r="A798" s="72">
        <v>44547</v>
      </c>
      <c r="B798" s="69">
        <v>17.07</v>
      </c>
      <c r="C798" s="70" t="s">
        <v>2033</v>
      </c>
      <c r="D798" s="70" t="s">
        <v>1953</v>
      </c>
      <c r="E798" s="70" t="s">
        <v>952</v>
      </c>
      <c r="F798" s="58">
        <f t="shared" si="3"/>
        <v>12</v>
      </c>
    </row>
    <row r="799" spans="1:6" ht="14.4" hidden="1">
      <c r="A799" s="72">
        <v>44547</v>
      </c>
      <c r="B799" s="69">
        <v>9.2100000000000009</v>
      </c>
      <c r="C799" s="70" t="s">
        <v>2034</v>
      </c>
      <c r="D799" s="70" t="s">
        <v>1080</v>
      </c>
      <c r="E799" s="70" t="s">
        <v>928</v>
      </c>
      <c r="F799" s="58">
        <f t="shared" si="3"/>
        <v>12</v>
      </c>
    </row>
    <row r="800" spans="1:6" ht="14.4" hidden="1">
      <c r="A800" s="71">
        <v>44547</v>
      </c>
      <c r="B800" s="66">
        <v>52.06</v>
      </c>
      <c r="C800" s="67" t="s">
        <v>2035</v>
      </c>
      <c r="D800" s="67" t="s">
        <v>2036</v>
      </c>
      <c r="E800" s="67" t="s">
        <v>928</v>
      </c>
      <c r="F800" s="58">
        <f t="shared" si="3"/>
        <v>12</v>
      </c>
    </row>
    <row r="801" spans="1:6" ht="14.4" hidden="1">
      <c r="A801" s="71">
        <v>44547</v>
      </c>
      <c r="B801" s="66">
        <v>10.54</v>
      </c>
      <c r="C801" s="67" t="s">
        <v>2037</v>
      </c>
      <c r="D801" s="67" t="s">
        <v>2038</v>
      </c>
      <c r="E801" s="67" t="s">
        <v>952</v>
      </c>
      <c r="F801" s="58">
        <f t="shared" si="3"/>
        <v>12</v>
      </c>
    </row>
    <row r="802" spans="1:6" ht="14.4" hidden="1">
      <c r="A802" s="72">
        <v>44551</v>
      </c>
      <c r="B802" s="69">
        <v>190</v>
      </c>
      <c r="C802" s="70" t="s">
        <v>2039</v>
      </c>
      <c r="D802" s="70" t="s">
        <v>2040</v>
      </c>
      <c r="E802" s="70" t="s">
        <v>965</v>
      </c>
      <c r="F802" s="58">
        <f t="shared" si="3"/>
        <v>12</v>
      </c>
    </row>
    <row r="803" spans="1:6" ht="14.4" hidden="1">
      <c r="A803" s="71">
        <v>44551</v>
      </c>
      <c r="B803" s="66">
        <v>199</v>
      </c>
      <c r="C803" s="67" t="s">
        <v>2039</v>
      </c>
      <c r="D803" s="67" t="s">
        <v>2040</v>
      </c>
      <c r="E803" s="67" t="s">
        <v>965</v>
      </c>
      <c r="F803" s="58">
        <f t="shared" si="3"/>
        <v>12</v>
      </c>
    </row>
    <row r="804" spans="1:6" ht="14.4" hidden="1">
      <c r="A804" s="72">
        <v>44547</v>
      </c>
      <c r="B804" s="69">
        <v>130.81</v>
      </c>
      <c r="C804" s="70" t="s">
        <v>2041</v>
      </c>
      <c r="D804" s="70" t="s">
        <v>2042</v>
      </c>
      <c r="E804" s="70" t="s">
        <v>928</v>
      </c>
      <c r="F804" s="58">
        <f t="shared" si="3"/>
        <v>12</v>
      </c>
    </row>
    <row r="805" spans="1:6" ht="14.4" hidden="1">
      <c r="A805" s="72">
        <v>44551</v>
      </c>
      <c r="B805" s="69">
        <v>48</v>
      </c>
      <c r="C805" s="70" t="s">
        <v>2043</v>
      </c>
      <c r="D805" s="70" t="s">
        <v>2044</v>
      </c>
      <c r="E805" s="70" t="s">
        <v>1004</v>
      </c>
      <c r="F805" s="58">
        <f t="shared" si="3"/>
        <v>12</v>
      </c>
    </row>
    <row r="806" spans="1:6" ht="14.4" hidden="1">
      <c r="A806" s="71">
        <v>44546</v>
      </c>
      <c r="B806" s="66">
        <v>2.94</v>
      </c>
      <c r="C806" s="67" t="s">
        <v>2045</v>
      </c>
      <c r="D806" s="67" t="s">
        <v>1965</v>
      </c>
      <c r="E806" s="67" t="s">
        <v>952</v>
      </c>
      <c r="F806" s="58">
        <f t="shared" si="3"/>
        <v>12</v>
      </c>
    </row>
    <row r="807" spans="1:6" ht="14.4" hidden="1">
      <c r="A807" s="72">
        <v>44546</v>
      </c>
      <c r="B807" s="69">
        <v>15.12</v>
      </c>
      <c r="C807" s="70" t="s">
        <v>2046</v>
      </c>
      <c r="D807" s="70" t="s">
        <v>2047</v>
      </c>
      <c r="E807" s="70" t="s">
        <v>921</v>
      </c>
      <c r="F807" s="58">
        <f t="shared" si="3"/>
        <v>12</v>
      </c>
    </row>
    <row r="808" spans="1:6" ht="14.4" hidden="1">
      <c r="A808" s="71">
        <v>44521</v>
      </c>
      <c r="B808" s="66">
        <v>78.39</v>
      </c>
      <c r="C808" s="67" t="s">
        <v>2048</v>
      </c>
      <c r="D808" s="67" t="s">
        <v>1053</v>
      </c>
      <c r="E808" s="67" t="s">
        <v>1054</v>
      </c>
      <c r="F808" s="58">
        <f t="shared" si="3"/>
        <v>11</v>
      </c>
    </row>
    <row r="809" spans="1:6" ht="14.4" hidden="1">
      <c r="A809" s="65">
        <v>44538</v>
      </c>
      <c r="B809" s="66">
        <v>74.98</v>
      </c>
      <c r="C809" s="67" t="s">
        <v>2049</v>
      </c>
      <c r="D809" s="67" t="s">
        <v>1191</v>
      </c>
      <c r="E809" s="67" t="s">
        <v>1192</v>
      </c>
      <c r="F809" s="58">
        <f t="shared" si="3"/>
        <v>12</v>
      </c>
    </row>
    <row r="810" spans="1:6" ht="14.4" hidden="1">
      <c r="A810" s="72">
        <v>44546</v>
      </c>
      <c r="B810" s="69">
        <v>25.51</v>
      </c>
      <c r="C810" s="70" t="s">
        <v>2050</v>
      </c>
      <c r="D810" s="70" t="s">
        <v>954</v>
      </c>
      <c r="E810" s="70" t="s">
        <v>918</v>
      </c>
      <c r="F810" s="58">
        <f t="shared" si="3"/>
        <v>12</v>
      </c>
    </row>
    <row r="811" spans="1:6" ht="14.4" hidden="1">
      <c r="A811" s="68">
        <v>44410</v>
      </c>
      <c r="B811" s="69">
        <v>-370.41</v>
      </c>
      <c r="C811" s="70" t="s">
        <v>1403</v>
      </c>
      <c r="D811" s="70" t="s">
        <v>1403</v>
      </c>
      <c r="E811" s="70"/>
      <c r="F811" s="58">
        <f t="shared" si="3"/>
        <v>8</v>
      </c>
    </row>
    <row r="812" spans="1:6" ht="14.4" hidden="1">
      <c r="A812" s="71">
        <v>44546</v>
      </c>
      <c r="B812" s="66">
        <v>47.46</v>
      </c>
      <c r="C812" s="67" t="s">
        <v>2051</v>
      </c>
      <c r="D812" s="67" t="s">
        <v>2052</v>
      </c>
      <c r="E812" s="67" t="s">
        <v>928</v>
      </c>
      <c r="F812" s="58">
        <f t="shared" si="3"/>
        <v>12</v>
      </c>
    </row>
    <row r="813" spans="1:6" ht="14.4" hidden="1">
      <c r="A813" s="72">
        <v>44545</v>
      </c>
      <c r="B813" s="69">
        <v>8.5399999999999991</v>
      </c>
      <c r="C813" s="70" t="s">
        <v>2053</v>
      </c>
      <c r="D813" s="70" t="s">
        <v>958</v>
      </c>
      <c r="E813" s="70" t="s">
        <v>918</v>
      </c>
      <c r="F813" s="58">
        <f t="shared" si="3"/>
        <v>12</v>
      </c>
    </row>
    <row r="814" spans="1:6" ht="14.4" hidden="1">
      <c r="A814" s="71">
        <v>44545</v>
      </c>
      <c r="B814" s="66">
        <v>6.62</v>
      </c>
      <c r="C814" s="67" t="s">
        <v>2054</v>
      </c>
      <c r="D814" s="67" t="s">
        <v>1008</v>
      </c>
      <c r="E814" s="67" t="s">
        <v>928</v>
      </c>
      <c r="F814" s="58">
        <f t="shared" si="3"/>
        <v>12</v>
      </c>
    </row>
    <row r="815" spans="1:6" ht="14.4" hidden="1">
      <c r="A815" s="71">
        <v>44545</v>
      </c>
      <c r="B815" s="66">
        <v>13.85</v>
      </c>
      <c r="C815" s="67" t="s">
        <v>2055</v>
      </c>
      <c r="D815" s="67" t="s">
        <v>1370</v>
      </c>
      <c r="E815" s="67" t="s">
        <v>1371</v>
      </c>
      <c r="F815" s="58">
        <f t="shared" si="3"/>
        <v>12</v>
      </c>
    </row>
    <row r="816" spans="1:6" ht="14.4" hidden="1">
      <c r="A816" s="71">
        <v>44544</v>
      </c>
      <c r="B816" s="66">
        <v>29.08</v>
      </c>
      <c r="C816" s="67" t="s">
        <v>2056</v>
      </c>
      <c r="D816" s="67" t="s">
        <v>954</v>
      </c>
      <c r="E816" s="67" t="s">
        <v>918</v>
      </c>
      <c r="F816" s="58">
        <f t="shared" si="3"/>
        <v>12</v>
      </c>
    </row>
    <row r="817" spans="1:6" ht="14.4" hidden="1">
      <c r="A817" s="72">
        <v>44542</v>
      </c>
      <c r="B817" s="69">
        <v>10.28</v>
      </c>
      <c r="C817" s="70" t="s">
        <v>2057</v>
      </c>
      <c r="D817" s="70" t="s">
        <v>954</v>
      </c>
      <c r="E817" s="70" t="s">
        <v>918</v>
      </c>
      <c r="F817" s="58">
        <f t="shared" si="3"/>
        <v>12</v>
      </c>
    </row>
    <row r="818" spans="1:6" ht="14.4" hidden="1">
      <c r="A818" s="72">
        <v>44544</v>
      </c>
      <c r="B818" s="69">
        <v>6.62</v>
      </c>
      <c r="C818" s="70" t="s">
        <v>2058</v>
      </c>
      <c r="D818" s="70" t="s">
        <v>1008</v>
      </c>
      <c r="E818" s="70" t="s">
        <v>928</v>
      </c>
      <c r="F818" s="58">
        <f t="shared" si="3"/>
        <v>12</v>
      </c>
    </row>
    <row r="819" spans="1:6" ht="14.4" hidden="1">
      <c r="A819" s="72">
        <v>44544</v>
      </c>
      <c r="B819" s="69">
        <v>74.81</v>
      </c>
      <c r="C819" s="70" t="s">
        <v>2059</v>
      </c>
      <c r="D819" s="70" t="s">
        <v>1382</v>
      </c>
      <c r="E819" s="70" t="s">
        <v>928</v>
      </c>
      <c r="F819" s="58">
        <f t="shared" si="3"/>
        <v>12</v>
      </c>
    </row>
    <row r="820" spans="1:6" ht="14.4" hidden="1">
      <c r="A820" s="71">
        <v>44543</v>
      </c>
      <c r="B820" s="66">
        <v>6.62</v>
      </c>
      <c r="C820" s="67" t="s">
        <v>1667</v>
      </c>
      <c r="D820" s="67" t="s">
        <v>1008</v>
      </c>
      <c r="E820" s="67" t="s">
        <v>928</v>
      </c>
      <c r="F820" s="58">
        <f t="shared" si="3"/>
        <v>12</v>
      </c>
    </row>
    <row r="821" spans="1:6" ht="14.4" hidden="1">
      <c r="A821" s="71">
        <v>44542</v>
      </c>
      <c r="B821" s="66">
        <v>27.8</v>
      </c>
      <c r="C821" s="67" t="s">
        <v>2060</v>
      </c>
      <c r="D821" s="67" t="s">
        <v>954</v>
      </c>
      <c r="E821" s="67" t="s">
        <v>918</v>
      </c>
      <c r="F821" s="58">
        <f t="shared" si="3"/>
        <v>12</v>
      </c>
    </row>
    <row r="822" spans="1:6" ht="14.4" hidden="1">
      <c r="A822" s="71">
        <v>44542</v>
      </c>
      <c r="B822" s="66">
        <v>21.46</v>
      </c>
      <c r="C822" s="67" t="s">
        <v>2061</v>
      </c>
      <c r="D822" s="67" t="s">
        <v>2062</v>
      </c>
      <c r="E822" s="67" t="s">
        <v>928</v>
      </c>
      <c r="F822" s="58">
        <f t="shared" si="3"/>
        <v>12</v>
      </c>
    </row>
    <row r="823" spans="1:6" ht="14.4" hidden="1">
      <c r="A823" s="72">
        <v>44542</v>
      </c>
      <c r="B823" s="69">
        <v>39.369999999999997</v>
      </c>
      <c r="C823" s="70" t="s">
        <v>2063</v>
      </c>
      <c r="D823" s="70" t="s">
        <v>1885</v>
      </c>
      <c r="E823" s="70" t="s">
        <v>928</v>
      </c>
      <c r="F823" s="58">
        <f t="shared" si="3"/>
        <v>12</v>
      </c>
    </row>
    <row r="824" spans="1:6" ht="14.4" hidden="1">
      <c r="A824" s="71">
        <v>44542</v>
      </c>
      <c r="B824" s="66">
        <v>43.37</v>
      </c>
      <c r="C824" s="67" t="s">
        <v>2064</v>
      </c>
      <c r="D824" s="67" t="s">
        <v>1010</v>
      </c>
      <c r="E824" s="67" t="s">
        <v>952</v>
      </c>
      <c r="F824" s="58">
        <f t="shared" si="3"/>
        <v>12</v>
      </c>
    </row>
    <row r="825" spans="1:6" ht="14.4" hidden="1">
      <c r="A825" s="72">
        <v>44542</v>
      </c>
      <c r="B825" s="69">
        <v>65.41</v>
      </c>
      <c r="C825" s="70" t="s">
        <v>2065</v>
      </c>
      <c r="D825" s="70" t="s">
        <v>1823</v>
      </c>
      <c r="E825" s="70" t="s">
        <v>928</v>
      </c>
      <c r="F825" s="58">
        <f t="shared" si="3"/>
        <v>12</v>
      </c>
    </row>
    <row r="826" spans="1:6" ht="14.4" hidden="1">
      <c r="A826" s="68">
        <v>44531</v>
      </c>
      <c r="B826" s="69">
        <v>14.61</v>
      </c>
      <c r="C826" s="70" t="s">
        <v>2066</v>
      </c>
      <c r="D826" s="70" t="s">
        <v>1344</v>
      </c>
      <c r="E826" s="70" t="s">
        <v>1094</v>
      </c>
      <c r="F826" s="58">
        <f t="shared" si="3"/>
        <v>12</v>
      </c>
    </row>
    <row r="827" spans="1:6" ht="14.4" hidden="1">
      <c r="A827" s="71">
        <v>44542</v>
      </c>
      <c r="B827" s="66">
        <v>177.65</v>
      </c>
      <c r="C827" s="67" t="s">
        <v>2067</v>
      </c>
      <c r="D827" s="67" t="s">
        <v>2068</v>
      </c>
      <c r="E827" s="67" t="s">
        <v>928</v>
      </c>
      <c r="F827" s="58">
        <f t="shared" si="3"/>
        <v>12</v>
      </c>
    </row>
    <row r="828" spans="1:6" ht="14.4" hidden="1">
      <c r="A828" s="71">
        <v>44540</v>
      </c>
      <c r="B828" s="66">
        <v>18.47</v>
      </c>
      <c r="C828" s="67" t="s">
        <v>2069</v>
      </c>
      <c r="D828" s="67" t="s">
        <v>958</v>
      </c>
      <c r="E828" s="67" t="s">
        <v>918</v>
      </c>
      <c r="F828" s="58">
        <f t="shared" si="3"/>
        <v>12</v>
      </c>
    </row>
    <row r="829" spans="1:6" ht="14.4" hidden="1">
      <c r="A829" s="72">
        <v>44540</v>
      </c>
      <c r="B829" s="69">
        <v>23.91</v>
      </c>
      <c r="C829" s="70" t="s">
        <v>2070</v>
      </c>
      <c r="D829" s="70" t="s">
        <v>958</v>
      </c>
      <c r="E829" s="70" t="s">
        <v>918</v>
      </c>
      <c r="F829" s="58">
        <f t="shared" si="3"/>
        <v>12</v>
      </c>
    </row>
    <row r="830" spans="1:6" ht="14.4" hidden="1">
      <c r="A830" s="71">
        <v>44540</v>
      </c>
      <c r="B830" s="66">
        <v>5.35</v>
      </c>
      <c r="C830" s="67" t="s">
        <v>2071</v>
      </c>
      <c r="D830" s="67" t="s">
        <v>1965</v>
      </c>
      <c r="E830" s="67" t="s">
        <v>952</v>
      </c>
      <c r="F830" s="58">
        <f t="shared" si="3"/>
        <v>12</v>
      </c>
    </row>
    <row r="831" spans="1:6" ht="14.4" hidden="1">
      <c r="A831" s="65">
        <v>44539</v>
      </c>
      <c r="B831" s="66">
        <v>2</v>
      </c>
      <c r="C831" s="67" t="s">
        <v>2072</v>
      </c>
      <c r="D831" s="67" t="s">
        <v>1790</v>
      </c>
      <c r="E831" s="67" t="s">
        <v>952</v>
      </c>
      <c r="F831" s="58">
        <f t="shared" si="3"/>
        <v>12</v>
      </c>
    </row>
    <row r="832" spans="1:6" ht="14.4" hidden="1">
      <c r="A832" s="65">
        <v>44538</v>
      </c>
      <c r="B832" s="66">
        <v>4.82</v>
      </c>
      <c r="C832" s="67" t="s">
        <v>2073</v>
      </c>
      <c r="D832" s="67" t="s">
        <v>1965</v>
      </c>
      <c r="E832" s="67" t="s">
        <v>952</v>
      </c>
      <c r="F832" s="58">
        <f t="shared" si="3"/>
        <v>12</v>
      </c>
    </row>
    <row r="833" spans="1:6" ht="14.4" hidden="1">
      <c r="A833" s="72">
        <v>44542</v>
      </c>
      <c r="B833" s="69">
        <v>37.83</v>
      </c>
      <c r="C833" s="70" t="s">
        <v>2074</v>
      </c>
      <c r="D833" s="70" t="s">
        <v>2075</v>
      </c>
      <c r="E833" s="70" t="s">
        <v>928</v>
      </c>
      <c r="F833" s="58">
        <f t="shared" si="3"/>
        <v>12</v>
      </c>
    </row>
    <row r="834" spans="1:6" ht="14.4" hidden="1">
      <c r="A834" s="72">
        <v>44541</v>
      </c>
      <c r="B834" s="69">
        <v>5.97</v>
      </c>
      <c r="C834" s="70" t="s">
        <v>2076</v>
      </c>
      <c r="D834" s="70" t="s">
        <v>974</v>
      </c>
      <c r="E834" s="70" t="s">
        <v>928</v>
      </c>
      <c r="F834" s="58">
        <f t="shared" si="3"/>
        <v>12</v>
      </c>
    </row>
    <row r="835" spans="1:6" ht="14.4" hidden="1">
      <c r="A835" s="68">
        <v>44538</v>
      </c>
      <c r="B835" s="69">
        <v>10</v>
      </c>
      <c r="C835" s="70" t="s">
        <v>2077</v>
      </c>
      <c r="D835" s="70" t="s">
        <v>2078</v>
      </c>
      <c r="E835" s="70" t="s">
        <v>931</v>
      </c>
      <c r="F835" s="58">
        <f t="shared" si="3"/>
        <v>12</v>
      </c>
    </row>
    <row r="836" spans="1:6" ht="14.4" hidden="1">
      <c r="A836" s="72">
        <v>44550</v>
      </c>
      <c r="B836" s="69">
        <v>63.96</v>
      </c>
      <c r="C836" s="70" t="s">
        <v>2079</v>
      </c>
      <c r="D836" s="70" t="s">
        <v>1690</v>
      </c>
      <c r="E836" s="70" t="s">
        <v>1691</v>
      </c>
      <c r="F836" s="58">
        <f t="shared" si="3"/>
        <v>12</v>
      </c>
    </row>
    <row r="837" spans="1:6" ht="14.4" hidden="1">
      <c r="A837" s="65">
        <v>44538</v>
      </c>
      <c r="B837" s="66">
        <v>3.2</v>
      </c>
      <c r="C837" s="67" t="s">
        <v>2080</v>
      </c>
      <c r="D837" s="67" t="s">
        <v>1745</v>
      </c>
      <c r="E837" s="67" t="s">
        <v>952</v>
      </c>
      <c r="F837" s="58">
        <f t="shared" si="3"/>
        <v>12</v>
      </c>
    </row>
    <row r="838" spans="1:6" ht="14.4" hidden="1">
      <c r="A838" s="71">
        <v>44541</v>
      </c>
      <c r="B838" s="66">
        <v>56.25</v>
      </c>
      <c r="C838" s="67" t="s">
        <v>2081</v>
      </c>
      <c r="D838" s="67" t="s">
        <v>2082</v>
      </c>
      <c r="E838" s="67" t="s">
        <v>928</v>
      </c>
      <c r="F838" s="58">
        <f t="shared" si="3"/>
        <v>12</v>
      </c>
    </row>
    <row r="839" spans="1:6" ht="14.4" hidden="1">
      <c r="A839" s="65">
        <v>44537</v>
      </c>
      <c r="B839" s="66">
        <v>16.32</v>
      </c>
      <c r="C839" s="67" t="s">
        <v>2083</v>
      </c>
      <c r="D839" s="67" t="s">
        <v>1965</v>
      </c>
      <c r="E839" s="67" t="s">
        <v>952</v>
      </c>
      <c r="F839" s="58">
        <f t="shared" si="3"/>
        <v>12</v>
      </c>
    </row>
    <row r="840" spans="1:6" ht="14.4" hidden="1">
      <c r="A840" s="72">
        <v>44540</v>
      </c>
      <c r="B840" s="69">
        <v>94.08</v>
      </c>
      <c r="C840" s="70" t="s">
        <v>2084</v>
      </c>
      <c r="D840" s="70" t="s">
        <v>2047</v>
      </c>
      <c r="E840" s="70" t="s">
        <v>921</v>
      </c>
      <c r="F840" s="58">
        <f t="shared" si="3"/>
        <v>12</v>
      </c>
    </row>
    <row r="841" spans="1:6" ht="14.4" hidden="1">
      <c r="A841" s="65">
        <v>44537</v>
      </c>
      <c r="B841" s="66">
        <v>8</v>
      </c>
      <c r="C841" s="67" t="s">
        <v>2085</v>
      </c>
      <c r="D841" s="67" t="s">
        <v>2038</v>
      </c>
      <c r="E841" s="67" t="s">
        <v>952</v>
      </c>
      <c r="F841" s="58">
        <f t="shared" si="3"/>
        <v>12</v>
      </c>
    </row>
    <row r="842" spans="1:6" ht="14.4" hidden="1">
      <c r="A842" s="68">
        <v>44539</v>
      </c>
      <c r="B842" s="69">
        <v>6.62</v>
      </c>
      <c r="C842" s="70" t="s">
        <v>2086</v>
      </c>
      <c r="D842" s="70" t="s">
        <v>1008</v>
      </c>
      <c r="E842" s="70" t="s">
        <v>928</v>
      </c>
      <c r="F842" s="58">
        <f t="shared" si="3"/>
        <v>12</v>
      </c>
    </row>
    <row r="843" spans="1:6" ht="14.4" hidden="1">
      <c r="A843" s="68">
        <v>44539</v>
      </c>
      <c r="B843" s="69">
        <v>220.47</v>
      </c>
      <c r="C843" s="70" t="s">
        <v>2087</v>
      </c>
      <c r="D843" s="70" t="s">
        <v>2088</v>
      </c>
      <c r="E843" s="70" t="s">
        <v>928</v>
      </c>
      <c r="F843" s="58">
        <f t="shared" si="3"/>
        <v>12</v>
      </c>
    </row>
    <row r="844" spans="1:6" ht="14.4" hidden="1">
      <c r="A844" s="68">
        <v>44538</v>
      </c>
      <c r="B844" s="69">
        <v>73.66</v>
      </c>
      <c r="C844" s="70" t="s">
        <v>2089</v>
      </c>
      <c r="D844" s="70" t="s">
        <v>2090</v>
      </c>
      <c r="E844" s="70" t="s">
        <v>928</v>
      </c>
      <c r="F844" s="58">
        <f t="shared" si="3"/>
        <v>12</v>
      </c>
    </row>
    <row r="845" spans="1:6" ht="14.4" hidden="1">
      <c r="A845" s="65">
        <v>44536</v>
      </c>
      <c r="B845" s="66">
        <v>37.71</v>
      </c>
      <c r="C845" s="67" t="s">
        <v>2091</v>
      </c>
      <c r="D845" s="67" t="s">
        <v>954</v>
      </c>
      <c r="E845" s="67" t="s">
        <v>918</v>
      </c>
      <c r="F845" s="58">
        <f t="shared" si="3"/>
        <v>12</v>
      </c>
    </row>
    <row r="846" spans="1:6" ht="14.4" hidden="1">
      <c r="A846" s="71">
        <v>44548</v>
      </c>
      <c r="B846" s="66">
        <v>10.65</v>
      </c>
      <c r="C846" s="67" t="s">
        <v>2092</v>
      </c>
      <c r="D846" s="67" t="s">
        <v>1690</v>
      </c>
      <c r="E846" s="67" t="s">
        <v>1691</v>
      </c>
      <c r="F846" s="58">
        <f t="shared" si="3"/>
        <v>12</v>
      </c>
    </row>
    <row r="847" spans="1:6" ht="14.4" hidden="1">
      <c r="A847" s="68">
        <v>44536</v>
      </c>
      <c r="B847" s="69">
        <v>118</v>
      </c>
      <c r="C847" s="70" t="s">
        <v>2093</v>
      </c>
      <c r="D847" s="70" t="s">
        <v>1492</v>
      </c>
      <c r="E847" s="70" t="s">
        <v>1309</v>
      </c>
      <c r="F847" s="58">
        <f t="shared" si="3"/>
        <v>12</v>
      </c>
    </row>
    <row r="848" spans="1:6" ht="14.4" hidden="1">
      <c r="A848" s="72">
        <v>44521</v>
      </c>
      <c r="B848" s="69">
        <v>143.4</v>
      </c>
      <c r="C848" s="70" t="s">
        <v>2094</v>
      </c>
      <c r="D848" s="70" t="s">
        <v>1053</v>
      </c>
      <c r="E848" s="70" t="s">
        <v>1054</v>
      </c>
      <c r="F848" s="58">
        <f t="shared" si="3"/>
        <v>11</v>
      </c>
    </row>
    <row r="849" spans="1:6" ht="14.4" hidden="1">
      <c r="A849" s="72">
        <v>44545</v>
      </c>
      <c r="B849" s="69">
        <v>186.37</v>
      </c>
      <c r="C849" s="70" t="s">
        <v>2095</v>
      </c>
      <c r="D849" s="70" t="s">
        <v>2096</v>
      </c>
      <c r="E849" s="70" t="s">
        <v>1054</v>
      </c>
      <c r="F849" s="58">
        <f t="shared" si="3"/>
        <v>12</v>
      </c>
    </row>
    <row r="850" spans="1:6" ht="14.4" hidden="1">
      <c r="A850" s="68">
        <v>44537</v>
      </c>
      <c r="B850" s="69">
        <v>4.41</v>
      </c>
      <c r="C850" s="70" t="s">
        <v>2097</v>
      </c>
      <c r="D850" s="70" t="s">
        <v>1365</v>
      </c>
      <c r="E850" s="70" t="s">
        <v>921</v>
      </c>
      <c r="F850" s="58">
        <f t="shared" si="3"/>
        <v>12</v>
      </c>
    </row>
    <row r="851" spans="1:6" ht="14.4" hidden="1">
      <c r="A851" s="65">
        <v>44536</v>
      </c>
      <c r="B851" s="66">
        <v>14.95</v>
      </c>
      <c r="C851" s="67" t="s">
        <v>2098</v>
      </c>
      <c r="D851" s="67" t="s">
        <v>1624</v>
      </c>
      <c r="E851" s="67" t="s">
        <v>1309</v>
      </c>
      <c r="F851" s="58">
        <f t="shared" si="3"/>
        <v>12</v>
      </c>
    </row>
    <row r="852" spans="1:6" ht="14.4" hidden="1">
      <c r="A852" s="68">
        <v>44535</v>
      </c>
      <c r="B852" s="69">
        <v>2.75</v>
      </c>
      <c r="C852" s="70" t="s">
        <v>2099</v>
      </c>
      <c r="D852" s="70" t="s">
        <v>1790</v>
      </c>
      <c r="E852" s="70" t="s">
        <v>952</v>
      </c>
      <c r="F852" s="58">
        <f t="shared" si="3"/>
        <v>12</v>
      </c>
    </row>
    <row r="853" spans="1:6" ht="14.4" hidden="1">
      <c r="A853" s="68">
        <v>44535</v>
      </c>
      <c r="B853" s="69">
        <v>29.28</v>
      </c>
      <c r="C853" s="70" t="s">
        <v>2100</v>
      </c>
      <c r="D853" s="70" t="s">
        <v>954</v>
      </c>
      <c r="E853" s="70" t="s">
        <v>918</v>
      </c>
      <c r="F853" s="58">
        <f t="shared" si="3"/>
        <v>12</v>
      </c>
    </row>
    <row r="854" spans="1:6" ht="14.4" hidden="1">
      <c r="A854" s="65">
        <v>44536</v>
      </c>
      <c r="B854" s="66">
        <v>26.16</v>
      </c>
      <c r="C854" s="67" t="s">
        <v>2101</v>
      </c>
      <c r="D854" s="67" t="s">
        <v>1008</v>
      </c>
      <c r="E854" s="67" t="s">
        <v>928</v>
      </c>
      <c r="F854" s="58">
        <f t="shared" si="3"/>
        <v>12</v>
      </c>
    </row>
    <row r="855" spans="1:6" ht="14.4" hidden="1">
      <c r="A855" s="65">
        <v>44534</v>
      </c>
      <c r="B855" s="66">
        <v>38.99</v>
      </c>
      <c r="C855" s="67" t="s">
        <v>2102</v>
      </c>
      <c r="D855" s="67" t="s">
        <v>1671</v>
      </c>
      <c r="E855" s="67" t="s">
        <v>1636</v>
      </c>
      <c r="F855" s="58">
        <f t="shared" si="3"/>
        <v>12</v>
      </c>
    </row>
    <row r="856" spans="1:6" ht="14.4" hidden="1">
      <c r="A856" s="65">
        <v>44538</v>
      </c>
      <c r="B856" s="66">
        <v>98.94</v>
      </c>
      <c r="C856" s="67" t="s">
        <v>2103</v>
      </c>
      <c r="D856" s="67" t="s">
        <v>2104</v>
      </c>
      <c r="E856" s="67" t="s">
        <v>1380</v>
      </c>
      <c r="F856" s="58">
        <f t="shared" si="3"/>
        <v>12</v>
      </c>
    </row>
    <row r="857" spans="1:6" ht="14.4" hidden="1">
      <c r="A857" s="68">
        <v>44538</v>
      </c>
      <c r="B857" s="69">
        <v>3.21</v>
      </c>
      <c r="C857" s="70" t="s">
        <v>2105</v>
      </c>
      <c r="D857" s="70" t="s">
        <v>1918</v>
      </c>
      <c r="E857" s="70" t="s">
        <v>1084</v>
      </c>
      <c r="F857" s="58">
        <f t="shared" si="3"/>
        <v>12</v>
      </c>
    </row>
    <row r="858" spans="1:6" ht="14.4" hidden="1">
      <c r="A858" s="68">
        <v>44536</v>
      </c>
      <c r="B858" s="69">
        <v>224.32</v>
      </c>
      <c r="C858" s="70" t="s">
        <v>2106</v>
      </c>
      <c r="D858" s="70" t="s">
        <v>2107</v>
      </c>
      <c r="E858" s="70" t="s">
        <v>928</v>
      </c>
      <c r="F858" s="58">
        <f t="shared" si="3"/>
        <v>12</v>
      </c>
    </row>
    <row r="859" spans="1:6" ht="14.4" hidden="1">
      <c r="A859" s="65">
        <v>44535</v>
      </c>
      <c r="B859" s="66">
        <v>37.53</v>
      </c>
      <c r="C859" s="67" t="s">
        <v>2108</v>
      </c>
      <c r="D859" s="67" t="s">
        <v>2109</v>
      </c>
      <c r="E859" s="67" t="s">
        <v>928</v>
      </c>
      <c r="F859" s="58">
        <f t="shared" si="3"/>
        <v>12</v>
      </c>
    </row>
    <row r="860" spans="1:6" ht="14.4" hidden="1">
      <c r="A860" s="65">
        <v>44535</v>
      </c>
      <c r="B860" s="66">
        <v>39.79</v>
      </c>
      <c r="C860" s="67" t="s">
        <v>2110</v>
      </c>
      <c r="D860" s="67" t="s">
        <v>2111</v>
      </c>
      <c r="E860" s="67" t="s">
        <v>928</v>
      </c>
      <c r="F860" s="58">
        <f t="shared" si="3"/>
        <v>12</v>
      </c>
    </row>
    <row r="861" spans="1:6" ht="14.4" hidden="1">
      <c r="A861" s="68">
        <v>44535</v>
      </c>
      <c r="B861" s="69">
        <v>35.46</v>
      </c>
      <c r="C861" s="70" t="s">
        <v>2112</v>
      </c>
      <c r="D861" s="70" t="s">
        <v>1885</v>
      </c>
      <c r="E861" s="70" t="s">
        <v>928</v>
      </c>
      <c r="F861" s="58">
        <f t="shared" si="3"/>
        <v>12</v>
      </c>
    </row>
    <row r="862" spans="1:6" ht="14.4" hidden="1">
      <c r="A862" s="65">
        <v>44535</v>
      </c>
      <c r="B862" s="66">
        <v>88.9</v>
      </c>
      <c r="C862" s="67" t="s">
        <v>2113</v>
      </c>
      <c r="D862" s="67" t="s">
        <v>1885</v>
      </c>
      <c r="E862" s="67" t="s">
        <v>928</v>
      </c>
      <c r="F862" s="58">
        <f t="shared" si="3"/>
        <v>12</v>
      </c>
    </row>
    <row r="863" spans="1:6" ht="14.4" hidden="1">
      <c r="A863" s="68">
        <v>44535</v>
      </c>
      <c r="B863" s="69">
        <v>46.96</v>
      </c>
      <c r="C863" s="70" t="s">
        <v>2114</v>
      </c>
      <c r="D863" s="70" t="s">
        <v>2115</v>
      </c>
      <c r="E863" s="70" t="s">
        <v>921</v>
      </c>
      <c r="F863" s="58">
        <f t="shared" si="3"/>
        <v>12</v>
      </c>
    </row>
    <row r="864" spans="1:6" ht="14.4" hidden="1">
      <c r="A864" s="65">
        <v>44533</v>
      </c>
      <c r="B864" s="66">
        <v>63.12</v>
      </c>
      <c r="C864" s="67" t="s">
        <v>2116</v>
      </c>
      <c r="D864" s="67" t="s">
        <v>971</v>
      </c>
      <c r="E864" s="67" t="s">
        <v>952</v>
      </c>
      <c r="F864" s="58">
        <f t="shared" si="3"/>
        <v>12</v>
      </c>
    </row>
    <row r="865" spans="1:6" ht="14.4" hidden="1">
      <c r="A865" s="65">
        <v>44535</v>
      </c>
      <c r="B865" s="66">
        <v>53.14</v>
      </c>
      <c r="C865" s="67" t="s">
        <v>2117</v>
      </c>
      <c r="D865" s="67" t="s">
        <v>2118</v>
      </c>
      <c r="E865" s="67" t="s">
        <v>921</v>
      </c>
      <c r="F865" s="58">
        <f t="shared" si="3"/>
        <v>12</v>
      </c>
    </row>
    <row r="866" spans="1:6" ht="14.4" hidden="1">
      <c r="A866" s="68">
        <v>44533</v>
      </c>
      <c r="B866" s="69">
        <v>9.61</v>
      </c>
      <c r="C866" s="70" t="s">
        <v>2119</v>
      </c>
      <c r="D866" s="70" t="s">
        <v>1790</v>
      </c>
      <c r="E866" s="70" t="s">
        <v>952</v>
      </c>
      <c r="F866" s="58">
        <f t="shared" si="3"/>
        <v>12</v>
      </c>
    </row>
    <row r="867" spans="1:6" ht="14.4" hidden="1">
      <c r="A867" s="68">
        <v>44534</v>
      </c>
      <c r="B867" s="69">
        <v>56.5</v>
      </c>
      <c r="C867" s="70" t="s">
        <v>2120</v>
      </c>
      <c r="D867" s="70" t="s">
        <v>2121</v>
      </c>
      <c r="E867" s="70" t="s">
        <v>928</v>
      </c>
      <c r="F867" s="58">
        <f t="shared" si="3"/>
        <v>12</v>
      </c>
    </row>
    <row r="868" spans="1:6" ht="14.4" hidden="1">
      <c r="A868" s="68">
        <v>44534</v>
      </c>
      <c r="B868" s="69">
        <v>49.97</v>
      </c>
      <c r="C868" s="70" t="s">
        <v>2122</v>
      </c>
      <c r="D868" s="70" t="s">
        <v>2123</v>
      </c>
      <c r="E868" s="70" t="s">
        <v>928</v>
      </c>
      <c r="F868" s="58">
        <f t="shared" si="3"/>
        <v>12</v>
      </c>
    </row>
    <row r="869" spans="1:6" ht="14.4" hidden="1">
      <c r="A869" s="68">
        <v>44533</v>
      </c>
      <c r="B869" s="69">
        <v>12.92</v>
      </c>
      <c r="C869" s="70" t="s">
        <v>2124</v>
      </c>
      <c r="D869" s="70" t="s">
        <v>974</v>
      </c>
      <c r="E869" s="70" t="s">
        <v>928</v>
      </c>
      <c r="F869" s="58">
        <f t="shared" si="3"/>
        <v>12</v>
      </c>
    </row>
    <row r="870" spans="1:6" ht="14.4" hidden="1">
      <c r="A870" s="68">
        <v>44536</v>
      </c>
      <c r="B870" s="69">
        <v>84.23</v>
      </c>
      <c r="C870" s="70" t="s">
        <v>2125</v>
      </c>
      <c r="D870" s="70" t="s">
        <v>1513</v>
      </c>
      <c r="E870" s="70" t="s">
        <v>1380</v>
      </c>
      <c r="F870" s="58">
        <f t="shared" si="3"/>
        <v>12</v>
      </c>
    </row>
    <row r="871" spans="1:6" ht="14.4" hidden="1">
      <c r="A871" s="65">
        <v>44535</v>
      </c>
      <c r="B871" s="66">
        <v>70</v>
      </c>
      <c r="C871" s="67" t="s">
        <v>2126</v>
      </c>
      <c r="D871" s="67" t="s">
        <v>2127</v>
      </c>
      <c r="E871" s="67" t="s">
        <v>1197</v>
      </c>
      <c r="F871" s="58">
        <f t="shared" si="3"/>
        <v>12</v>
      </c>
    </row>
    <row r="872" spans="1:6" ht="14.4" hidden="1">
      <c r="A872" s="65">
        <v>44533</v>
      </c>
      <c r="B872" s="66">
        <v>10.99</v>
      </c>
      <c r="C872" s="67" t="s">
        <v>2128</v>
      </c>
      <c r="D872" s="67" t="s">
        <v>954</v>
      </c>
      <c r="E872" s="67" t="s">
        <v>918</v>
      </c>
      <c r="F872" s="58">
        <f t="shared" si="3"/>
        <v>12</v>
      </c>
    </row>
    <row r="873" spans="1:6" ht="14.4" hidden="1">
      <c r="A873" s="72">
        <v>44543</v>
      </c>
      <c r="B873" s="69">
        <v>113.52</v>
      </c>
      <c r="C873" s="70" t="s">
        <v>2129</v>
      </c>
      <c r="D873" s="70" t="s">
        <v>2130</v>
      </c>
      <c r="E873" s="70" t="s">
        <v>1406</v>
      </c>
      <c r="F873" s="58">
        <f t="shared" si="3"/>
        <v>12</v>
      </c>
    </row>
    <row r="874" spans="1:6" ht="14.4" hidden="1">
      <c r="A874" s="68">
        <v>44538</v>
      </c>
      <c r="B874" s="69">
        <v>150</v>
      </c>
      <c r="C874" s="70" t="s">
        <v>2131</v>
      </c>
      <c r="D874" s="70" t="s">
        <v>1231</v>
      </c>
      <c r="E874" s="70" t="s">
        <v>965</v>
      </c>
      <c r="F874" s="58">
        <f t="shared" si="3"/>
        <v>12</v>
      </c>
    </row>
    <row r="875" spans="1:6" ht="14.4" hidden="1">
      <c r="A875" s="68">
        <v>44535</v>
      </c>
      <c r="B875" s="69">
        <v>18.18</v>
      </c>
      <c r="C875" s="70" t="s">
        <v>2132</v>
      </c>
      <c r="D875" s="70" t="s">
        <v>2133</v>
      </c>
      <c r="E875" s="70" t="s">
        <v>1004</v>
      </c>
      <c r="F875" s="58">
        <f t="shared" si="3"/>
        <v>12</v>
      </c>
    </row>
    <row r="876" spans="1:6" ht="14.4" hidden="1">
      <c r="A876" s="65">
        <v>44533</v>
      </c>
      <c r="B876" s="66">
        <v>98.56</v>
      </c>
      <c r="C876" s="67" t="s">
        <v>2134</v>
      </c>
      <c r="D876" s="67" t="s">
        <v>1382</v>
      </c>
      <c r="E876" s="67" t="s">
        <v>928</v>
      </c>
      <c r="F876" s="58">
        <f t="shared" si="3"/>
        <v>12</v>
      </c>
    </row>
    <row r="877" spans="1:6" ht="14.4" hidden="1">
      <c r="A877" s="68">
        <v>44532</v>
      </c>
      <c r="B877" s="69">
        <v>28.67</v>
      </c>
      <c r="C877" s="70" t="s">
        <v>2135</v>
      </c>
      <c r="D877" s="70" t="s">
        <v>1683</v>
      </c>
      <c r="E877" s="70" t="s">
        <v>1004</v>
      </c>
      <c r="F877" s="58">
        <f t="shared" si="3"/>
        <v>12</v>
      </c>
    </row>
    <row r="878" spans="1:6" ht="14.4" hidden="1">
      <c r="A878" s="68">
        <v>44533</v>
      </c>
      <c r="B878" s="69">
        <v>91.35</v>
      </c>
      <c r="C878" s="70" t="s">
        <v>2136</v>
      </c>
      <c r="D878" s="70" t="s">
        <v>1816</v>
      </c>
      <c r="E878" s="70" t="s">
        <v>928</v>
      </c>
      <c r="F878" s="58">
        <f t="shared" si="3"/>
        <v>12</v>
      </c>
    </row>
    <row r="879" spans="1:6" ht="14.4" hidden="1">
      <c r="A879" s="71">
        <v>44545</v>
      </c>
      <c r="B879" s="66">
        <v>186.37</v>
      </c>
      <c r="C879" s="67" t="s">
        <v>2137</v>
      </c>
      <c r="D879" s="67" t="s">
        <v>2096</v>
      </c>
      <c r="E879" s="67" t="s">
        <v>1054</v>
      </c>
      <c r="F879" s="58">
        <f t="shared" si="3"/>
        <v>12</v>
      </c>
    </row>
    <row r="880" spans="1:6" ht="14.4" hidden="1">
      <c r="A880" s="65">
        <v>44532</v>
      </c>
      <c r="B880" s="66">
        <v>150.68</v>
      </c>
      <c r="C880" s="67" t="s">
        <v>2138</v>
      </c>
      <c r="D880" s="67" t="s">
        <v>1410</v>
      </c>
      <c r="E880" s="67" t="s">
        <v>1411</v>
      </c>
      <c r="F880" s="58">
        <f t="shared" si="3"/>
        <v>12</v>
      </c>
    </row>
    <row r="881" spans="1:6" ht="14.4" hidden="1">
      <c r="A881" s="72">
        <v>44554</v>
      </c>
      <c r="B881" s="69">
        <v>31.75</v>
      </c>
      <c r="C881" s="70" t="s">
        <v>2139</v>
      </c>
      <c r="D881" s="70" t="s">
        <v>2140</v>
      </c>
      <c r="E881" s="70" t="s">
        <v>978</v>
      </c>
      <c r="F881" s="58">
        <f t="shared" si="3"/>
        <v>12</v>
      </c>
    </row>
    <row r="882" spans="1:6" ht="14.4" hidden="1">
      <c r="A882" s="65">
        <v>44532</v>
      </c>
      <c r="B882" s="66">
        <v>16.07</v>
      </c>
      <c r="C882" s="67" t="s">
        <v>2141</v>
      </c>
      <c r="D882" s="67" t="s">
        <v>1008</v>
      </c>
      <c r="E882" s="67" t="s">
        <v>928</v>
      </c>
      <c r="F882" s="58">
        <f t="shared" si="3"/>
        <v>12</v>
      </c>
    </row>
    <row r="883" spans="1:6" ht="14.4" hidden="1">
      <c r="A883" s="65">
        <v>44531</v>
      </c>
      <c r="B883" s="66">
        <v>6.62</v>
      </c>
      <c r="C883" s="67" t="s">
        <v>2142</v>
      </c>
      <c r="D883" s="67" t="s">
        <v>974</v>
      </c>
      <c r="E883" s="67" t="s">
        <v>928</v>
      </c>
      <c r="F883" s="58">
        <f t="shared" si="3"/>
        <v>12</v>
      </c>
    </row>
    <row r="884" spans="1:6" ht="14.4" hidden="1">
      <c r="A884" s="65">
        <v>44533</v>
      </c>
      <c r="B884" s="66">
        <v>68.959999999999994</v>
      </c>
      <c r="C884" s="67" t="s">
        <v>2143</v>
      </c>
      <c r="D884" s="67" t="s">
        <v>2144</v>
      </c>
      <c r="E884" s="67" t="s">
        <v>1550</v>
      </c>
      <c r="F884" s="58">
        <f t="shared" si="3"/>
        <v>12</v>
      </c>
    </row>
    <row r="885" spans="1:6" ht="14.4" hidden="1">
      <c r="A885" s="68">
        <v>44532</v>
      </c>
      <c r="B885" s="69">
        <v>13.3</v>
      </c>
      <c r="C885" s="70" t="s">
        <v>2145</v>
      </c>
      <c r="D885" s="70" t="s">
        <v>958</v>
      </c>
      <c r="E885" s="70" t="s">
        <v>918</v>
      </c>
      <c r="F885" s="58">
        <f t="shared" si="3"/>
        <v>12</v>
      </c>
    </row>
    <row r="886" spans="1:6" ht="14.4" hidden="1">
      <c r="A886" s="68">
        <v>44531</v>
      </c>
      <c r="B886" s="69">
        <v>40.28</v>
      </c>
      <c r="C886" s="70" t="s">
        <v>2146</v>
      </c>
      <c r="D886" s="70" t="s">
        <v>1308</v>
      </c>
      <c r="E886" s="70" t="s">
        <v>1309</v>
      </c>
      <c r="F886" s="58">
        <f t="shared" si="3"/>
        <v>12</v>
      </c>
    </row>
  </sheetData>
  <autoFilter ref="A7:F886" xr:uid="{00000000-0009-0000-0000-00000E000000}">
    <filterColumn colId="4">
      <filters>
        <filter val="Travel-Travel Agencies"/>
      </filters>
    </filterColumn>
    <sortState xmlns:xlrd2="http://schemas.microsoft.com/office/spreadsheetml/2017/richdata2" ref="A7:F886">
      <sortCondition ref="E7:E886"/>
      <sortCondition ref="F7:F886"/>
    </sortState>
  </autoFilter>
  <dataValidations count="1">
    <dataValidation type="list" allowBlank="1" showErrorMessage="1" sqref="A1" xr:uid="{00000000-0002-0000-0E00-000000000000}">
      <formula1>"Option 1,Option 2"</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filterMode="1">
    <outlinePr summaryBelow="0" summaryRight="0"/>
  </sheetPr>
  <dimension ref="A1:F934"/>
  <sheetViews>
    <sheetView workbookViewId="0">
      <selection activeCell="B23" sqref="B23"/>
    </sheetView>
  </sheetViews>
  <sheetFormatPr defaultColWidth="12.6640625" defaultRowHeight="15.75" customHeight="1"/>
  <cols>
    <col min="2" max="2" width="74" customWidth="1"/>
    <col min="4" max="4" width="1.77734375" customWidth="1"/>
  </cols>
  <sheetData>
    <row r="1" spans="1:6" ht="15.6">
      <c r="A1" s="21"/>
      <c r="B1" s="21"/>
      <c r="C1" s="27">
        <f>SUBTOTAL(9,C2:C934)</f>
        <v>-82.320000000000007</v>
      </c>
      <c r="D1" s="21"/>
      <c r="E1" s="27">
        <v>198569</v>
      </c>
      <c r="F1" s="27">
        <v>-0.71517439999999999</v>
      </c>
    </row>
    <row r="2" spans="1:6" ht="15.6">
      <c r="A2" s="26" t="s">
        <v>76</v>
      </c>
      <c r="B2" s="26" t="s">
        <v>77</v>
      </c>
      <c r="C2" s="26" t="s">
        <v>78</v>
      </c>
      <c r="D2" s="21"/>
      <c r="E2" s="26" t="s">
        <v>79</v>
      </c>
      <c r="F2" s="21"/>
    </row>
    <row r="3" spans="1:6" ht="15.6" hidden="1">
      <c r="A3" s="27" t="s">
        <v>2147</v>
      </c>
      <c r="B3" s="21" t="s">
        <v>2148</v>
      </c>
      <c r="C3" s="27">
        <v>-103</v>
      </c>
      <c r="D3" s="21" t="s">
        <v>2149</v>
      </c>
      <c r="E3" s="27">
        <v>1</v>
      </c>
      <c r="F3" s="21"/>
    </row>
    <row r="4" spans="1:6" ht="15.6" hidden="1">
      <c r="A4" s="27" t="s">
        <v>2147</v>
      </c>
      <c r="B4" s="21" t="s">
        <v>2150</v>
      </c>
      <c r="C4" s="27">
        <v>-2.5</v>
      </c>
      <c r="D4" s="21" t="s">
        <v>2149</v>
      </c>
      <c r="E4" s="27">
        <v>1</v>
      </c>
      <c r="F4" s="21"/>
    </row>
    <row r="5" spans="1:6" ht="15.6" hidden="1">
      <c r="A5" s="27" t="s">
        <v>2151</v>
      </c>
      <c r="B5" s="21" t="s">
        <v>2152</v>
      </c>
      <c r="C5" s="27">
        <v>-55.99</v>
      </c>
      <c r="D5" s="21" t="s">
        <v>2153</v>
      </c>
      <c r="E5" s="27">
        <v>10</v>
      </c>
      <c r="F5" s="21"/>
    </row>
    <row r="6" spans="1:6" ht="15.6" hidden="1">
      <c r="A6" s="27" t="s">
        <v>2154</v>
      </c>
      <c r="B6" s="21" t="s">
        <v>2155</v>
      </c>
      <c r="C6" s="27">
        <v>-7.06</v>
      </c>
      <c r="D6" s="21" t="s">
        <v>2153</v>
      </c>
      <c r="E6" s="27">
        <v>3</v>
      </c>
      <c r="F6" s="21"/>
    </row>
    <row r="7" spans="1:6" ht="15.6" hidden="1">
      <c r="A7" s="73">
        <v>44287</v>
      </c>
      <c r="B7" s="21" t="s">
        <v>2156</v>
      </c>
      <c r="C7" s="27">
        <v>-32.090000000000003</v>
      </c>
      <c r="D7" s="21" t="s">
        <v>873</v>
      </c>
      <c r="E7" s="27">
        <v>1</v>
      </c>
      <c r="F7" s="21"/>
    </row>
    <row r="8" spans="1:6" ht="15.6" hidden="1">
      <c r="A8" s="27" t="s">
        <v>2157</v>
      </c>
      <c r="B8" s="21" t="s">
        <v>2158</v>
      </c>
      <c r="C8" s="27">
        <v>-103</v>
      </c>
      <c r="D8" s="21" t="s">
        <v>2153</v>
      </c>
      <c r="E8" s="27">
        <v>12</v>
      </c>
      <c r="F8" s="21"/>
    </row>
    <row r="9" spans="1:6" ht="15.6" hidden="1">
      <c r="A9" s="27" t="s">
        <v>2157</v>
      </c>
      <c r="B9" s="21" t="s">
        <v>2159</v>
      </c>
      <c r="C9" s="27">
        <v>-2.5</v>
      </c>
      <c r="D9" s="21" t="s">
        <v>2153</v>
      </c>
      <c r="E9" s="27">
        <v>12</v>
      </c>
      <c r="F9" s="21"/>
    </row>
    <row r="10" spans="1:6" ht="15.6" hidden="1">
      <c r="A10" s="73">
        <v>44260</v>
      </c>
      <c r="B10" s="21" t="s">
        <v>2160</v>
      </c>
      <c r="C10" s="27">
        <v>-24.94</v>
      </c>
      <c r="D10" s="21" t="s">
        <v>2153</v>
      </c>
      <c r="E10" s="27">
        <v>5</v>
      </c>
      <c r="F10" s="21"/>
    </row>
    <row r="11" spans="1:6" ht="15.6" hidden="1">
      <c r="A11" s="73">
        <v>44410</v>
      </c>
      <c r="B11" s="21" t="s">
        <v>2161</v>
      </c>
      <c r="C11" s="27">
        <v>-31.84</v>
      </c>
      <c r="D11" s="21" t="s">
        <v>2153</v>
      </c>
      <c r="E11" s="27">
        <v>2</v>
      </c>
      <c r="F11" s="21"/>
    </row>
    <row r="12" spans="1:6" ht="15.6" hidden="1">
      <c r="A12" s="73">
        <v>44410</v>
      </c>
      <c r="B12" s="21" t="s">
        <v>2161</v>
      </c>
      <c r="C12" s="27">
        <v>-5.73</v>
      </c>
      <c r="D12" s="21" t="s">
        <v>2153</v>
      </c>
      <c r="E12" s="27">
        <v>2</v>
      </c>
      <c r="F12" s="21"/>
    </row>
    <row r="13" spans="1:6" ht="15.6" hidden="1">
      <c r="A13" s="73">
        <v>44474</v>
      </c>
      <c r="B13" s="21" t="s">
        <v>2162</v>
      </c>
      <c r="C13" s="27">
        <v>-43.87</v>
      </c>
      <c r="D13" s="21" t="s">
        <v>2153</v>
      </c>
      <c r="E13" s="27">
        <v>5</v>
      </c>
      <c r="F13" s="21"/>
    </row>
    <row r="14" spans="1:6" ht="15.6" hidden="1">
      <c r="A14" s="73">
        <v>44354</v>
      </c>
      <c r="B14" s="21" t="s">
        <v>2163</v>
      </c>
      <c r="C14" s="27">
        <v>-26.58</v>
      </c>
      <c r="D14" s="21" t="s">
        <v>2153</v>
      </c>
      <c r="E14" s="27">
        <v>7</v>
      </c>
      <c r="F14" s="21"/>
    </row>
    <row r="15" spans="1:6" ht="15.6" hidden="1">
      <c r="A15" s="73">
        <v>44354</v>
      </c>
      <c r="B15" s="21" t="s">
        <v>2163</v>
      </c>
      <c r="C15" s="27">
        <v>-4.78</v>
      </c>
      <c r="D15" s="21" t="s">
        <v>2153</v>
      </c>
      <c r="E15" s="27">
        <v>7</v>
      </c>
      <c r="F15" s="21"/>
    </row>
    <row r="16" spans="1:6" ht="15.6" hidden="1">
      <c r="A16" s="27" t="s">
        <v>2164</v>
      </c>
      <c r="B16" s="21" t="s">
        <v>2165</v>
      </c>
      <c r="C16" s="27">
        <v>-39.83</v>
      </c>
      <c r="D16" s="21" t="s">
        <v>2153</v>
      </c>
      <c r="E16" s="27">
        <v>7</v>
      </c>
      <c r="F16" s="21"/>
    </row>
    <row r="17" spans="1:6" ht="15.6" hidden="1">
      <c r="A17" s="27" t="s">
        <v>2164</v>
      </c>
      <c r="B17" s="21" t="s">
        <v>2165</v>
      </c>
      <c r="C17" s="27">
        <v>-7.16</v>
      </c>
      <c r="D17" s="21" t="s">
        <v>2153</v>
      </c>
      <c r="E17" s="27">
        <v>7</v>
      </c>
      <c r="F17" s="21"/>
    </row>
    <row r="18" spans="1:6" ht="15.6" hidden="1">
      <c r="A18" s="27" t="s">
        <v>2164</v>
      </c>
      <c r="B18" s="21" t="s">
        <v>2166</v>
      </c>
      <c r="C18" s="27">
        <v>-101.29</v>
      </c>
      <c r="D18" s="21" t="s">
        <v>2153</v>
      </c>
      <c r="E18" s="27">
        <v>7</v>
      </c>
      <c r="F18" s="21"/>
    </row>
    <row r="19" spans="1:6" ht="15.6" hidden="1">
      <c r="A19" s="27" t="s">
        <v>2164</v>
      </c>
      <c r="B19" s="21" t="s">
        <v>2166</v>
      </c>
      <c r="C19" s="27">
        <v>-15.19</v>
      </c>
      <c r="D19" s="21" t="s">
        <v>2153</v>
      </c>
      <c r="E19" s="27">
        <v>7</v>
      </c>
      <c r="F19" s="21"/>
    </row>
    <row r="20" spans="1:6" ht="15.6" hidden="1">
      <c r="A20" s="27" t="s">
        <v>2167</v>
      </c>
      <c r="B20" s="21" t="s">
        <v>2168</v>
      </c>
      <c r="C20" s="27">
        <v>-26.8</v>
      </c>
      <c r="D20" s="21" t="s">
        <v>2153</v>
      </c>
      <c r="E20" s="27">
        <v>7</v>
      </c>
      <c r="F20" s="21"/>
    </row>
    <row r="21" spans="1:6" ht="15.6" hidden="1">
      <c r="A21" s="27" t="s">
        <v>2167</v>
      </c>
      <c r="B21" s="21" t="s">
        <v>2168</v>
      </c>
      <c r="C21" s="27">
        <v>-4.0199999999999996</v>
      </c>
      <c r="D21" s="21" t="s">
        <v>2153</v>
      </c>
      <c r="E21" s="27">
        <v>7</v>
      </c>
      <c r="F21" s="21"/>
    </row>
    <row r="22" spans="1:6" ht="15.6" hidden="1">
      <c r="A22" s="73">
        <v>44235</v>
      </c>
      <c r="B22" s="21" t="s">
        <v>2169</v>
      </c>
      <c r="C22" s="27">
        <v>-15.9</v>
      </c>
      <c r="D22" s="21" t="s">
        <v>2153</v>
      </c>
      <c r="E22" s="27">
        <v>8</v>
      </c>
      <c r="F22" s="21"/>
    </row>
    <row r="23" spans="1:6" ht="15.6" hidden="1">
      <c r="A23" s="73">
        <v>44235</v>
      </c>
      <c r="B23" s="21" t="s">
        <v>2169</v>
      </c>
      <c r="C23" s="27">
        <v>-1.5</v>
      </c>
      <c r="D23" s="21" t="s">
        <v>2153</v>
      </c>
      <c r="E23" s="27">
        <v>8</v>
      </c>
      <c r="F23" s="21"/>
    </row>
    <row r="24" spans="1:6" ht="15.6" hidden="1">
      <c r="A24" s="73">
        <v>44477</v>
      </c>
      <c r="B24" s="21" t="s">
        <v>2170</v>
      </c>
      <c r="C24" s="27">
        <v>-47.11</v>
      </c>
      <c r="D24" s="21" t="s">
        <v>2153</v>
      </c>
      <c r="E24" s="27">
        <v>8</v>
      </c>
      <c r="F24" s="21"/>
    </row>
    <row r="25" spans="1:6" ht="15.6" hidden="1">
      <c r="A25" s="73">
        <v>44477</v>
      </c>
      <c r="B25" s="21" t="s">
        <v>2170</v>
      </c>
      <c r="C25" s="27">
        <v>-7.06</v>
      </c>
      <c r="D25" s="21" t="s">
        <v>2153</v>
      </c>
      <c r="E25" s="27">
        <v>8</v>
      </c>
      <c r="F25" s="21"/>
    </row>
    <row r="26" spans="1:6" ht="15.6" hidden="1">
      <c r="A26" s="27" t="s">
        <v>2171</v>
      </c>
      <c r="B26" s="21" t="s">
        <v>2172</v>
      </c>
      <c r="C26" s="27">
        <v>-35.700000000000003</v>
      </c>
      <c r="D26" s="21" t="s">
        <v>2153</v>
      </c>
      <c r="E26" s="27">
        <v>8</v>
      </c>
      <c r="F26" s="21"/>
    </row>
    <row r="27" spans="1:6" ht="15.6" hidden="1">
      <c r="A27" s="27" t="s">
        <v>2171</v>
      </c>
      <c r="B27" s="21" t="s">
        <v>2172</v>
      </c>
      <c r="C27" s="27">
        <v>-5.35</v>
      </c>
      <c r="D27" s="21" t="s">
        <v>2153</v>
      </c>
      <c r="E27" s="27">
        <v>8</v>
      </c>
      <c r="F27" s="21"/>
    </row>
    <row r="28" spans="1:6" ht="15.6" hidden="1">
      <c r="A28" s="73">
        <v>44205</v>
      </c>
      <c r="B28" s="21" t="s">
        <v>2173</v>
      </c>
      <c r="C28" s="27">
        <v>-17.100000000000001</v>
      </c>
      <c r="D28" s="21" t="s">
        <v>2153</v>
      </c>
      <c r="E28" s="27">
        <v>9</v>
      </c>
      <c r="F28" s="21"/>
    </row>
    <row r="29" spans="1:6" ht="15.6" hidden="1">
      <c r="A29" s="73">
        <v>44205</v>
      </c>
      <c r="B29" s="21" t="s">
        <v>2173</v>
      </c>
      <c r="C29" s="27">
        <v>-3</v>
      </c>
      <c r="D29" s="21" t="s">
        <v>2153</v>
      </c>
      <c r="E29" s="27">
        <v>9</v>
      </c>
      <c r="F29" s="21"/>
    </row>
    <row r="30" spans="1:6" ht="15.6" hidden="1">
      <c r="A30" s="27" t="s">
        <v>2174</v>
      </c>
      <c r="B30" s="21" t="s">
        <v>2175</v>
      </c>
      <c r="C30" s="27">
        <v>-29.99</v>
      </c>
      <c r="D30" s="21" t="s">
        <v>2153</v>
      </c>
      <c r="E30" s="27">
        <v>11</v>
      </c>
      <c r="F30" s="21"/>
    </row>
    <row r="31" spans="1:6" ht="15.6" hidden="1">
      <c r="A31" s="27" t="s">
        <v>2174</v>
      </c>
      <c r="B31" s="21" t="s">
        <v>2175</v>
      </c>
      <c r="C31" s="27">
        <v>-4.49</v>
      </c>
      <c r="D31" s="21" t="s">
        <v>2153</v>
      </c>
      <c r="E31" s="27">
        <v>11</v>
      </c>
      <c r="F31" s="21"/>
    </row>
    <row r="32" spans="1:6" ht="15.6" hidden="1">
      <c r="A32" s="27" t="s">
        <v>2176</v>
      </c>
      <c r="B32" s="21" t="s">
        <v>2177</v>
      </c>
      <c r="C32" s="27">
        <v>-38.33</v>
      </c>
      <c r="D32" s="21" t="s">
        <v>2153</v>
      </c>
      <c r="E32" s="27">
        <v>11</v>
      </c>
      <c r="F32" s="21"/>
    </row>
    <row r="33" spans="1:6" ht="15.6" hidden="1">
      <c r="A33" s="27" t="s">
        <v>2176</v>
      </c>
      <c r="B33" s="21" t="s">
        <v>2177</v>
      </c>
      <c r="C33" s="27">
        <v>-5.74</v>
      </c>
      <c r="D33" s="21" t="s">
        <v>2153</v>
      </c>
      <c r="E33" s="27">
        <v>11</v>
      </c>
      <c r="F33" s="21"/>
    </row>
    <row r="34" spans="1:6" ht="15.6" hidden="1">
      <c r="A34" s="27" t="s">
        <v>2178</v>
      </c>
      <c r="B34" s="21" t="s">
        <v>2179</v>
      </c>
      <c r="C34" s="27">
        <v>-41.03</v>
      </c>
      <c r="D34" s="21" t="s">
        <v>2153</v>
      </c>
      <c r="E34" s="27">
        <v>11</v>
      </c>
      <c r="F34" s="21"/>
    </row>
    <row r="35" spans="1:6" ht="15.6" hidden="1">
      <c r="A35" s="27" t="s">
        <v>2178</v>
      </c>
      <c r="B35" s="21" t="s">
        <v>2179</v>
      </c>
      <c r="C35" s="27">
        <v>-7.38</v>
      </c>
      <c r="D35" s="21" t="s">
        <v>2153</v>
      </c>
      <c r="E35" s="27">
        <v>11</v>
      </c>
      <c r="F35" s="21"/>
    </row>
    <row r="36" spans="1:6" ht="15.6" hidden="1">
      <c r="A36" s="27" t="s">
        <v>2180</v>
      </c>
      <c r="B36" s="21" t="s">
        <v>2181</v>
      </c>
      <c r="C36" s="27">
        <v>-57.82</v>
      </c>
      <c r="D36" s="21" t="s">
        <v>2153</v>
      </c>
      <c r="E36" s="27">
        <v>12</v>
      </c>
      <c r="F36" s="21"/>
    </row>
    <row r="37" spans="1:6" ht="15.6" hidden="1">
      <c r="A37" s="27" t="s">
        <v>2180</v>
      </c>
      <c r="B37" s="21" t="s">
        <v>2181</v>
      </c>
      <c r="C37" s="27">
        <v>-8.67</v>
      </c>
      <c r="D37" s="21" t="s">
        <v>2153</v>
      </c>
      <c r="E37" s="27">
        <v>12</v>
      </c>
      <c r="F37" s="21"/>
    </row>
    <row r="38" spans="1:6" ht="15.6" hidden="1">
      <c r="A38" s="27" t="s">
        <v>2182</v>
      </c>
      <c r="B38" s="21" t="s">
        <v>2183</v>
      </c>
      <c r="C38" s="27">
        <v>-61.59</v>
      </c>
      <c r="D38" s="21" t="s">
        <v>2153</v>
      </c>
      <c r="E38" s="27">
        <v>12</v>
      </c>
      <c r="F38" s="21"/>
    </row>
    <row r="39" spans="1:6" ht="15.6" hidden="1">
      <c r="A39" s="27" t="s">
        <v>2182</v>
      </c>
      <c r="B39" s="21" t="s">
        <v>2183</v>
      </c>
      <c r="C39" s="27">
        <v>-9.23</v>
      </c>
      <c r="D39" s="21" t="s">
        <v>2153</v>
      </c>
      <c r="E39" s="27">
        <v>12</v>
      </c>
      <c r="F39" s="21"/>
    </row>
    <row r="40" spans="1:6" ht="15.6" hidden="1">
      <c r="A40" s="27" t="s">
        <v>2184</v>
      </c>
      <c r="B40" s="21" t="s">
        <v>2185</v>
      </c>
      <c r="C40" s="27">
        <v>-520.16</v>
      </c>
      <c r="D40" s="21" t="s">
        <v>2153</v>
      </c>
      <c r="E40" s="27">
        <v>2</v>
      </c>
      <c r="F40" s="21"/>
    </row>
    <row r="41" spans="1:6" ht="15.6" hidden="1">
      <c r="A41" s="27" t="s">
        <v>2186</v>
      </c>
      <c r="B41" s="21" t="s">
        <v>2187</v>
      </c>
      <c r="C41" s="27">
        <v>-64.5</v>
      </c>
      <c r="D41" s="21" t="s">
        <v>2153</v>
      </c>
      <c r="E41" s="27">
        <v>4</v>
      </c>
      <c r="F41" s="21"/>
    </row>
    <row r="42" spans="1:6" ht="15.6" hidden="1">
      <c r="A42" s="27" t="s">
        <v>2188</v>
      </c>
      <c r="B42" s="21" t="s">
        <v>2189</v>
      </c>
      <c r="C42" s="27">
        <v>-7.34</v>
      </c>
      <c r="D42" s="21" t="s">
        <v>2153</v>
      </c>
      <c r="E42" s="27">
        <v>3</v>
      </c>
      <c r="F42" s="21"/>
    </row>
    <row r="43" spans="1:6" ht="15.6" hidden="1">
      <c r="A43" s="27" t="s">
        <v>2154</v>
      </c>
      <c r="B43" s="21" t="s">
        <v>2190</v>
      </c>
      <c r="C43" s="27">
        <v>-52.48</v>
      </c>
      <c r="D43" s="21" t="s">
        <v>2153</v>
      </c>
      <c r="E43" s="27">
        <v>3</v>
      </c>
      <c r="F43" s="21"/>
    </row>
    <row r="44" spans="1:6" ht="15.6" hidden="1">
      <c r="A44" s="27" t="s">
        <v>2154</v>
      </c>
      <c r="B44" s="21" t="s">
        <v>2190</v>
      </c>
      <c r="C44" s="27">
        <v>-36.24</v>
      </c>
      <c r="D44" s="21" t="s">
        <v>2153</v>
      </c>
      <c r="E44" s="27">
        <v>3</v>
      </c>
      <c r="F44" s="21"/>
    </row>
    <row r="45" spans="1:6" ht="15.6" hidden="1">
      <c r="A45" s="27" t="s">
        <v>2191</v>
      </c>
      <c r="B45" s="21" t="s">
        <v>2192</v>
      </c>
      <c r="C45" s="27">
        <v>-124.72</v>
      </c>
      <c r="D45" s="21" t="s">
        <v>2153</v>
      </c>
      <c r="E45" s="27">
        <v>3</v>
      </c>
      <c r="F45" s="21"/>
    </row>
    <row r="46" spans="1:6" ht="15.6" hidden="1">
      <c r="A46" s="27" t="s">
        <v>2193</v>
      </c>
      <c r="B46" s="21" t="s">
        <v>2194</v>
      </c>
      <c r="C46" s="27">
        <v>-104.92</v>
      </c>
      <c r="D46" s="21" t="s">
        <v>2153</v>
      </c>
      <c r="E46" s="27">
        <v>3</v>
      </c>
      <c r="F46" s="21"/>
    </row>
    <row r="47" spans="1:6" ht="15.6" hidden="1">
      <c r="A47" s="27" t="s">
        <v>2195</v>
      </c>
      <c r="B47" s="21" t="s">
        <v>2196</v>
      </c>
      <c r="C47" s="27">
        <v>-5</v>
      </c>
      <c r="D47" s="21" t="s">
        <v>2149</v>
      </c>
      <c r="E47" s="27">
        <v>1</v>
      </c>
      <c r="F47" s="21"/>
    </row>
    <row r="48" spans="1:6" ht="15.6" hidden="1">
      <c r="A48" s="27" t="s">
        <v>2197</v>
      </c>
      <c r="B48" s="21" t="s">
        <v>2198</v>
      </c>
      <c r="C48" s="27">
        <v>-5</v>
      </c>
      <c r="D48" s="21" t="s">
        <v>2149</v>
      </c>
      <c r="E48" s="27">
        <v>5</v>
      </c>
      <c r="F48" s="21"/>
    </row>
    <row r="49" spans="1:6" ht="15.6" hidden="1">
      <c r="A49" s="73">
        <v>44506</v>
      </c>
      <c r="B49" s="21" t="s">
        <v>2199</v>
      </c>
      <c r="C49" s="27">
        <v>-5</v>
      </c>
      <c r="D49" s="21" t="s">
        <v>2149</v>
      </c>
      <c r="E49" s="27">
        <v>6</v>
      </c>
      <c r="F49" s="21"/>
    </row>
    <row r="50" spans="1:6" ht="15.6" hidden="1">
      <c r="A50" s="73">
        <v>44506</v>
      </c>
      <c r="B50" s="21" t="s">
        <v>2200</v>
      </c>
      <c r="C50" s="27">
        <v>-5</v>
      </c>
      <c r="D50" s="21" t="s">
        <v>2149</v>
      </c>
      <c r="E50" s="27">
        <v>6</v>
      </c>
      <c r="F50" s="21"/>
    </row>
    <row r="51" spans="1:6" ht="15.6" hidden="1">
      <c r="A51" s="27" t="s">
        <v>2201</v>
      </c>
      <c r="B51" s="21" t="s">
        <v>2202</v>
      </c>
      <c r="C51" s="27">
        <v>-5</v>
      </c>
      <c r="D51" s="21" t="s">
        <v>2149</v>
      </c>
      <c r="E51" s="27">
        <v>6</v>
      </c>
      <c r="F51" s="21"/>
    </row>
    <row r="52" spans="1:6" ht="15.6" hidden="1">
      <c r="A52" s="27" t="s">
        <v>2201</v>
      </c>
      <c r="B52" s="21" t="s">
        <v>2203</v>
      </c>
      <c r="C52" s="27">
        <v>-5</v>
      </c>
      <c r="D52" s="21" t="s">
        <v>2149</v>
      </c>
      <c r="E52" s="27">
        <v>6</v>
      </c>
      <c r="F52" s="21"/>
    </row>
    <row r="53" spans="1:6" ht="15.6">
      <c r="A53" s="73">
        <v>44287</v>
      </c>
      <c r="B53" s="21" t="s">
        <v>2204</v>
      </c>
      <c r="C53" s="27">
        <v>-0.3</v>
      </c>
      <c r="D53" s="21" t="s">
        <v>2149</v>
      </c>
      <c r="E53" s="27">
        <v>1</v>
      </c>
      <c r="F53" s="21"/>
    </row>
    <row r="54" spans="1:6" ht="15.6" hidden="1">
      <c r="A54" s="73">
        <v>44317</v>
      </c>
      <c r="B54" s="21" t="s">
        <v>2205</v>
      </c>
      <c r="C54" s="27">
        <v>-3</v>
      </c>
      <c r="D54" s="21" t="s">
        <v>2149</v>
      </c>
      <c r="E54" s="27">
        <v>1</v>
      </c>
      <c r="F54" s="21"/>
    </row>
    <row r="55" spans="1:6" ht="15.6" hidden="1">
      <c r="A55" s="27" t="s">
        <v>2195</v>
      </c>
      <c r="B55" s="21" t="s">
        <v>2206</v>
      </c>
      <c r="C55" s="27">
        <v>-1.05</v>
      </c>
      <c r="D55" s="21" t="s">
        <v>2149</v>
      </c>
      <c r="E55" s="27">
        <v>1</v>
      </c>
      <c r="F55" s="21"/>
    </row>
    <row r="56" spans="1:6" ht="15.6" hidden="1">
      <c r="A56" s="73">
        <v>44198</v>
      </c>
      <c r="B56" s="21" t="s">
        <v>2207</v>
      </c>
      <c r="C56" s="27">
        <v>-0.3</v>
      </c>
      <c r="D56" s="21" t="s">
        <v>2149</v>
      </c>
      <c r="E56" s="27">
        <v>2</v>
      </c>
      <c r="F56" s="21"/>
    </row>
    <row r="57" spans="1:6" ht="15.6" hidden="1">
      <c r="A57" s="73">
        <v>44257</v>
      </c>
      <c r="B57" s="21" t="s">
        <v>2208</v>
      </c>
      <c r="C57" s="27">
        <v>-0.72</v>
      </c>
      <c r="D57" s="21" t="s">
        <v>2149</v>
      </c>
      <c r="E57" s="27">
        <v>2</v>
      </c>
      <c r="F57" s="21"/>
    </row>
    <row r="58" spans="1:6" ht="15.6">
      <c r="A58" s="73">
        <v>44229</v>
      </c>
      <c r="B58" s="21" t="s">
        <v>2209</v>
      </c>
      <c r="C58" s="27">
        <v>-0.3</v>
      </c>
      <c r="D58" s="21" t="s">
        <v>2149</v>
      </c>
      <c r="E58" s="27">
        <v>2</v>
      </c>
      <c r="F58" s="21"/>
    </row>
    <row r="59" spans="1:6" ht="15.6" hidden="1">
      <c r="A59" s="73">
        <v>44318</v>
      </c>
      <c r="B59" s="21" t="s">
        <v>2210</v>
      </c>
      <c r="C59" s="27">
        <v>-3</v>
      </c>
      <c r="D59" s="21" t="s">
        <v>2149</v>
      </c>
      <c r="E59" s="27">
        <v>2</v>
      </c>
      <c r="F59" s="21"/>
    </row>
    <row r="60" spans="1:6" ht="15.6" hidden="1">
      <c r="A60" s="73">
        <v>44532</v>
      </c>
      <c r="B60" s="21" t="s">
        <v>2211</v>
      </c>
      <c r="C60" s="27">
        <v>-0.72</v>
      </c>
      <c r="D60" s="21" t="s">
        <v>2149</v>
      </c>
      <c r="E60" s="27">
        <v>2</v>
      </c>
      <c r="F60" s="21"/>
    </row>
    <row r="61" spans="1:6" ht="15.6" hidden="1">
      <c r="A61" s="27" t="s">
        <v>2212</v>
      </c>
      <c r="B61" s="21" t="s">
        <v>2213</v>
      </c>
      <c r="C61" s="27">
        <v>-1.17</v>
      </c>
      <c r="D61" s="21" t="s">
        <v>2149</v>
      </c>
      <c r="E61" s="27">
        <v>2</v>
      </c>
      <c r="F61" s="21"/>
    </row>
    <row r="62" spans="1:6" ht="15.6" hidden="1">
      <c r="A62" s="27" t="s">
        <v>2214</v>
      </c>
      <c r="B62" s="21" t="s">
        <v>2215</v>
      </c>
      <c r="C62" s="27">
        <v>-1.05</v>
      </c>
      <c r="D62" s="21" t="s">
        <v>2149</v>
      </c>
      <c r="E62" s="27">
        <v>2</v>
      </c>
      <c r="F62" s="21"/>
    </row>
    <row r="63" spans="1:6" ht="15.6">
      <c r="A63" s="73">
        <v>44230</v>
      </c>
      <c r="B63" s="21" t="s">
        <v>2216</v>
      </c>
      <c r="C63" s="27">
        <v>-0.3</v>
      </c>
      <c r="D63" s="21" t="s">
        <v>2149</v>
      </c>
      <c r="E63" s="27">
        <v>3</v>
      </c>
      <c r="F63" s="21"/>
    </row>
    <row r="64" spans="1:6" ht="15.6" hidden="1">
      <c r="A64" s="73">
        <v>44319</v>
      </c>
      <c r="B64" s="21" t="s">
        <v>2217</v>
      </c>
      <c r="C64" s="27">
        <v>-3</v>
      </c>
      <c r="D64" s="21" t="s">
        <v>2149</v>
      </c>
      <c r="E64" s="27">
        <v>3</v>
      </c>
      <c r="F64" s="21"/>
    </row>
    <row r="65" spans="1:6" ht="15.6" hidden="1">
      <c r="A65" s="27" t="s">
        <v>2218</v>
      </c>
      <c r="B65" s="21" t="s">
        <v>2219</v>
      </c>
      <c r="C65" s="27">
        <v>-1.05</v>
      </c>
      <c r="D65" s="21" t="s">
        <v>2149</v>
      </c>
      <c r="E65" s="27">
        <v>3</v>
      </c>
      <c r="F65" s="21"/>
    </row>
    <row r="66" spans="1:6" ht="15.6" hidden="1">
      <c r="A66" s="27" t="s">
        <v>2220</v>
      </c>
      <c r="B66" s="21" t="s">
        <v>2221</v>
      </c>
      <c r="C66" s="27">
        <v>-1.26</v>
      </c>
      <c r="D66" s="21" t="s">
        <v>2149</v>
      </c>
      <c r="E66" s="27">
        <v>3</v>
      </c>
      <c r="F66" s="21"/>
    </row>
    <row r="67" spans="1:6" ht="15.6">
      <c r="A67" s="73">
        <v>44231</v>
      </c>
      <c r="B67" s="21" t="s">
        <v>2222</v>
      </c>
      <c r="C67" s="27">
        <v>-0.3</v>
      </c>
      <c r="D67" s="21" t="s">
        <v>2149</v>
      </c>
      <c r="E67" s="27">
        <v>4</v>
      </c>
      <c r="F67" s="21"/>
    </row>
    <row r="68" spans="1:6" ht="15.6" hidden="1">
      <c r="A68" s="73">
        <v>44320</v>
      </c>
      <c r="B68" s="21" t="s">
        <v>2223</v>
      </c>
      <c r="C68" s="27">
        <v>-3</v>
      </c>
      <c r="D68" s="21" t="s">
        <v>2149</v>
      </c>
      <c r="E68" s="27">
        <v>4</v>
      </c>
      <c r="F68" s="21"/>
    </row>
    <row r="69" spans="1:6" ht="15.6" hidden="1">
      <c r="A69" s="27" t="s">
        <v>2224</v>
      </c>
      <c r="B69" s="21" t="s">
        <v>2225</v>
      </c>
      <c r="C69" s="27">
        <v>-1.05</v>
      </c>
      <c r="D69" s="21" t="s">
        <v>2149</v>
      </c>
      <c r="E69" s="27">
        <v>4</v>
      </c>
      <c r="F69" s="21"/>
    </row>
    <row r="70" spans="1:6" ht="15.6">
      <c r="A70" s="73">
        <v>44260</v>
      </c>
      <c r="B70" s="21" t="s">
        <v>2226</v>
      </c>
      <c r="C70" s="27">
        <v>-0.3</v>
      </c>
      <c r="D70" s="21" t="s">
        <v>2149</v>
      </c>
      <c r="E70" s="27">
        <v>5</v>
      </c>
      <c r="F70" s="21"/>
    </row>
    <row r="71" spans="1:6" ht="15.6" hidden="1">
      <c r="A71" s="73">
        <v>44321</v>
      </c>
      <c r="B71" s="21" t="s">
        <v>2227</v>
      </c>
      <c r="C71" s="27">
        <v>-3</v>
      </c>
      <c r="D71" s="21" t="s">
        <v>2149</v>
      </c>
      <c r="E71" s="27">
        <v>5</v>
      </c>
      <c r="F71" s="21"/>
    </row>
    <row r="72" spans="1:6" ht="15.6" hidden="1">
      <c r="A72" s="27" t="s">
        <v>2228</v>
      </c>
      <c r="B72" s="21" t="s">
        <v>2229</v>
      </c>
      <c r="C72" s="27">
        <v>-1.05</v>
      </c>
      <c r="D72" s="21" t="s">
        <v>2149</v>
      </c>
      <c r="E72" s="27">
        <v>5</v>
      </c>
      <c r="F72" s="21"/>
    </row>
    <row r="73" spans="1:6" ht="15.6">
      <c r="A73" s="73">
        <v>44233</v>
      </c>
      <c r="B73" s="21" t="s">
        <v>2230</v>
      </c>
      <c r="C73" s="27">
        <v>-0.3</v>
      </c>
      <c r="D73" s="21" t="s">
        <v>2149</v>
      </c>
      <c r="E73" s="27">
        <v>6</v>
      </c>
      <c r="F73" s="21"/>
    </row>
    <row r="74" spans="1:6" ht="15.6" hidden="1">
      <c r="A74" s="73">
        <v>44383</v>
      </c>
      <c r="B74" s="21" t="s">
        <v>2231</v>
      </c>
      <c r="C74" s="27">
        <v>-3</v>
      </c>
      <c r="D74" s="21" t="s">
        <v>2149</v>
      </c>
      <c r="E74" s="27">
        <v>6</v>
      </c>
      <c r="F74" s="21"/>
    </row>
    <row r="75" spans="1:6" ht="15.6" hidden="1">
      <c r="A75" s="27" t="s">
        <v>2232</v>
      </c>
      <c r="B75" s="21" t="s">
        <v>2233</v>
      </c>
      <c r="C75" s="27">
        <v>-1.05</v>
      </c>
      <c r="D75" s="21" t="s">
        <v>2149</v>
      </c>
      <c r="E75" s="27">
        <v>6</v>
      </c>
      <c r="F75" s="21"/>
    </row>
    <row r="76" spans="1:6" ht="15.6" hidden="1">
      <c r="A76" s="73">
        <v>44203</v>
      </c>
      <c r="B76" s="21" t="s">
        <v>2234</v>
      </c>
      <c r="C76" s="27">
        <v>-1.26</v>
      </c>
      <c r="D76" s="21" t="s">
        <v>2149</v>
      </c>
      <c r="E76" s="27">
        <v>7</v>
      </c>
      <c r="F76" s="21"/>
    </row>
    <row r="77" spans="1:6" ht="15.6">
      <c r="A77" s="73">
        <v>44234</v>
      </c>
      <c r="B77" s="21" t="s">
        <v>2235</v>
      </c>
      <c r="C77" s="27">
        <v>-0.3</v>
      </c>
      <c r="D77" s="21" t="s">
        <v>2149</v>
      </c>
      <c r="E77" s="27">
        <v>7</v>
      </c>
      <c r="F77" s="21"/>
    </row>
    <row r="78" spans="1:6" ht="15.6" hidden="1">
      <c r="A78" s="73">
        <v>44354</v>
      </c>
      <c r="B78" s="21" t="s">
        <v>2236</v>
      </c>
      <c r="C78" s="27">
        <v>-3</v>
      </c>
      <c r="D78" s="21" t="s">
        <v>2149</v>
      </c>
      <c r="E78" s="27">
        <v>7</v>
      </c>
      <c r="F78" s="21"/>
    </row>
    <row r="79" spans="1:6" ht="15.6" hidden="1">
      <c r="A79" s="27" t="s">
        <v>2237</v>
      </c>
      <c r="B79" s="21" t="s">
        <v>2238</v>
      </c>
      <c r="C79" s="27">
        <v>-1.05</v>
      </c>
      <c r="D79" s="21" t="s">
        <v>2149</v>
      </c>
      <c r="E79" s="27">
        <v>7</v>
      </c>
      <c r="F79" s="21"/>
    </row>
    <row r="80" spans="1:6" ht="15.6">
      <c r="A80" s="73">
        <v>44235</v>
      </c>
      <c r="B80" s="21" t="s">
        <v>2239</v>
      </c>
      <c r="C80" s="27">
        <v>-0.3</v>
      </c>
      <c r="D80" s="21" t="s">
        <v>2149</v>
      </c>
      <c r="E80" s="27">
        <v>8</v>
      </c>
      <c r="F80" s="21"/>
    </row>
    <row r="81" spans="1:6" ht="15.6" hidden="1">
      <c r="A81" s="73">
        <v>44324</v>
      </c>
      <c r="B81" s="21" t="s">
        <v>2240</v>
      </c>
      <c r="C81" s="27">
        <v>-3</v>
      </c>
      <c r="D81" s="21" t="s">
        <v>2149</v>
      </c>
      <c r="E81" s="27">
        <v>8</v>
      </c>
      <c r="F81" s="21"/>
    </row>
    <row r="82" spans="1:6" ht="15.6" hidden="1">
      <c r="A82" s="73">
        <v>44206</v>
      </c>
      <c r="B82" s="21" t="s">
        <v>2241</v>
      </c>
      <c r="C82" s="27">
        <v>-1.26</v>
      </c>
      <c r="D82" s="21" t="s">
        <v>2149</v>
      </c>
      <c r="E82" s="27">
        <v>10</v>
      </c>
      <c r="F82" s="21"/>
    </row>
    <row r="83" spans="1:6" ht="15.6" hidden="1">
      <c r="A83" s="27" t="s">
        <v>2242</v>
      </c>
      <c r="B83" s="21" t="s">
        <v>2243</v>
      </c>
      <c r="C83" s="27">
        <v>-1.26</v>
      </c>
      <c r="D83" s="21" t="s">
        <v>2149</v>
      </c>
      <c r="E83" s="27">
        <v>12</v>
      </c>
      <c r="F83" s="21"/>
    </row>
    <row r="84" spans="1:6" ht="15.6" hidden="1">
      <c r="A84" s="73">
        <v>44287</v>
      </c>
      <c r="B84" s="21" t="s">
        <v>2244</v>
      </c>
      <c r="C84" s="27">
        <v>-29.95</v>
      </c>
      <c r="D84" s="21" t="s">
        <v>2149</v>
      </c>
      <c r="E84" s="27">
        <v>1</v>
      </c>
      <c r="F84" s="21"/>
    </row>
    <row r="85" spans="1:6" ht="15.6" hidden="1">
      <c r="A85" s="27" t="s">
        <v>2245</v>
      </c>
      <c r="B85" s="21" t="s">
        <v>2246</v>
      </c>
      <c r="C85" s="27">
        <v>-2.5</v>
      </c>
      <c r="D85" s="21" t="s">
        <v>2149</v>
      </c>
      <c r="E85" s="27">
        <v>4</v>
      </c>
      <c r="F85" s="21"/>
    </row>
    <row r="86" spans="1:6" ht="15.6" hidden="1">
      <c r="A86" s="73">
        <v>44317</v>
      </c>
      <c r="B86" s="21" t="s">
        <v>2247</v>
      </c>
      <c r="C86" s="27">
        <v>-20</v>
      </c>
      <c r="D86" s="21" t="s">
        <v>2149</v>
      </c>
      <c r="E86" s="27">
        <v>1</v>
      </c>
      <c r="F86" s="21"/>
    </row>
    <row r="87" spans="1:6" ht="15.6" hidden="1">
      <c r="A87" s="73">
        <v>44229</v>
      </c>
      <c r="B87" s="21" t="s">
        <v>2248</v>
      </c>
      <c r="C87" s="27">
        <v>-20</v>
      </c>
      <c r="D87" s="21" t="s">
        <v>2149</v>
      </c>
      <c r="E87" s="27">
        <v>2</v>
      </c>
      <c r="F87" s="21"/>
    </row>
    <row r="88" spans="1:6" ht="15.6" hidden="1">
      <c r="A88" s="73">
        <v>44230</v>
      </c>
      <c r="B88" s="21" t="s">
        <v>2249</v>
      </c>
      <c r="C88" s="27">
        <v>-20</v>
      </c>
      <c r="D88" s="21" t="s">
        <v>2149</v>
      </c>
      <c r="E88" s="27">
        <v>3</v>
      </c>
      <c r="F88" s="21"/>
    </row>
    <row r="89" spans="1:6" ht="15.6" hidden="1">
      <c r="A89" s="73">
        <v>44231</v>
      </c>
      <c r="B89" s="21" t="s">
        <v>2250</v>
      </c>
      <c r="C89" s="27">
        <v>-20</v>
      </c>
      <c r="D89" s="21" t="s">
        <v>2149</v>
      </c>
      <c r="E89" s="27">
        <v>4</v>
      </c>
      <c r="F89" s="21"/>
    </row>
    <row r="90" spans="1:6" ht="15.6" hidden="1">
      <c r="A90" s="73">
        <v>44291</v>
      </c>
      <c r="B90" s="21" t="s">
        <v>2251</v>
      </c>
      <c r="C90" s="27">
        <v>-20</v>
      </c>
      <c r="D90" s="21" t="s">
        <v>2149</v>
      </c>
      <c r="E90" s="27">
        <v>5</v>
      </c>
      <c r="F90" s="21"/>
    </row>
    <row r="91" spans="1:6" ht="15.6" hidden="1">
      <c r="A91" s="73">
        <v>44233</v>
      </c>
      <c r="B91" s="21" t="s">
        <v>2252</v>
      </c>
      <c r="C91" s="27">
        <v>-20</v>
      </c>
      <c r="D91" s="21" t="s">
        <v>2149</v>
      </c>
      <c r="E91" s="27">
        <v>6</v>
      </c>
      <c r="F91" s="21"/>
    </row>
    <row r="92" spans="1:6" ht="15.6" hidden="1">
      <c r="A92" s="73">
        <v>44234</v>
      </c>
      <c r="B92" s="21" t="s">
        <v>2253</v>
      </c>
      <c r="C92" s="27">
        <v>-20</v>
      </c>
      <c r="D92" s="21" t="s">
        <v>2149</v>
      </c>
      <c r="E92" s="27">
        <v>7</v>
      </c>
      <c r="F92" s="21"/>
    </row>
    <row r="93" spans="1:6" ht="15.6" hidden="1">
      <c r="A93" s="73">
        <v>44263</v>
      </c>
      <c r="B93" s="21" t="s">
        <v>2254</v>
      </c>
      <c r="C93" s="27">
        <v>-20</v>
      </c>
      <c r="D93" s="21" t="s">
        <v>2149</v>
      </c>
      <c r="E93" s="27">
        <v>8</v>
      </c>
      <c r="F93" s="21"/>
    </row>
    <row r="94" spans="1:6" ht="15.6" hidden="1">
      <c r="A94" s="73">
        <v>44236</v>
      </c>
      <c r="B94" s="21" t="s">
        <v>2255</v>
      </c>
      <c r="C94" s="27">
        <v>-20</v>
      </c>
      <c r="D94" s="21" t="s">
        <v>2149</v>
      </c>
      <c r="E94" s="27">
        <v>9</v>
      </c>
      <c r="F94" s="21"/>
    </row>
    <row r="95" spans="1:6" ht="15.6" hidden="1">
      <c r="A95" s="73">
        <v>44296</v>
      </c>
      <c r="B95" s="21" t="s">
        <v>2256</v>
      </c>
      <c r="C95" s="27">
        <v>-20</v>
      </c>
      <c r="D95" s="21" t="s">
        <v>2149</v>
      </c>
      <c r="E95" s="27">
        <v>10</v>
      </c>
      <c r="F95" s="21"/>
    </row>
    <row r="96" spans="1:6" ht="15.6" hidden="1">
      <c r="A96" s="73">
        <v>44238</v>
      </c>
      <c r="B96" s="21" t="s">
        <v>2257</v>
      </c>
      <c r="C96" s="27">
        <v>-20</v>
      </c>
      <c r="D96" s="21" t="s">
        <v>2149</v>
      </c>
      <c r="E96" s="27">
        <v>11</v>
      </c>
      <c r="F96" s="21"/>
    </row>
    <row r="97" spans="1:6" ht="15.6" hidden="1">
      <c r="A97" s="73">
        <v>44239</v>
      </c>
      <c r="B97" s="21" t="s">
        <v>2258</v>
      </c>
      <c r="C97" s="27">
        <v>-20</v>
      </c>
      <c r="D97" s="21" t="s">
        <v>2149</v>
      </c>
      <c r="E97" s="27">
        <v>12</v>
      </c>
      <c r="F97" s="21"/>
    </row>
    <row r="98" spans="1:6" ht="15.6" hidden="1">
      <c r="A98" s="27" t="s">
        <v>2259</v>
      </c>
      <c r="B98" s="21" t="s">
        <v>2260</v>
      </c>
      <c r="C98" s="27">
        <v>-46.44</v>
      </c>
      <c r="D98" s="21" t="s">
        <v>2153</v>
      </c>
      <c r="E98" s="27">
        <v>3</v>
      </c>
      <c r="F98" s="21"/>
    </row>
    <row r="99" spans="1:6" ht="15.6" hidden="1">
      <c r="A99" s="27" t="s">
        <v>2259</v>
      </c>
      <c r="B99" s="21" t="s">
        <v>2261</v>
      </c>
      <c r="C99" s="27">
        <v>-17.399999999999999</v>
      </c>
      <c r="D99" s="21" t="s">
        <v>2153</v>
      </c>
      <c r="E99" s="27">
        <v>3</v>
      </c>
      <c r="F99" s="21"/>
    </row>
    <row r="100" spans="1:6" ht="15.6" hidden="1">
      <c r="A100" s="73">
        <v>44207</v>
      </c>
      <c r="B100" s="21" t="s">
        <v>2262</v>
      </c>
      <c r="C100" s="27">
        <v>-2.5</v>
      </c>
      <c r="D100" s="21" t="s">
        <v>2149</v>
      </c>
      <c r="E100" s="27">
        <v>11</v>
      </c>
      <c r="F100" s="21"/>
    </row>
    <row r="101" spans="1:6" ht="15.6" hidden="1">
      <c r="A101" s="73">
        <v>44207</v>
      </c>
      <c r="B101" s="21" t="s">
        <v>2263</v>
      </c>
      <c r="C101" s="27">
        <v>-2.5</v>
      </c>
      <c r="D101" s="21" t="s">
        <v>2149</v>
      </c>
      <c r="E101" s="27">
        <v>11</v>
      </c>
      <c r="F101" s="21"/>
    </row>
    <row r="102" spans="1:6" ht="15.6" hidden="1">
      <c r="A102" s="27" t="s">
        <v>2264</v>
      </c>
      <c r="B102" s="21" t="s">
        <v>2265</v>
      </c>
      <c r="C102" s="27">
        <v>-2.5</v>
      </c>
      <c r="D102" s="21" t="s">
        <v>2149</v>
      </c>
      <c r="E102" s="27">
        <v>6</v>
      </c>
      <c r="F102" s="21"/>
    </row>
    <row r="103" spans="1:6" ht="15.6" hidden="1">
      <c r="A103" s="73">
        <v>44320</v>
      </c>
      <c r="B103" s="21" t="s">
        <v>2266</v>
      </c>
      <c r="C103" s="27">
        <v>-30</v>
      </c>
      <c r="D103" s="21" t="s">
        <v>2149</v>
      </c>
      <c r="E103" s="27">
        <v>4</v>
      </c>
      <c r="F103" s="21"/>
    </row>
    <row r="104" spans="1:6" ht="15.6" hidden="1">
      <c r="A104" s="27" t="s">
        <v>2259</v>
      </c>
      <c r="B104" s="21" t="s">
        <v>2267</v>
      </c>
      <c r="C104" s="27">
        <v>-1</v>
      </c>
      <c r="D104" s="21" t="s">
        <v>2149</v>
      </c>
      <c r="E104" s="27">
        <v>3</v>
      </c>
      <c r="F104" s="21"/>
    </row>
    <row r="105" spans="1:6" ht="15.6" hidden="1">
      <c r="A105" s="27" t="s">
        <v>2268</v>
      </c>
      <c r="B105" s="21" t="s">
        <v>2269</v>
      </c>
      <c r="C105" s="27">
        <v>-2.5</v>
      </c>
      <c r="D105" s="21" t="s">
        <v>2149</v>
      </c>
      <c r="E105" s="27">
        <v>11</v>
      </c>
      <c r="F105" s="21"/>
    </row>
    <row r="106" spans="1:6" ht="15.6" hidden="1">
      <c r="A106" s="73">
        <v>44410</v>
      </c>
      <c r="B106" s="21" t="s">
        <v>2270</v>
      </c>
      <c r="C106" s="46">
        <v>-60.8</v>
      </c>
      <c r="D106" s="21" t="s">
        <v>2271</v>
      </c>
      <c r="E106" s="27">
        <v>2</v>
      </c>
      <c r="F106" s="21"/>
    </row>
    <row r="107" spans="1:6" ht="15.6" hidden="1">
      <c r="A107" s="27" t="s">
        <v>2272</v>
      </c>
      <c r="B107" s="21" t="s">
        <v>2273</v>
      </c>
      <c r="C107" s="46">
        <v>-14.92</v>
      </c>
      <c r="D107" s="21" t="s">
        <v>873</v>
      </c>
      <c r="E107" s="27">
        <v>7</v>
      </c>
      <c r="F107" s="21"/>
    </row>
    <row r="108" spans="1:6" ht="15.6" hidden="1">
      <c r="A108" s="73">
        <v>44235</v>
      </c>
      <c r="B108" s="21" t="s">
        <v>2274</v>
      </c>
      <c r="C108" s="46">
        <v>-13.85</v>
      </c>
      <c r="D108" s="21" t="s">
        <v>873</v>
      </c>
      <c r="E108" s="27">
        <v>8</v>
      </c>
      <c r="F108" s="21"/>
    </row>
    <row r="109" spans="1:6" ht="15.6" hidden="1">
      <c r="A109" s="73">
        <v>44229</v>
      </c>
      <c r="B109" s="21" t="s">
        <v>2275</v>
      </c>
      <c r="C109" s="46">
        <v>-51.84</v>
      </c>
      <c r="D109" s="21" t="s">
        <v>873</v>
      </c>
      <c r="E109" s="27">
        <v>2</v>
      </c>
      <c r="F109" s="21"/>
    </row>
    <row r="110" spans="1:6" ht="15.6" hidden="1">
      <c r="A110" s="73">
        <v>44348</v>
      </c>
      <c r="B110" s="21" t="s">
        <v>2276</v>
      </c>
      <c r="C110" s="46">
        <v>-10.65</v>
      </c>
      <c r="D110" s="21" t="s">
        <v>873</v>
      </c>
      <c r="E110" s="27">
        <v>1</v>
      </c>
      <c r="F110" s="21"/>
    </row>
    <row r="111" spans="1:6" ht="15.6" hidden="1">
      <c r="A111" s="73">
        <v>44501</v>
      </c>
      <c r="B111" s="21" t="s">
        <v>2277</v>
      </c>
      <c r="C111" s="46">
        <v>-10.65</v>
      </c>
      <c r="D111" s="21" t="s">
        <v>873</v>
      </c>
      <c r="E111" s="27">
        <v>1</v>
      </c>
      <c r="F111" s="21"/>
    </row>
    <row r="112" spans="1:6" ht="15.6" hidden="1">
      <c r="A112" s="73">
        <v>44501</v>
      </c>
      <c r="B112" s="21" t="s">
        <v>2278</v>
      </c>
      <c r="C112" s="46">
        <v>-10.65</v>
      </c>
      <c r="D112" s="21" t="s">
        <v>873</v>
      </c>
      <c r="E112" s="27">
        <v>1</v>
      </c>
      <c r="F112" s="21"/>
    </row>
    <row r="113" spans="1:6" ht="15.6" hidden="1">
      <c r="A113" s="73">
        <v>44198</v>
      </c>
      <c r="B113" s="21" t="s">
        <v>2279</v>
      </c>
      <c r="C113" s="46">
        <v>-10.65</v>
      </c>
      <c r="D113" s="21" t="s">
        <v>873</v>
      </c>
      <c r="E113" s="27">
        <v>2</v>
      </c>
      <c r="F113" s="21"/>
    </row>
    <row r="114" spans="1:6" ht="15.6" hidden="1">
      <c r="A114" s="27" t="s">
        <v>2280</v>
      </c>
      <c r="B114" s="21" t="s">
        <v>2281</v>
      </c>
      <c r="C114" s="27">
        <v>-161.13999999999999</v>
      </c>
      <c r="D114" s="21"/>
      <c r="E114" s="27">
        <v>3</v>
      </c>
      <c r="F114" s="21"/>
    </row>
    <row r="115" spans="1:6" ht="15.6" hidden="1">
      <c r="A115" s="73">
        <v>44231</v>
      </c>
      <c r="B115" s="21" t="s">
        <v>2282</v>
      </c>
      <c r="C115" s="46">
        <v>-91.65</v>
      </c>
      <c r="D115" s="21" t="s">
        <v>2283</v>
      </c>
      <c r="E115" s="27">
        <v>4</v>
      </c>
      <c r="F115" s="21"/>
    </row>
    <row r="116" spans="1:6" ht="15.6" hidden="1">
      <c r="A116" s="27" t="s">
        <v>2245</v>
      </c>
      <c r="B116" s="21" t="s">
        <v>2284</v>
      </c>
      <c r="C116" s="27">
        <v>-240.21</v>
      </c>
      <c r="D116" s="21" t="s">
        <v>2285</v>
      </c>
      <c r="E116" s="27">
        <v>4</v>
      </c>
      <c r="F116" s="21"/>
    </row>
    <row r="117" spans="1:6" ht="15.6" hidden="1">
      <c r="A117" s="27" t="s">
        <v>2286</v>
      </c>
      <c r="B117" s="21" t="s">
        <v>2287</v>
      </c>
      <c r="C117" s="27">
        <v>-1000</v>
      </c>
      <c r="D117" s="21"/>
      <c r="E117" s="27">
        <v>1</v>
      </c>
      <c r="F117" s="21"/>
    </row>
    <row r="118" spans="1:6" ht="15.6" hidden="1">
      <c r="A118" s="27" t="s">
        <v>2286</v>
      </c>
      <c r="B118" s="21" t="s">
        <v>2287</v>
      </c>
      <c r="C118" s="27">
        <v>-100</v>
      </c>
      <c r="D118" s="21"/>
      <c r="E118" s="27">
        <v>1</v>
      </c>
      <c r="F118" s="21"/>
    </row>
    <row r="119" spans="1:6" ht="15.6" hidden="1">
      <c r="A119" s="73">
        <v>44257</v>
      </c>
      <c r="B119" s="21" t="s">
        <v>2288</v>
      </c>
      <c r="C119" s="27">
        <v>-2193.58</v>
      </c>
      <c r="D119" s="21"/>
      <c r="E119" s="27">
        <v>2</v>
      </c>
      <c r="F119" s="21"/>
    </row>
    <row r="120" spans="1:6" ht="15.6" hidden="1">
      <c r="A120" s="73">
        <v>44289</v>
      </c>
      <c r="B120" s="21" t="s">
        <v>2289</v>
      </c>
      <c r="C120" s="27">
        <v>-2207.3000000000002</v>
      </c>
      <c r="D120" s="21"/>
      <c r="E120" s="27">
        <v>3</v>
      </c>
      <c r="F120" s="21"/>
    </row>
    <row r="121" spans="1:6" ht="15.6" hidden="1">
      <c r="A121" s="73">
        <v>44381</v>
      </c>
      <c r="B121" s="21" t="s">
        <v>2290</v>
      </c>
      <c r="C121" s="27">
        <v>-4606.37</v>
      </c>
      <c r="D121" s="21"/>
      <c r="E121" s="27">
        <v>4</v>
      </c>
      <c r="F121" s="21"/>
    </row>
    <row r="122" spans="1:6" ht="15.6" hidden="1">
      <c r="A122" s="73">
        <v>44505</v>
      </c>
      <c r="B122" s="21" t="s">
        <v>2291</v>
      </c>
      <c r="C122" s="27">
        <v>-70.819999999999993</v>
      </c>
      <c r="D122" s="21"/>
      <c r="E122" s="27">
        <v>5</v>
      </c>
      <c r="F122" s="21"/>
    </row>
    <row r="123" spans="1:6" ht="15.6" hidden="1">
      <c r="A123" s="73">
        <v>44233</v>
      </c>
      <c r="B123" s="21" t="s">
        <v>2292</v>
      </c>
      <c r="C123" s="27">
        <v>-2261.67</v>
      </c>
      <c r="D123" s="21"/>
      <c r="E123" s="27">
        <v>6</v>
      </c>
      <c r="F123" s="21"/>
    </row>
    <row r="124" spans="1:6" ht="15.6" hidden="1">
      <c r="A124" s="73">
        <v>44234</v>
      </c>
      <c r="B124" s="21" t="s">
        <v>2293</v>
      </c>
      <c r="C124" s="27">
        <v>-2270.23</v>
      </c>
      <c r="D124" s="21"/>
      <c r="E124" s="27">
        <v>7</v>
      </c>
      <c r="F124" s="21"/>
    </row>
    <row r="125" spans="1:6" ht="15.6" hidden="1">
      <c r="A125" s="73">
        <v>44263</v>
      </c>
      <c r="B125" s="21" t="s">
        <v>2294</v>
      </c>
      <c r="C125" s="27">
        <v>-2347.09</v>
      </c>
      <c r="D125" s="21"/>
      <c r="E125" s="27">
        <v>8</v>
      </c>
      <c r="F125" s="21"/>
    </row>
    <row r="126" spans="1:6" ht="15.6" hidden="1">
      <c r="A126" s="73">
        <v>44386</v>
      </c>
      <c r="B126" s="21" t="s">
        <v>2295</v>
      </c>
      <c r="C126" s="27">
        <v>-2594.84</v>
      </c>
      <c r="D126" s="21"/>
      <c r="E126" s="27">
        <v>9</v>
      </c>
      <c r="F126" s="21"/>
    </row>
    <row r="127" spans="1:6" ht="15.6" hidden="1">
      <c r="A127" s="73">
        <v>44296</v>
      </c>
      <c r="B127" s="21" t="s">
        <v>2296</v>
      </c>
      <c r="C127" s="27">
        <v>-2449.31</v>
      </c>
      <c r="D127" s="21"/>
      <c r="E127" s="27">
        <v>10</v>
      </c>
      <c r="F127" s="21"/>
    </row>
    <row r="128" spans="1:6" ht="15.6" hidden="1">
      <c r="A128" s="73">
        <v>44419</v>
      </c>
      <c r="B128" s="21" t="s">
        <v>2297</v>
      </c>
      <c r="C128" s="27">
        <v>-2597.0700000000002</v>
      </c>
      <c r="D128" s="21"/>
      <c r="E128" s="27">
        <v>11</v>
      </c>
      <c r="F128" s="21"/>
    </row>
    <row r="129" spans="1:6" ht="15.6" hidden="1">
      <c r="A129" s="73">
        <v>44420</v>
      </c>
      <c r="B129" s="21" t="s">
        <v>2298</v>
      </c>
      <c r="C129" s="27">
        <v>-2606.4299999999998</v>
      </c>
      <c r="D129" s="21"/>
      <c r="E129" s="27">
        <v>12</v>
      </c>
      <c r="F129" s="21"/>
    </row>
    <row r="130" spans="1:6" ht="15.6" hidden="1">
      <c r="A130" s="27" t="s">
        <v>2242</v>
      </c>
      <c r="B130" s="21" t="s">
        <v>2299</v>
      </c>
      <c r="C130" s="27">
        <v>-2486.8000000000002</v>
      </c>
      <c r="D130" s="21"/>
      <c r="E130" s="27">
        <v>12</v>
      </c>
      <c r="F130" s="21"/>
    </row>
    <row r="131" spans="1:6" ht="15.6" hidden="1">
      <c r="A131" s="27" t="s">
        <v>2300</v>
      </c>
      <c r="B131" s="21" t="s">
        <v>2301</v>
      </c>
      <c r="C131" s="46">
        <v>-10.65</v>
      </c>
      <c r="D131" s="21"/>
      <c r="E131" s="27">
        <v>1</v>
      </c>
      <c r="F131" s="21"/>
    </row>
    <row r="132" spans="1:6" ht="15.6" hidden="1">
      <c r="A132" s="27" t="s">
        <v>2184</v>
      </c>
      <c r="B132" s="21" t="s">
        <v>2302</v>
      </c>
      <c r="C132" s="46">
        <v>-10.65</v>
      </c>
      <c r="D132" s="21"/>
      <c r="E132" s="27">
        <v>2</v>
      </c>
      <c r="F132" s="21"/>
    </row>
    <row r="133" spans="1:6" ht="15.6" hidden="1">
      <c r="A133" s="27" t="s">
        <v>2191</v>
      </c>
      <c r="B133" s="21" t="s">
        <v>2303</v>
      </c>
      <c r="C133" s="46">
        <v>-10.65</v>
      </c>
      <c r="D133" s="21"/>
      <c r="E133" s="27">
        <v>3</v>
      </c>
      <c r="F133" s="21"/>
    </row>
    <row r="134" spans="1:6" ht="15.6" hidden="1">
      <c r="A134" s="27" t="s">
        <v>2304</v>
      </c>
      <c r="B134" s="21" t="s">
        <v>2305</v>
      </c>
      <c r="C134" s="46">
        <v>-10.65</v>
      </c>
      <c r="D134" s="21"/>
      <c r="E134" s="27">
        <v>4</v>
      </c>
      <c r="F134" s="21"/>
    </row>
    <row r="135" spans="1:6" ht="15.6" hidden="1">
      <c r="A135" s="27" t="s">
        <v>2306</v>
      </c>
      <c r="B135" s="21" t="s">
        <v>2307</v>
      </c>
      <c r="C135" s="46">
        <v>-10.65</v>
      </c>
      <c r="D135" s="21"/>
      <c r="E135" s="27">
        <v>5</v>
      </c>
      <c r="F135" s="21"/>
    </row>
    <row r="136" spans="1:6" ht="15.6" hidden="1">
      <c r="A136" s="27" t="s">
        <v>2308</v>
      </c>
      <c r="B136" s="21" t="s">
        <v>2309</v>
      </c>
      <c r="C136" s="46">
        <v>-10.65</v>
      </c>
      <c r="D136" s="21"/>
      <c r="E136" s="27">
        <v>6</v>
      </c>
      <c r="F136" s="21"/>
    </row>
    <row r="137" spans="1:6" ht="15.6" hidden="1">
      <c r="A137" s="27" t="s">
        <v>2310</v>
      </c>
      <c r="B137" s="21" t="s">
        <v>2311</v>
      </c>
      <c r="C137" s="46">
        <v>-10.65</v>
      </c>
      <c r="D137" s="21"/>
      <c r="E137" s="27">
        <v>7</v>
      </c>
      <c r="F137" s="21"/>
    </row>
    <row r="138" spans="1:6" ht="15.6" hidden="1">
      <c r="A138" s="27" t="s">
        <v>2171</v>
      </c>
      <c r="B138" s="21" t="s">
        <v>2312</v>
      </c>
      <c r="C138" s="46">
        <v>-10.65</v>
      </c>
      <c r="D138" s="21"/>
      <c r="E138" s="27">
        <v>8</v>
      </c>
      <c r="F138" s="21"/>
    </row>
    <row r="139" spans="1:6" ht="15.6" hidden="1">
      <c r="A139" s="27" t="s">
        <v>2313</v>
      </c>
      <c r="B139" s="21" t="s">
        <v>2314</v>
      </c>
      <c r="C139" s="27">
        <v>-738.26</v>
      </c>
      <c r="D139" s="21"/>
      <c r="E139" s="27">
        <v>5</v>
      </c>
      <c r="F139" s="21"/>
    </row>
    <row r="140" spans="1:6" ht="15.6" hidden="1">
      <c r="A140" s="27" t="s">
        <v>2315</v>
      </c>
      <c r="B140" s="21" t="s">
        <v>2316</v>
      </c>
      <c r="C140" s="27">
        <v>-314.83</v>
      </c>
      <c r="D140" s="21"/>
      <c r="E140" s="27">
        <v>4</v>
      </c>
      <c r="F140" s="21"/>
    </row>
    <row r="141" spans="1:6" ht="15.6" hidden="1">
      <c r="A141" s="27" t="s">
        <v>2317</v>
      </c>
      <c r="B141" s="21" t="s">
        <v>2318</v>
      </c>
      <c r="C141" s="27">
        <v>-740.9</v>
      </c>
      <c r="D141" s="21"/>
      <c r="E141" s="27">
        <v>5</v>
      </c>
      <c r="F141" s="21"/>
    </row>
    <row r="142" spans="1:6" ht="15.6" hidden="1">
      <c r="A142" s="73">
        <v>44506</v>
      </c>
      <c r="B142" s="21" t="s">
        <v>2319</v>
      </c>
      <c r="C142" s="27">
        <v>-719.79</v>
      </c>
      <c r="D142" s="21"/>
      <c r="E142" s="27">
        <v>6</v>
      </c>
      <c r="F142" s="21"/>
    </row>
    <row r="143" spans="1:6" ht="15.6" hidden="1">
      <c r="A143" s="27" t="s">
        <v>2320</v>
      </c>
      <c r="B143" s="21" t="s">
        <v>2321</v>
      </c>
      <c r="C143" s="27">
        <v>-731.38</v>
      </c>
      <c r="D143" s="21"/>
      <c r="E143" s="27">
        <v>6</v>
      </c>
      <c r="F143" s="21"/>
    </row>
    <row r="144" spans="1:6" ht="15.6" hidden="1">
      <c r="A144" s="27" t="s">
        <v>2322</v>
      </c>
      <c r="B144" s="21" t="s">
        <v>2323</v>
      </c>
      <c r="C144" s="27">
        <v>-56.06</v>
      </c>
      <c r="D144" s="21"/>
      <c r="E144" s="27">
        <v>5</v>
      </c>
      <c r="F144" s="21"/>
    </row>
    <row r="145" spans="1:6" ht="15.6" hidden="1">
      <c r="A145" s="73">
        <v>44382</v>
      </c>
      <c r="B145" s="21" t="s">
        <v>2324</v>
      </c>
      <c r="C145" s="27">
        <v>-56.06</v>
      </c>
      <c r="D145" s="21"/>
      <c r="E145" s="27">
        <v>5</v>
      </c>
      <c r="F145" s="21"/>
    </row>
    <row r="146" spans="1:6" ht="15.6" hidden="1">
      <c r="A146" s="73">
        <v>44292</v>
      </c>
      <c r="B146" s="21" t="s">
        <v>2325</v>
      </c>
      <c r="C146" s="27">
        <v>-56.06</v>
      </c>
      <c r="D146" s="21"/>
      <c r="E146" s="27">
        <v>6</v>
      </c>
      <c r="F146" s="21"/>
    </row>
    <row r="147" spans="1:6" ht="15.6" hidden="1">
      <c r="A147" s="27" t="s">
        <v>2320</v>
      </c>
      <c r="B147" s="21" t="s">
        <v>2326</v>
      </c>
      <c r="C147" s="27">
        <v>-56.06</v>
      </c>
      <c r="D147" s="21"/>
      <c r="E147" s="27">
        <v>6</v>
      </c>
      <c r="F147" s="21"/>
    </row>
    <row r="148" spans="1:6" ht="15.6" hidden="1">
      <c r="A148" s="73">
        <v>44446</v>
      </c>
      <c r="B148" s="21" t="s">
        <v>2327</v>
      </c>
      <c r="C148" s="27">
        <v>-56.06</v>
      </c>
      <c r="D148" s="21"/>
      <c r="E148" s="27">
        <v>7</v>
      </c>
      <c r="F148" s="21"/>
    </row>
    <row r="149" spans="1:6" ht="15.6" hidden="1">
      <c r="A149" s="27" t="s">
        <v>2242</v>
      </c>
      <c r="B149" s="21" t="s">
        <v>2328</v>
      </c>
      <c r="C149" s="27">
        <v>-56.06</v>
      </c>
      <c r="D149" s="21"/>
      <c r="E149" s="27">
        <v>12</v>
      </c>
      <c r="F149" s="21"/>
    </row>
    <row r="150" spans="1:6" ht="15.6" hidden="1">
      <c r="A150" s="27" t="s">
        <v>2315</v>
      </c>
      <c r="B150" s="21" t="s">
        <v>2329</v>
      </c>
      <c r="C150" s="27">
        <v>-809.36</v>
      </c>
      <c r="D150" s="21"/>
      <c r="E150" s="27">
        <v>4</v>
      </c>
      <c r="F150" s="21"/>
    </row>
    <row r="151" spans="1:6" ht="15.6" hidden="1">
      <c r="A151" s="27" t="s">
        <v>2317</v>
      </c>
      <c r="B151" s="21" t="s">
        <v>2330</v>
      </c>
      <c r="C151" s="27">
        <v>-1515.64</v>
      </c>
      <c r="D151" s="21"/>
      <c r="E151" s="27">
        <v>5</v>
      </c>
      <c r="F151" s="21"/>
    </row>
    <row r="152" spans="1:6" ht="15.6" hidden="1">
      <c r="A152" s="27" t="s">
        <v>2313</v>
      </c>
      <c r="B152" s="21" t="s">
        <v>2331</v>
      </c>
      <c r="C152" s="27">
        <v>-1511.31</v>
      </c>
      <c r="D152" s="21"/>
      <c r="E152" s="27">
        <v>5</v>
      </c>
      <c r="F152" s="21"/>
    </row>
    <row r="153" spans="1:6" ht="15.6" hidden="1">
      <c r="A153" s="73">
        <v>44506</v>
      </c>
      <c r="B153" s="21" t="s">
        <v>2332</v>
      </c>
      <c r="C153" s="27">
        <v>-1480.8</v>
      </c>
      <c r="D153" s="21"/>
      <c r="E153" s="27">
        <v>6</v>
      </c>
      <c r="F153" s="21"/>
    </row>
    <row r="154" spans="1:6" ht="15.6" hidden="1">
      <c r="A154" s="27" t="s">
        <v>2320</v>
      </c>
      <c r="B154" s="21" t="s">
        <v>2333</v>
      </c>
      <c r="C154" s="27">
        <v>-1520.01</v>
      </c>
      <c r="D154" s="21"/>
      <c r="E154" s="27">
        <v>6</v>
      </c>
      <c r="F154" s="21"/>
    </row>
    <row r="155" spans="1:6" ht="15.6" hidden="1">
      <c r="A155" s="73">
        <v>44501</v>
      </c>
      <c r="B155" s="21" t="s">
        <v>2334</v>
      </c>
      <c r="C155" s="27">
        <v>-13.85</v>
      </c>
      <c r="D155" s="21"/>
      <c r="E155" s="27">
        <v>1</v>
      </c>
      <c r="F155" s="21"/>
    </row>
    <row r="156" spans="1:6" ht="15.6" hidden="1">
      <c r="A156" s="73">
        <v>44502</v>
      </c>
      <c r="B156" s="21" t="s">
        <v>2335</v>
      </c>
      <c r="C156" s="27">
        <v>-13.85</v>
      </c>
      <c r="D156" s="21"/>
      <c r="E156" s="27">
        <v>2</v>
      </c>
      <c r="F156" s="21"/>
    </row>
    <row r="157" spans="1:6" ht="15.6" hidden="1">
      <c r="A157" s="73">
        <v>44503</v>
      </c>
      <c r="B157" s="21" t="s">
        <v>2336</v>
      </c>
      <c r="C157" s="27">
        <v>-13.85</v>
      </c>
      <c r="D157" s="21"/>
      <c r="E157" s="27">
        <v>3</v>
      </c>
      <c r="F157" s="21"/>
    </row>
    <row r="158" spans="1:6" ht="15.6" hidden="1">
      <c r="A158" s="73">
        <v>44534</v>
      </c>
      <c r="B158" s="21" t="s">
        <v>2337</v>
      </c>
      <c r="C158" s="27">
        <v>-13.85</v>
      </c>
      <c r="D158" s="21"/>
      <c r="E158" s="27">
        <v>4</v>
      </c>
      <c r="F158" s="21"/>
    </row>
    <row r="159" spans="1:6" ht="15.6" hidden="1">
      <c r="A159" s="73">
        <v>44505</v>
      </c>
      <c r="B159" s="21" t="s">
        <v>2338</v>
      </c>
      <c r="C159" s="27">
        <v>-13.85</v>
      </c>
      <c r="D159" s="21"/>
      <c r="E159" s="27">
        <v>5</v>
      </c>
      <c r="F159" s="21"/>
    </row>
    <row r="160" spans="1:6" ht="15.6" hidden="1">
      <c r="A160" s="27" t="s">
        <v>2339</v>
      </c>
      <c r="B160" s="21" t="s">
        <v>2340</v>
      </c>
      <c r="C160" s="27">
        <v>-13.85</v>
      </c>
      <c r="D160" s="21"/>
      <c r="E160" s="27">
        <v>6</v>
      </c>
      <c r="F160" s="21"/>
    </row>
    <row r="161" spans="1:6" ht="15.6" hidden="1">
      <c r="A161" s="73">
        <v>44537</v>
      </c>
      <c r="B161" s="21" t="s">
        <v>2341</v>
      </c>
      <c r="C161" s="27">
        <v>-13.85</v>
      </c>
      <c r="D161" s="21"/>
      <c r="E161" s="27">
        <v>7</v>
      </c>
      <c r="F161" s="21"/>
    </row>
    <row r="162" spans="1:6" ht="15.6" hidden="1">
      <c r="A162" s="73">
        <v>44508</v>
      </c>
      <c r="B162" s="21" t="s">
        <v>2342</v>
      </c>
      <c r="C162" s="27">
        <v>-13.85</v>
      </c>
      <c r="D162" s="21"/>
      <c r="E162" s="27">
        <v>8</v>
      </c>
      <c r="F162" s="21"/>
    </row>
    <row r="163" spans="1:6" ht="15.6" hidden="1">
      <c r="A163" s="27" t="s">
        <v>2343</v>
      </c>
      <c r="B163" s="21" t="s">
        <v>2344</v>
      </c>
      <c r="C163" s="27">
        <v>-5.03</v>
      </c>
      <c r="D163" s="21"/>
      <c r="E163" s="27">
        <v>1</v>
      </c>
      <c r="F163" s="21"/>
    </row>
    <row r="164" spans="1:6" ht="15.6" hidden="1">
      <c r="A164" s="27" t="s">
        <v>2345</v>
      </c>
      <c r="B164" s="21" t="s">
        <v>2346</v>
      </c>
      <c r="C164" s="27">
        <v>-133.74</v>
      </c>
      <c r="D164" s="21"/>
      <c r="E164" s="27">
        <v>1</v>
      </c>
      <c r="F164" s="21"/>
    </row>
    <row r="165" spans="1:6" ht="15.6" hidden="1">
      <c r="A165" s="27" t="s">
        <v>2347</v>
      </c>
      <c r="B165" s="21" t="s">
        <v>2348</v>
      </c>
      <c r="C165" s="27">
        <v>-219.53</v>
      </c>
      <c r="D165" s="21"/>
      <c r="E165" s="27">
        <v>1</v>
      </c>
      <c r="F165" s="21"/>
    </row>
    <row r="166" spans="1:6" ht="15.6" hidden="1">
      <c r="A166" s="73">
        <v>44229</v>
      </c>
      <c r="B166" s="21" t="s">
        <v>2349</v>
      </c>
      <c r="C166" s="27">
        <v>-6.28</v>
      </c>
      <c r="D166" s="21"/>
      <c r="E166" s="27">
        <v>2</v>
      </c>
      <c r="F166" s="21"/>
    </row>
    <row r="167" spans="1:6" ht="15.6" hidden="1">
      <c r="A167" s="73">
        <v>44502</v>
      </c>
      <c r="B167" s="21" t="s">
        <v>2350</v>
      </c>
      <c r="C167" s="27">
        <v>-16</v>
      </c>
      <c r="D167" s="21"/>
      <c r="E167" s="27">
        <v>2</v>
      </c>
      <c r="F167" s="21"/>
    </row>
    <row r="168" spans="1:6" ht="15.6" hidden="1">
      <c r="A168" s="27" t="s">
        <v>2351</v>
      </c>
      <c r="B168" s="21" t="s">
        <v>2352</v>
      </c>
      <c r="C168" s="27">
        <v>-15.7</v>
      </c>
      <c r="D168" s="21"/>
      <c r="E168" s="27">
        <v>2</v>
      </c>
      <c r="F168" s="21"/>
    </row>
    <row r="169" spans="1:6" ht="15.6" hidden="1">
      <c r="A169" s="73">
        <v>44502</v>
      </c>
      <c r="B169" s="21" t="s">
        <v>2353</v>
      </c>
      <c r="C169" s="27">
        <v>-16</v>
      </c>
      <c r="D169" s="21"/>
      <c r="E169" s="27">
        <v>2</v>
      </c>
      <c r="F169" s="21"/>
    </row>
    <row r="170" spans="1:6" ht="15.6" hidden="1">
      <c r="A170" s="73">
        <v>44472</v>
      </c>
      <c r="B170" s="21" t="s">
        <v>2354</v>
      </c>
      <c r="C170" s="27">
        <v>-16.04</v>
      </c>
      <c r="D170" s="21"/>
      <c r="E170" s="27">
        <v>3</v>
      </c>
      <c r="F170" s="21"/>
    </row>
    <row r="171" spans="1:6" ht="15.6" hidden="1">
      <c r="A171" s="27" t="s">
        <v>2355</v>
      </c>
      <c r="B171" s="21" t="s">
        <v>2356</v>
      </c>
      <c r="C171" s="27">
        <v>-106.98</v>
      </c>
      <c r="D171" s="21"/>
      <c r="E171" s="27">
        <v>3</v>
      </c>
      <c r="F171" s="21"/>
    </row>
    <row r="172" spans="1:6" ht="15.6" hidden="1">
      <c r="A172" s="73">
        <v>44231</v>
      </c>
      <c r="B172" s="21" t="s">
        <v>2357</v>
      </c>
      <c r="C172" s="27">
        <v>-80.239999999999995</v>
      </c>
      <c r="D172" s="21"/>
      <c r="E172" s="27">
        <v>4</v>
      </c>
      <c r="F172" s="21"/>
    </row>
    <row r="173" spans="1:6" ht="15.6" hidden="1">
      <c r="A173" s="27" t="s">
        <v>2358</v>
      </c>
      <c r="B173" s="21" t="s">
        <v>2359</v>
      </c>
      <c r="C173" s="27">
        <v>-143.65</v>
      </c>
      <c r="D173" s="21"/>
      <c r="E173" s="27">
        <v>4</v>
      </c>
      <c r="F173" s="21"/>
    </row>
    <row r="174" spans="1:6" ht="15.6" hidden="1">
      <c r="A174" s="73">
        <v>44505</v>
      </c>
      <c r="B174" s="21" t="s">
        <v>2360</v>
      </c>
      <c r="C174" s="27">
        <v>-32.090000000000003</v>
      </c>
      <c r="D174" s="21"/>
      <c r="E174" s="27">
        <v>5</v>
      </c>
      <c r="F174" s="21"/>
    </row>
    <row r="175" spans="1:6" ht="15.6" hidden="1">
      <c r="A175" s="73">
        <v>44474</v>
      </c>
      <c r="B175" s="21" t="s">
        <v>2361</v>
      </c>
      <c r="C175" s="27">
        <v>-10.17</v>
      </c>
      <c r="D175" s="21"/>
      <c r="E175" s="27">
        <v>5</v>
      </c>
      <c r="F175" s="21"/>
    </row>
    <row r="176" spans="1:6" ht="15.6" hidden="1">
      <c r="A176" s="73">
        <v>44317</v>
      </c>
      <c r="B176" s="21" t="s">
        <v>2362</v>
      </c>
      <c r="C176" s="27">
        <v>-10.99</v>
      </c>
      <c r="D176" s="21"/>
      <c r="E176" s="27">
        <v>1</v>
      </c>
      <c r="F176" s="21"/>
    </row>
    <row r="177" spans="1:6" ht="15.6" hidden="1">
      <c r="A177" s="27" t="s">
        <v>2363</v>
      </c>
      <c r="B177" s="21" t="s">
        <v>2364</v>
      </c>
      <c r="C177" s="27">
        <v>-13.99</v>
      </c>
      <c r="D177" s="21"/>
      <c r="E177" s="27">
        <v>1</v>
      </c>
      <c r="F177" s="21"/>
    </row>
    <row r="178" spans="1:6" ht="15.6" hidden="1">
      <c r="A178" s="27" t="s">
        <v>2343</v>
      </c>
      <c r="B178" s="21" t="s">
        <v>2365</v>
      </c>
      <c r="C178" s="27">
        <v>-50.77</v>
      </c>
      <c r="D178" s="21"/>
      <c r="E178" s="27">
        <v>1</v>
      </c>
      <c r="F178" s="21"/>
    </row>
    <row r="179" spans="1:6" ht="15.6" hidden="1">
      <c r="A179" s="27" t="s">
        <v>2363</v>
      </c>
      <c r="B179" s="21" t="s">
        <v>2366</v>
      </c>
      <c r="C179" s="27">
        <v>-14.99</v>
      </c>
      <c r="D179" s="21"/>
      <c r="E179" s="27">
        <v>1</v>
      </c>
      <c r="F179" s="21"/>
    </row>
    <row r="180" spans="1:6" ht="15.6" hidden="1">
      <c r="A180" s="27" t="s">
        <v>2347</v>
      </c>
      <c r="B180" s="21" t="s">
        <v>2367</v>
      </c>
      <c r="C180" s="27">
        <v>-33.880000000000003</v>
      </c>
      <c r="D180" s="21"/>
      <c r="E180" s="27">
        <v>1</v>
      </c>
      <c r="F180" s="21"/>
    </row>
    <row r="181" spans="1:6" ht="15.6" hidden="1">
      <c r="A181" s="27" t="s">
        <v>2147</v>
      </c>
      <c r="B181" s="21" t="s">
        <v>2368</v>
      </c>
      <c r="C181" s="27">
        <v>-104.99</v>
      </c>
      <c r="D181" s="21"/>
      <c r="E181" s="27">
        <v>1</v>
      </c>
      <c r="F181" s="21"/>
    </row>
    <row r="182" spans="1:6" ht="15.6" hidden="1">
      <c r="A182" s="27" t="s">
        <v>2363</v>
      </c>
      <c r="B182" s="21" t="s">
        <v>2369</v>
      </c>
      <c r="C182" s="27">
        <v>-39.99</v>
      </c>
      <c r="D182" s="21"/>
      <c r="E182" s="27">
        <v>1</v>
      </c>
      <c r="F182" s="21"/>
    </row>
    <row r="183" spans="1:6" ht="15.6" hidden="1">
      <c r="A183" s="27" t="s">
        <v>2195</v>
      </c>
      <c r="B183" s="21" t="s">
        <v>2370</v>
      </c>
      <c r="C183" s="27">
        <v>-84.86</v>
      </c>
      <c r="D183" s="21"/>
      <c r="E183" s="27">
        <v>1</v>
      </c>
      <c r="F183" s="21"/>
    </row>
    <row r="184" spans="1:6" ht="15.6" hidden="1">
      <c r="A184" s="27" t="s">
        <v>2343</v>
      </c>
      <c r="B184" s="21" t="s">
        <v>2371</v>
      </c>
      <c r="C184" s="27">
        <v>-17.989999999999998</v>
      </c>
      <c r="D184" s="21"/>
      <c r="E184" s="27">
        <v>1</v>
      </c>
      <c r="F184" s="21"/>
    </row>
    <row r="185" spans="1:6" ht="15.6" hidden="1">
      <c r="A185" s="27" t="s">
        <v>2372</v>
      </c>
      <c r="B185" s="21" t="s">
        <v>2373</v>
      </c>
      <c r="C185" s="27">
        <v>-109.99</v>
      </c>
      <c r="D185" s="21"/>
      <c r="E185" s="27">
        <v>1</v>
      </c>
      <c r="F185" s="21"/>
    </row>
    <row r="186" spans="1:6" ht="15.6" hidden="1">
      <c r="A186" s="27" t="s">
        <v>2347</v>
      </c>
      <c r="B186" s="21" t="s">
        <v>2374</v>
      </c>
      <c r="C186" s="27">
        <v>-149.99</v>
      </c>
      <c r="D186" s="21"/>
      <c r="E186" s="27">
        <v>1</v>
      </c>
      <c r="F186" s="21"/>
    </row>
    <row r="187" spans="1:6" ht="15.6" hidden="1">
      <c r="A187" s="27" t="s">
        <v>2363</v>
      </c>
      <c r="B187" s="21" t="s">
        <v>2375</v>
      </c>
      <c r="C187" s="27">
        <v>-79.989999999999995</v>
      </c>
      <c r="D187" s="21"/>
      <c r="E187" s="27">
        <v>1</v>
      </c>
      <c r="F187" s="21"/>
    </row>
    <row r="188" spans="1:6" ht="15.6" hidden="1">
      <c r="A188" s="27" t="s">
        <v>2372</v>
      </c>
      <c r="B188" s="21" t="s">
        <v>2376</v>
      </c>
      <c r="C188" s="27">
        <v>-124.72</v>
      </c>
      <c r="D188" s="21"/>
      <c r="E188" s="27">
        <v>1</v>
      </c>
      <c r="F188" s="21"/>
    </row>
    <row r="189" spans="1:6" ht="15.6" hidden="1">
      <c r="A189" s="27" t="s">
        <v>2377</v>
      </c>
      <c r="B189" s="21" t="s">
        <v>2378</v>
      </c>
      <c r="C189" s="27">
        <v>-43.99</v>
      </c>
      <c r="D189" s="21"/>
      <c r="E189" s="27">
        <v>1</v>
      </c>
      <c r="F189" s="21"/>
    </row>
    <row r="190" spans="1:6" ht="15.6" hidden="1">
      <c r="A190" s="27" t="s">
        <v>2147</v>
      </c>
      <c r="B190" s="21" t="s">
        <v>2379</v>
      </c>
      <c r="C190" s="27">
        <v>-165.93</v>
      </c>
      <c r="D190" s="21"/>
      <c r="E190" s="27">
        <v>1</v>
      </c>
      <c r="F190" s="21"/>
    </row>
    <row r="191" spans="1:6" ht="15.6" hidden="1">
      <c r="A191" s="27" t="s">
        <v>2343</v>
      </c>
      <c r="B191" s="21" t="s">
        <v>2380</v>
      </c>
      <c r="C191" s="27">
        <v>-89.87</v>
      </c>
      <c r="D191" s="21"/>
      <c r="E191" s="27">
        <v>1</v>
      </c>
      <c r="F191" s="21"/>
    </row>
    <row r="192" spans="1:6" ht="15.6" hidden="1">
      <c r="A192" s="73">
        <v>44318</v>
      </c>
      <c r="B192" s="21" t="s">
        <v>2381</v>
      </c>
      <c r="C192" s="27">
        <v>-10.99</v>
      </c>
      <c r="D192" s="21"/>
      <c r="E192" s="27">
        <v>2</v>
      </c>
      <c r="F192" s="21"/>
    </row>
    <row r="193" spans="1:6" ht="15.6" hidden="1">
      <c r="A193" s="27" t="s">
        <v>2184</v>
      </c>
      <c r="B193" s="21" t="s">
        <v>2382</v>
      </c>
      <c r="C193" s="27">
        <v>-33.979999999999997</v>
      </c>
      <c r="D193" s="21"/>
      <c r="E193" s="27">
        <v>2</v>
      </c>
      <c r="F193" s="21"/>
    </row>
    <row r="194" spans="1:6" ht="15.6" hidden="1">
      <c r="A194" s="73">
        <v>44288</v>
      </c>
      <c r="B194" s="21" t="s">
        <v>2383</v>
      </c>
      <c r="C194" s="27">
        <v>-120.54</v>
      </c>
      <c r="D194" s="21"/>
      <c r="E194" s="27">
        <v>2</v>
      </c>
      <c r="F194" s="21"/>
    </row>
    <row r="195" spans="1:6" ht="15.6" hidden="1">
      <c r="A195" s="27" t="s">
        <v>2384</v>
      </c>
      <c r="B195" s="21" t="s">
        <v>2385</v>
      </c>
      <c r="C195" s="27">
        <v>-12</v>
      </c>
      <c r="D195" s="21"/>
      <c r="E195" s="27">
        <v>2</v>
      </c>
      <c r="F195" s="21"/>
    </row>
    <row r="196" spans="1:6" ht="15.6" hidden="1">
      <c r="A196" s="27" t="s">
        <v>2212</v>
      </c>
      <c r="B196" s="21" t="s">
        <v>2386</v>
      </c>
      <c r="C196" s="27">
        <v>-15.99</v>
      </c>
      <c r="D196" s="21"/>
      <c r="E196" s="27">
        <v>2</v>
      </c>
      <c r="F196" s="21"/>
    </row>
    <row r="197" spans="1:6" ht="15.6" hidden="1">
      <c r="A197" s="73">
        <v>44502</v>
      </c>
      <c r="B197" s="21" t="s">
        <v>2387</v>
      </c>
      <c r="C197" s="27">
        <v>-55.3</v>
      </c>
      <c r="D197" s="21"/>
      <c r="E197" s="27">
        <v>2</v>
      </c>
      <c r="F197" s="21"/>
    </row>
    <row r="198" spans="1:6" ht="15.6" hidden="1">
      <c r="A198" s="73">
        <v>44502</v>
      </c>
      <c r="B198" s="21" t="s">
        <v>2388</v>
      </c>
      <c r="C198" s="27">
        <v>-50.25</v>
      </c>
      <c r="D198" s="21"/>
      <c r="E198" s="27">
        <v>2</v>
      </c>
      <c r="F198" s="21"/>
    </row>
    <row r="199" spans="1:6" ht="15.6" hidden="1">
      <c r="A199" s="27" t="s">
        <v>2389</v>
      </c>
      <c r="B199" s="21" t="s">
        <v>2390</v>
      </c>
      <c r="C199" s="27">
        <v>-20.32</v>
      </c>
      <c r="D199" s="21"/>
      <c r="E199" s="27">
        <v>2</v>
      </c>
      <c r="F199" s="21"/>
    </row>
    <row r="200" spans="1:6" ht="15.6" hidden="1">
      <c r="A200" s="73">
        <v>44441</v>
      </c>
      <c r="B200" s="21" t="s">
        <v>2391</v>
      </c>
      <c r="C200" s="27">
        <v>-27.19</v>
      </c>
      <c r="D200" s="21"/>
      <c r="E200" s="27">
        <v>2</v>
      </c>
      <c r="F200" s="21"/>
    </row>
    <row r="201" spans="1:6" ht="15.6" hidden="1">
      <c r="A201" s="73">
        <v>44288</v>
      </c>
      <c r="B201" s="21" t="s">
        <v>2392</v>
      </c>
      <c r="C201" s="27">
        <v>-22.99</v>
      </c>
      <c r="D201" s="21"/>
      <c r="E201" s="27">
        <v>2</v>
      </c>
      <c r="F201" s="21"/>
    </row>
    <row r="202" spans="1:6" ht="15.6" hidden="1">
      <c r="A202" s="27" t="s">
        <v>2212</v>
      </c>
      <c r="B202" s="21" t="s">
        <v>2393</v>
      </c>
      <c r="C202" s="27">
        <v>-39.979999999999997</v>
      </c>
      <c r="D202" s="21"/>
      <c r="E202" s="27">
        <v>2</v>
      </c>
      <c r="F202" s="21"/>
    </row>
    <row r="203" spans="1:6" ht="15.6" hidden="1">
      <c r="A203" s="27" t="s">
        <v>2212</v>
      </c>
      <c r="B203" s="21" t="s">
        <v>2394</v>
      </c>
      <c r="C203" s="27">
        <v>-20.69</v>
      </c>
      <c r="D203" s="21"/>
      <c r="E203" s="27">
        <v>2</v>
      </c>
      <c r="F203" s="21"/>
    </row>
    <row r="204" spans="1:6" ht="15.6" hidden="1">
      <c r="A204" s="27" t="s">
        <v>2395</v>
      </c>
      <c r="B204" s="21" t="s">
        <v>2396</v>
      </c>
      <c r="C204" s="27">
        <v>-37.43</v>
      </c>
      <c r="D204" s="21"/>
      <c r="E204" s="27">
        <v>2</v>
      </c>
      <c r="F204" s="21"/>
    </row>
    <row r="205" spans="1:6" ht="15.6" hidden="1">
      <c r="A205" s="73">
        <v>44410</v>
      </c>
      <c r="B205" s="21" t="s">
        <v>2397</v>
      </c>
      <c r="C205" s="27">
        <v>-45.98</v>
      </c>
      <c r="D205" s="21"/>
      <c r="E205" s="27">
        <v>2</v>
      </c>
      <c r="F205" s="21"/>
    </row>
    <row r="206" spans="1:6" ht="15.6" hidden="1">
      <c r="A206" s="73">
        <v>44288</v>
      </c>
      <c r="B206" s="21" t="s">
        <v>2398</v>
      </c>
      <c r="C206" s="27">
        <v>-29.99</v>
      </c>
      <c r="D206" s="21"/>
      <c r="E206" s="27">
        <v>2</v>
      </c>
      <c r="F206" s="21"/>
    </row>
    <row r="207" spans="1:6" ht="15.6" hidden="1">
      <c r="A207" s="73">
        <v>44199</v>
      </c>
      <c r="B207" s="21" t="s">
        <v>2399</v>
      </c>
      <c r="C207" s="27">
        <v>-13.99</v>
      </c>
      <c r="D207" s="21"/>
      <c r="E207" s="27">
        <v>3</v>
      </c>
      <c r="F207" s="21"/>
    </row>
    <row r="208" spans="1:6" ht="15.6" hidden="1">
      <c r="A208" s="27" t="s">
        <v>2188</v>
      </c>
      <c r="B208" s="21" t="s">
        <v>2400</v>
      </c>
      <c r="C208" s="27">
        <v>-14.99</v>
      </c>
      <c r="D208" s="21"/>
      <c r="E208" s="27">
        <v>3</v>
      </c>
      <c r="F208" s="21"/>
    </row>
    <row r="209" spans="1:6" ht="15.6" hidden="1">
      <c r="A209" s="73">
        <v>44199</v>
      </c>
      <c r="B209" s="21" t="s">
        <v>2401</v>
      </c>
      <c r="C209" s="27">
        <v>-7.45</v>
      </c>
      <c r="D209" s="21"/>
      <c r="E209" s="27">
        <v>3</v>
      </c>
      <c r="F209" s="21"/>
    </row>
    <row r="210" spans="1:6" ht="15.6" hidden="1">
      <c r="A210" s="73">
        <v>44289</v>
      </c>
      <c r="B210" s="21" t="s">
        <v>2402</v>
      </c>
      <c r="C210" s="27">
        <v>-7.45</v>
      </c>
      <c r="D210" s="21"/>
      <c r="E210" s="27">
        <v>3</v>
      </c>
      <c r="F210" s="21"/>
    </row>
    <row r="211" spans="1:6" ht="15.6" hidden="1">
      <c r="A211" s="73">
        <v>44319</v>
      </c>
      <c r="B211" s="21" t="s">
        <v>2403</v>
      </c>
      <c r="C211" s="27">
        <v>-10.99</v>
      </c>
      <c r="D211" s="21"/>
      <c r="E211" s="27">
        <v>3</v>
      </c>
      <c r="F211" s="21"/>
    </row>
    <row r="212" spans="1:6" ht="15.6" hidden="1">
      <c r="A212" s="27" t="s">
        <v>2404</v>
      </c>
      <c r="B212" s="21" t="s">
        <v>2405</v>
      </c>
      <c r="C212" s="27">
        <v>-32.99</v>
      </c>
      <c r="D212" s="21"/>
      <c r="E212" s="27">
        <v>3</v>
      </c>
      <c r="F212" s="21"/>
    </row>
    <row r="213" spans="1:6" ht="15.6" hidden="1">
      <c r="A213" s="73">
        <v>44533</v>
      </c>
      <c r="B213" s="21" t="s">
        <v>2406</v>
      </c>
      <c r="C213" s="27">
        <v>-139.99</v>
      </c>
      <c r="D213" s="21"/>
      <c r="E213" s="27">
        <v>3</v>
      </c>
      <c r="F213" s="21"/>
    </row>
    <row r="214" spans="1:6" ht="15.6" hidden="1">
      <c r="A214" s="27" t="s">
        <v>2407</v>
      </c>
      <c r="B214" s="21" t="s">
        <v>2408</v>
      </c>
      <c r="C214" s="27">
        <v>-89</v>
      </c>
      <c r="D214" s="21"/>
      <c r="E214" s="27">
        <v>3</v>
      </c>
      <c r="F214" s="21"/>
    </row>
    <row r="215" spans="1:6" ht="15.6" hidden="1">
      <c r="A215" s="27" t="s">
        <v>2259</v>
      </c>
      <c r="B215" s="21" t="s">
        <v>2409</v>
      </c>
      <c r="C215" s="27">
        <v>-25.2</v>
      </c>
      <c r="D215" s="21"/>
      <c r="E215" s="27">
        <v>3</v>
      </c>
      <c r="F215" s="21"/>
    </row>
    <row r="216" spans="1:6" ht="15.6" hidden="1">
      <c r="A216" s="27" t="s">
        <v>2220</v>
      </c>
      <c r="B216" s="21" t="s">
        <v>2410</v>
      </c>
      <c r="C216" s="27">
        <v>-48.38</v>
      </c>
      <c r="D216" s="21"/>
      <c r="E216" s="27">
        <v>3</v>
      </c>
      <c r="F216" s="21"/>
    </row>
    <row r="217" spans="1:6" ht="15.6" hidden="1">
      <c r="A217" s="27" t="s">
        <v>2220</v>
      </c>
      <c r="B217" s="21" t="s">
        <v>2411</v>
      </c>
      <c r="C217" s="27">
        <v>-5.96</v>
      </c>
      <c r="D217" s="21"/>
      <c r="E217" s="27">
        <v>3</v>
      </c>
      <c r="F217" s="21"/>
    </row>
    <row r="218" spans="1:6" ht="15.6" hidden="1">
      <c r="A218" s="73">
        <v>44199</v>
      </c>
      <c r="B218" s="21" t="s">
        <v>2412</v>
      </c>
      <c r="C218" s="27">
        <v>-65.959999999999994</v>
      </c>
      <c r="D218" s="21"/>
      <c r="E218" s="27">
        <v>3</v>
      </c>
      <c r="F218" s="21"/>
    </row>
    <row r="219" spans="1:6" ht="15.6" hidden="1">
      <c r="A219" s="73">
        <v>44289</v>
      </c>
      <c r="B219" s="21" t="s">
        <v>2413</v>
      </c>
      <c r="C219" s="27">
        <v>-48.08</v>
      </c>
      <c r="D219" s="21"/>
      <c r="E219" s="27">
        <v>3</v>
      </c>
      <c r="F219" s="21"/>
    </row>
    <row r="220" spans="1:6" ht="15.6" hidden="1">
      <c r="A220" s="73">
        <v>44199</v>
      </c>
      <c r="B220" s="21" t="s">
        <v>2414</v>
      </c>
      <c r="C220" s="27">
        <v>-82.52</v>
      </c>
      <c r="D220" s="21"/>
      <c r="E220" s="27">
        <v>3</v>
      </c>
      <c r="F220" s="21"/>
    </row>
    <row r="221" spans="1:6" ht="15.6" hidden="1">
      <c r="A221" s="27" t="s">
        <v>2355</v>
      </c>
      <c r="B221" s="21" t="s">
        <v>2415</v>
      </c>
      <c r="C221" s="27">
        <v>-32.99</v>
      </c>
      <c r="D221" s="21"/>
      <c r="E221" s="27">
        <v>3</v>
      </c>
      <c r="F221" s="21"/>
    </row>
    <row r="222" spans="1:6" ht="15.6" hidden="1">
      <c r="A222" s="27" t="s">
        <v>2193</v>
      </c>
      <c r="B222" s="21" t="s">
        <v>2416</v>
      </c>
      <c r="C222" s="27">
        <v>-11.99</v>
      </c>
      <c r="D222" s="21"/>
      <c r="E222" s="27">
        <v>3</v>
      </c>
      <c r="F222" s="21"/>
    </row>
    <row r="223" spans="1:6" ht="15.6" hidden="1">
      <c r="A223" s="73">
        <v>44472</v>
      </c>
      <c r="B223" s="21" t="s">
        <v>2417</v>
      </c>
      <c r="C223" s="27">
        <v>-34.950000000000003</v>
      </c>
      <c r="D223" s="21"/>
      <c r="E223" s="27">
        <v>3</v>
      </c>
      <c r="F223" s="21"/>
    </row>
    <row r="224" spans="1:6" ht="15.6" hidden="1">
      <c r="A224" s="27" t="s">
        <v>2193</v>
      </c>
      <c r="B224" s="21" t="s">
        <v>2418</v>
      </c>
      <c r="C224" s="27">
        <v>-23.99</v>
      </c>
      <c r="D224" s="21"/>
      <c r="E224" s="27">
        <v>3</v>
      </c>
      <c r="F224" s="21"/>
    </row>
    <row r="225" spans="1:6" ht="15.6" hidden="1">
      <c r="A225" s="73">
        <v>44320</v>
      </c>
      <c r="B225" s="21" t="s">
        <v>2419</v>
      </c>
      <c r="C225" s="27">
        <v>-10.99</v>
      </c>
      <c r="D225" s="21"/>
      <c r="E225" s="27">
        <v>4</v>
      </c>
      <c r="F225" s="21"/>
    </row>
    <row r="226" spans="1:6" ht="15.6" hidden="1">
      <c r="A226" s="27" t="s">
        <v>2420</v>
      </c>
      <c r="B226" s="21" t="s">
        <v>2421</v>
      </c>
      <c r="C226" s="27">
        <v>-6.39</v>
      </c>
      <c r="D226" s="21"/>
      <c r="E226" s="27">
        <v>4</v>
      </c>
      <c r="F226" s="21"/>
    </row>
    <row r="227" spans="1:6" ht="15.6" hidden="1">
      <c r="A227" s="27" t="s">
        <v>2315</v>
      </c>
      <c r="B227" s="21" t="s">
        <v>2422</v>
      </c>
      <c r="C227" s="27">
        <v>-7.45</v>
      </c>
      <c r="D227" s="21"/>
      <c r="E227" s="27">
        <v>4</v>
      </c>
      <c r="F227" s="21"/>
    </row>
    <row r="228" spans="1:6" ht="15.6" hidden="1">
      <c r="A228" s="27" t="s">
        <v>2423</v>
      </c>
      <c r="B228" s="21" t="s">
        <v>2424</v>
      </c>
      <c r="C228" s="27">
        <v>-12.99</v>
      </c>
      <c r="D228" s="21"/>
      <c r="E228" s="27">
        <v>4</v>
      </c>
      <c r="F228" s="21"/>
    </row>
    <row r="229" spans="1:6" ht="15.6" hidden="1">
      <c r="A229" s="73">
        <v>44231</v>
      </c>
      <c r="B229" s="21" t="s">
        <v>2425</v>
      </c>
      <c r="C229" s="27">
        <v>-85.99</v>
      </c>
      <c r="D229" s="21"/>
      <c r="E229" s="27">
        <v>4</v>
      </c>
      <c r="F229" s="21"/>
    </row>
    <row r="230" spans="1:6" ht="15.6" hidden="1">
      <c r="A230" s="73">
        <v>44320</v>
      </c>
      <c r="B230" s="21" t="s">
        <v>2426</v>
      </c>
      <c r="C230" s="27">
        <v>-21.99</v>
      </c>
      <c r="D230" s="21"/>
      <c r="E230" s="27">
        <v>4</v>
      </c>
      <c r="F230" s="21"/>
    </row>
    <row r="231" spans="1:6" ht="15.6" hidden="1">
      <c r="A231" s="27" t="s">
        <v>2427</v>
      </c>
      <c r="B231" s="21" t="s">
        <v>2428</v>
      </c>
      <c r="C231" s="27">
        <v>-56.58</v>
      </c>
      <c r="D231" s="21"/>
      <c r="E231" s="27">
        <v>4</v>
      </c>
      <c r="F231" s="21"/>
    </row>
    <row r="232" spans="1:6" ht="15.6" hidden="1">
      <c r="A232" s="27" t="s">
        <v>2358</v>
      </c>
      <c r="B232" s="21" t="s">
        <v>2429</v>
      </c>
      <c r="C232" s="27">
        <v>-92.72</v>
      </c>
      <c r="D232" s="21"/>
      <c r="E232" s="27">
        <v>4</v>
      </c>
      <c r="F232" s="21"/>
    </row>
    <row r="233" spans="1:6" ht="15.6" hidden="1">
      <c r="A233" s="73">
        <v>44351</v>
      </c>
      <c r="B233" s="21" t="s">
        <v>2430</v>
      </c>
      <c r="C233" s="27">
        <v>-94.98</v>
      </c>
      <c r="D233" s="21"/>
      <c r="E233" s="27">
        <v>4</v>
      </c>
      <c r="F233" s="21"/>
    </row>
    <row r="234" spans="1:6" ht="15.6" hidden="1">
      <c r="A234" s="27" t="s">
        <v>2431</v>
      </c>
      <c r="B234" s="21" t="s">
        <v>2432</v>
      </c>
      <c r="C234" s="27">
        <v>-70.81</v>
      </c>
      <c r="D234" s="21"/>
      <c r="E234" s="27">
        <v>4</v>
      </c>
      <c r="F234" s="21"/>
    </row>
    <row r="235" spans="1:6" ht="15.6" hidden="1">
      <c r="A235" s="27" t="s">
        <v>2315</v>
      </c>
      <c r="B235" s="21" t="s">
        <v>2433</v>
      </c>
      <c r="C235" s="27">
        <v>-38.39</v>
      </c>
      <c r="D235" s="21"/>
      <c r="E235" s="27">
        <v>4</v>
      </c>
      <c r="F235" s="21"/>
    </row>
    <row r="236" spans="1:6" ht="15.6" hidden="1">
      <c r="A236" s="27" t="s">
        <v>2358</v>
      </c>
      <c r="B236" s="21" t="s">
        <v>2434</v>
      </c>
      <c r="C236" s="27">
        <v>-13.86</v>
      </c>
      <c r="D236" s="21"/>
      <c r="E236" s="27">
        <v>4</v>
      </c>
      <c r="F236" s="21"/>
    </row>
    <row r="237" spans="1:6" ht="15.6" hidden="1">
      <c r="A237" s="73">
        <v>44320</v>
      </c>
      <c r="B237" s="21" t="s">
        <v>2435</v>
      </c>
      <c r="C237" s="27">
        <v>-31.99</v>
      </c>
      <c r="D237" s="21"/>
      <c r="E237" s="27">
        <v>4</v>
      </c>
      <c r="F237" s="21"/>
    </row>
    <row r="238" spans="1:6" ht="15.6" hidden="1">
      <c r="A238" s="27" t="s">
        <v>2427</v>
      </c>
      <c r="B238" s="21" t="s">
        <v>2436</v>
      </c>
      <c r="C238" s="27">
        <v>-13.99</v>
      </c>
      <c r="D238" s="21"/>
      <c r="E238" s="27">
        <v>4</v>
      </c>
      <c r="F238" s="21"/>
    </row>
    <row r="239" spans="1:6" ht="15.6" hidden="1">
      <c r="A239" s="73">
        <v>44382</v>
      </c>
      <c r="B239" s="21" t="s">
        <v>2437</v>
      </c>
      <c r="C239" s="27">
        <v>-7.45</v>
      </c>
      <c r="D239" s="21"/>
      <c r="E239" s="27">
        <v>5</v>
      </c>
      <c r="F239" s="21"/>
    </row>
    <row r="240" spans="1:6" ht="15.6" hidden="1">
      <c r="A240" s="73">
        <v>44382</v>
      </c>
      <c r="B240" s="21" t="s">
        <v>2438</v>
      </c>
      <c r="C240" s="27">
        <v>-8.99</v>
      </c>
      <c r="D240" s="21"/>
      <c r="E240" s="27">
        <v>5</v>
      </c>
      <c r="F240" s="21"/>
    </row>
    <row r="241" spans="1:6" ht="15.6" hidden="1">
      <c r="A241" s="27" t="s">
        <v>2306</v>
      </c>
      <c r="B241" s="21" t="s">
        <v>2439</v>
      </c>
      <c r="C241" s="27">
        <v>-84.95</v>
      </c>
      <c r="D241" s="21"/>
      <c r="E241" s="27">
        <v>5</v>
      </c>
      <c r="F241" s="21"/>
    </row>
    <row r="242" spans="1:6" ht="15.6" hidden="1">
      <c r="A242" s="27" t="s">
        <v>2306</v>
      </c>
      <c r="B242" s="21" t="s">
        <v>2440</v>
      </c>
      <c r="C242" s="27">
        <v>-128.94999999999999</v>
      </c>
      <c r="D242" s="21"/>
      <c r="E242" s="27">
        <v>5</v>
      </c>
      <c r="F242" s="21"/>
    </row>
    <row r="243" spans="1:6" ht="15.6" hidden="1">
      <c r="A243" s="73">
        <v>44260</v>
      </c>
      <c r="B243" s="21" t="s">
        <v>2441</v>
      </c>
      <c r="C243" s="27">
        <v>-81.99</v>
      </c>
      <c r="D243" s="21"/>
      <c r="E243" s="27">
        <v>5</v>
      </c>
      <c r="F243" s="21"/>
    </row>
    <row r="244" spans="1:6" ht="15.6" hidden="1">
      <c r="A244" s="73">
        <v>44260</v>
      </c>
      <c r="B244" s="21" t="s">
        <v>2442</v>
      </c>
      <c r="C244" s="27">
        <v>-12.99</v>
      </c>
      <c r="D244" s="21"/>
      <c r="E244" s="27">
        <v>5</v>
      </c>
      <c r="F244" s="21"/>
    </row>
    <row r="245" spans="1:6" ht="15.6" hidden="1">
      <c r="A245" s="73">
        <v>44260</v>
      </c>
      <c r="B245" s="21" t="s">
        <v>2443</v>
      </c>
      <c r="C245" s="27">
        <v>-27.99</v>
      </c>
      <c r="D245" s="21"/>
      <c r="E245" s="27">
        <v>5</v>
      </c>
      <c r="F245" s="21"/>
    </row>
    <row r="246" spans="1:6" ht="15.6" hidden="1">
      <c r="A246" s="73">
        <v>44202</v>
      </c>
      <c r="B246" s="21" t="s">
        <v>2444</v>
      </c>
      <c r="C246" s="27">
        <v>-12.39</v>
      </c>
      <c r="D246" s="21"/>
      <c r="E246" s="27">
        <v>6</v>
      </c>
      <c r="F246" s="21"/>
    </row>
    <row r="247" spans="1:6" ht="15.6" hidden="1">
      <c r="A247" s="27" t="s">
        <v>2445</v>
      </c>
      <c r="B247" s="21" t="s">
        <v>2446</v>
      </c>
      <c r="C247" s="27">
        <v>-12.39</v>
      </c>
      <c r="D247" s="21"/>
      <c r="E247" s="27">
        <v>6</v>
      </c>
      <c r="F247" s="21"/>
    </row>
    <row r="248" spans="1:6" ht="15.6" hidden="1">
      <c r="A248" s="73">
        <v>44383</v>
      </c>
      <c r="B248" s="21" t="s">
        <v>2447</v>
      </c>
      <c r="C248" s="27">
        <v>-7.99</v>
      </c>
      <c r="D248" s="21"/>
      <c r="E248" s="27">
        <v>6</v>
      </c>
      <c r="F248" s="21"/>
    </row>
    <row r="249" spans="1:6" ht="15.6" hidden="1">
      <c r="A249" s="27" t="s">
        <v>2448</v>
      </c>
      <c r="B249" s="21" t="s">
        <v>2449</v>
      </c>
      <c r="C249" s="27">
        <v>-12.39</v>
      </c>
      <c r="D249" s="21"/>
      <c r="E249" s="27">
        <v>7</v>
      </c>
      <c r="F249" s="21"/>
    </row>
    <row r="250" spans="1:6" ht="15.6" hidden="1">
      <c r="A250" s="73">
        <v>44384</v>
      </c>
      <c r="B250" s="21" t="s">
        <v>2450</v>
      </c>
      <c r="C250" s="27">
        <v>-8.99</v>
      </c>
      <c r="D250" s="21"/>
      <c r="E250" s="27">
        <v>7</v>
      </c>
      <c r="F250" s="21"/>
    </row>
    <row r="251" spans="1:6" ht="15.6" hidden="1">
      <c r="A251" s="73">
        <v>44447</v>
      </c>
      <c r="B251" s="21" t="s">
        <v>2451</v>
      </c>
      <c r="C251" s="27">
        <v>-8.99</v>
      </c>
      <c r="D251" s="21"/>
      <c r="E251" s="27">
        <v>8</v>
      </c>
      <c r="F251" s="21"/>
    </row>
    <row r="252" spans="1:6" ht="15.6" hidden="1">
      <c r="A252" s="27" t="s">
        <v>2218</v>
      </c>
      <c r="B252" s="21" t="s">
        <v>2452</v>
      </c>
      <c r="C252" s="27">
        <v>-477.19</v>
      </c>
      <c r="D252" s="21"/>
      <c r="E252" s="27">
        <v>3</v>
      </c>
      <c r="F252" s="21"/>
    </row>
    <row r="253" spans="1:6" ht="15.6" hidden="1">
      <c r="A253" s="73">
        <v>44411</v>
      </c>
      <c r="B253" s="21" t="s">
        <v>2453</v>
      </c>
      <c r="C253" s="46">
        <v>-200</v>
      </c>
      <c r="D253" s="21"/>
      <c r="E253" s="27">
        <v>3</v>
      </c>
      <c r="F253" s="21"/>
    </row>
    <row r="254" spans="1:6" ht="15.6" hidden="1">
      <c r="A254" s="27" t="s">
        <v>2171</v>
      </c>
      <c r="B254" s="21" t="s">
        <v>2454</v>
      </c>
      <c r="C254" s="46">
        <v>-100</v>
      </c>
      <c r="D254" s="21"/>
      <c r="E254" s="27">
        <v>8</v>
      </c>
      <c r="F254" s="21"/>
    </row>
    <row r="255" spans="1:6" ht="15.6" hidden="1">
      <c r="A255" s="27" t="s">
        <v>2455</v>
      </c>
      <c r="B255" s="21" t="s">
        <v>2456</v>
      </c>
      <c r="C255" s="46">
        <v>-2500</v>
      </c>
      <c r="D255" s="21" t="s">
        <v>2457</v>
      </c>
      <c r="E255" s="27">
        <v>10</v>
      </c>
      <c r="F255" s="21"/>
    </row>
    <row r="256" spans="1:6" ht="15.6" hidden="1">
      <c r="A256" s="27" t="s">
        <v>2184</v>
      </c>
      <c r="B256" s="21" t="s">
        <v>2458</v>
      </c>
      <c r="C256" s="46">
        <v>-300</v>
      </c>
      <c r="D256" s="21" t="s">
        <v>2459</v>
      </c>
      <c r="E256" s="27">
        <v>2</v>
      </c>
      <c r="F256" s="21"/>
    </row>
    <row r="257" spans="1:6" ht="15.6" hidden="1">
      <c r="A257" s="27" t="s">
        <v>2151</v>
      </c>
      <c r="B257" s="21" t="s">
        <v>2460</v>
      </c>
      <c r="C257" s="27">
        <v>-4100</v>
      </c>
      <c r="D257" s="21" t="s">
        <v>2461</v>
      </c>
      <c r="E257" s="27">
        <v>10</v>
      </c>
      <c r="F257" s="21"/>
    </row>
    <row r="258" spans="1:6" ht="15.6" hidden="1">
      <c r="A258" s="27" t="s">
        <v>2462</v>
      </c>
      <c r="B258" s="21" t="s">
        <v>2463</v>
      </c>
      <c r="C258" s="46">
        <v>-1250</v>
      </c>
      <c r="D258" s="21" t="s">
        <v>2464</v>
      </c>
      <c r="E258" s="27">
        <v>12</v>
      </c>
      <c r="F258" s="21"/>
    </row>
    <row r="259" spans="1:6" ht="15.6" hidden="1">
      <c r="A259" s="73">
        <v>44203</v>
      </c>
      <c r="B259" s="21" t="s">
        <v>2465</v>
      </c>
      <c r="C259" s="27">
        <v>-86.97</v>
      </c>
      <c r="D259" s="21"/>
      <c r="E259" s="27">
        <v>7</v>
      </c>
      <c r="F259" s="21"/>
    </row>
    <row r="260" spans="1:6" ht="15.6" hidden="1">
      <c r="A260" s="73">
        <v>44236</v>
      </c>
      <c r="B260" s="21" t="s">
        <v>2466</v>
      </c>
      <c r="C260" s="27">
        <v>-35</v>
      </c>
      <c r="D260" s="21"/>
      <c r="E260" s="27">
        <v>9</v>
      </c>
      <c r="F260" s="21"/>
    </row>
    <row r="261" spans="1:6" ht="15.6" hidden="1">
      <c r="A261" s="73">
        <v>44296</v>
      </c>
      <c r="B261" s="21" t="s">
        <v>2467</v>
      </c>
      <c r="C261" s="27">
        <v>-35</v>
      </c>
      <c r="D261" s="21"/>
      <c r="E261" s="27">
        <v>10</v>
      </c>
      <c r="F261" s="21"/>
    </row>
    <row r="262" spans="1:6" ht="15.6" hidden="1">
      <c r="A262" s="73">
        <v>44238</v>
      </c>
      <c r="B262" s="21" t="s">
        <v>2468</v>
      </c>
      <c r="C262" s="27">
        <v>-29</v>
      </c>
      <c r="D262" s="21"/>
      <c r="E262" s="27">
        <v>11</v>
      </c>
      <c r="F262" s="21"/>
    </row>
    <row r="263" spans="1:6" ht="15.6" hidden="1">
      <c r="A263" s="27" t="s">
        <v>2469</v>
      </c>
      <c r="B263" s="21" t="s">
        <v>2470</v>
      </c>
      <c r="C263" s="27">
        <v>-4692</v>
      </c>
      <c r="D263" s="21"/>
      <c r="E263" s="27">
        <v>1</v>
      </c>
      <c r="F263" s="21"/>
    </row>
    <row r="264" spans="1:6" ht="15.6" hidden="1">
      <c r="A264" s="27" t="s">
        <v>2355</v>
      </c>
      <c r="B264" s="21" t="s">
        <v>2471</v>
      </c>
      <c r="C264" s="27">
        <v>-23.09</v>
      </c>
      <c r="D264" s="21"/>
      <c r="E264" s="27">
        <v>3</v>
      </c>
      <c r="F264" s="21"/>
    </row>
    <row r="265" spans="1:6" ht="15.6" hidden="1">
      <c r="A265" s="27" t="s">
        <v>2193</v>
      </c>
      <c r="B265" s="21" t="s">
        <v>2472</v>
      </c>
      <c r="C265" s="27">
        <v>-7.37</v>
      </c>
      <c r="D265" s="21"/>
      <c r="E265" s="27">
        <v>3</v>
      </c>
      <c r="F265" s="21"/>
    </row>
    <row r="266" spans="1:6" ht="15.6" hidden="1">
      <c r="A266" s="27" t="s">
        <v>2404</v>
      </c>
      <c r="B266" s="21" t="s">
        <v>2473</v>
      </c>
      <c r="C266" s="27">
        <v>-3.29</v>
      </c>
      <c r="D266" s="21"/>
      <c r="E266" s="27">
        <v>3</v>
      </c>
      <c r="F266" s="21"/>
    </row>
    <row r="267" spans="1:6" ht="15.6" hidden="1">
      <c r="A267" s="73">
        <v>44261</v>
      </c>
      <c r="B267" s="21" t="s">
        <v>2474</v>
      </c>
      <c r="C267" s="27">
        <v>-13.65</v>
      </c>
      <c r="D267" s="21"/>
      <c r="E267" s="27">
        <v>6</v>
      </c>
      <c r="F267" s="21"/>
    </row>
    <row r="268" spans="1:6" ht="15.6" hidden="1">
      <c r="A268" s="73">
        <v>44292</v>
      </c>
      <c r="B268" s="21" t="s">
        <v>2474</v>
      </c>
      <c r="C268" s="27">
        <v>-3.29</v>
      </c>
      <c r="D268" s="21"/>
      <c r="E268" s="27">
        <v>6</v>
      </c>
      <c r="F268" s="21"/>
    </row>
    <row r="269" spans="1:6" ht="15.6" hidden="1">
      <c r="A269" s="27" t="s">
        <v>2475</v>
      </c>
      <c r="B269" s="21" t="s">
        <v>2476</v>
      </c>
      <c r="C269" s="27">
        <v>-203</v>
      </c>
      <c r="D269" s="21"/>
      <c r="E269" s="27">
        <v>11</v>
      </c>
      <c r="F269" s="21"/>
    </row>
    <row r="270" spans="1:6" ht="15.6" hidden="1">
      <c r="A270" s="27" t="s">
        <v>2475</v>
      </c>
      <c r="B270" s="21" t="s">
        <v>2477</v>
      </c>
      <c r="C270" s="27">
        <v>-2.5</v>
      </c>
      <c r="D270" s="21"/>
      <c r="E270" s="27">
        <v>11</v>
      </c>
      <c r="F270" s="21"/>
    </row>
    <row r="271" spans="1:6" ht="15.6" hidden="1">
      <c r="A271" s="27" t="s">
        <v>2286</v>
      </c>
      <c r="B271" s="21" t="s">
        <v>2478</v>
      </c>
      <c r="C271" s="27">
        <v>-44.99</v>
      </c>
      <c r="D271" s="21"/>
      <c r="E271" s="27">
        <v>1</v>
      </c>
      <c r="F271" s="21"/>
    </row>
    <row r="272" spans="1:6" ht="15.6" hidden="1">
      <c r="A272" s="27" t="s">
        <v>2184</v>
      </c>
      <c r="B272" s="21" t="s">
        <v>2479</v>
      </c>
      <c r="C272" s="27">
        <v>-44.99</v>
      </c>
      <c r="D272" s="21"/>
      <c r="E272" s="27">
        <v>2</v>
      </c>
      <c r="F272" s="21"/>
    </row>
    <row r="273" spans="1:6" ht="15.6" hidden="1">
      <c r="A273" s="27" t="s">
        <v>2191</v>
      </c>
      <c r="B273" s="21" t="s">
        <v>2480</v>
      </c>
      <c r="C273" s="27">
        <v>-44.99</v>
      </c>
      <c r="D273" s="21"/>
      <c r="E273" s="27">
        <v>3</v>
      </c>
      <c r="F273" s="21"/>
    </row>
    <row r="274" spans="1:6" ht="15.6" hidden="1">
      <c r="A274" s="27" t="s">
        <v>2423</v>
      </c>
      <c r="B274" s="21" t="s">
        <v>2481</v>
      </c>
      <c r="C274" s="27">
        <v>-44.99</v>
      </c>
      <c r="D274" s="21"/>
      <c r="E274" s="27">
        <v>4</v>
      </c>
      <c r="F274" s="21"/>
    </row>
    <row r="275" spans="1:6" ht="15.6" hidden="1">
      <c r="A275" s="27" t="s">
        <v>2313</v>
      </c>
      <c r="B275" s="21" t="s">
        <v>2482</v>
      </c>
      <c r="C275" s="27">
        <v>-44.99</v>
      </c>
      <c r="D275" s="21"/>
      <c r="E275" s="27">
        <v>5</v>
      </c>
      <c r="F275" s="21"/>
    </row>
    <row r="276" spans="1:6" ht="15.6" hidden="1">
      <c r="A276" s="27" t="s">
        <v>2339</v>
      </c>
      <c r="B276" s="21" t="s">
        <v>2483</v>
      </c>
      <c r="C276" s="27">
        <v>-44.99</v>
      </c>
      <c r="D276" s="21"/>
      <c r="E276" s="27">
        <v>6</v>
      </c>
      <c r="F276" s="21"/>
    </row>
    <row r="277" spans="1:6" ht="15.6" hidden="1">
      <c r="A277" s="27" t="s">
        <v>2484</v>
      </c>
      <c r="B277" s="21" t="s">
        <v>2485</v>
      </c>
      <c r="C277" s="27">
        <v>-44.99</v>
      </c>
      <c r="D277" s="21"/>
      <c r="E277" s="27">
        <v>7</v>
      </c>
      <c r="F277" s="21"/>
    </row>
    <row r="278" spans="1:6" ht="15.6" hidden="1">
      <c r="A278" s="27" t="s">
        <v>2486</v>
      </c>
      <c r="B278" s="21" t="s">
        <v>2487</v>
      </c>
      <c r="C278" s="27">
        <v>-44.99</v>
      </c>
      <c r="D278" s="21"/>
      <c r="E278" s="27">
        <v>8</v>
      </c>
      <c r="F278" s="21"/>
    </row>
    <row r="279" spans="1:6" ht="15.6" hidden="1">
      <c r="A279" s="73">
        <v>44501</v>
      </c>
      <c r="B279" s="21" t="s">
        <v>2488</v>
      </c>
      <c r="C279" s="27">
        <v>-41.44</v>
      </c>
      <c r="D279" s="21"/>
      <c r="E279" s="27">
        <v>1</v>
      </c>
      <c r="F279" s="21"/>
    </row>
    <row r="280" spans="1:6" ht="15.6" hidden="1">
      <c r="A280" s="73">
        <v>44441</v>
      </c>
      <c r="B280" s="21" t="s">
        <v>2489</v>
      </c>
      <c r="C280" s="27">
        <v>-41.44</v>
      </c>
      <c r="D280" s="21"/>
      <c r="E280" s="27">
        <v>2</v>
      </c>
      <c r="F280" s="21"/>
    </row>
    <row r="281" spans="1:6" ht="15.6" hidden="1">
      <c r="A281" s="73">
        <v>44503</v>
      </c>
      <c r="B281" s="21" t="s">
        <v>2490</v>
      </c>
      <c r="C281" s="27">
        <v>-41.44</v>
      </c>
      <c r="D281" s="21"/>
      <c r="E281" s="27">
        <v>3</v>
      </c>
      <c r="F281" s="21"/>
    </row>
    <row r="282" spans="1:6" ht="15.6" hidden="1">
      <c r="A282" s="73">
        <v>44534</v>
      </c>
      <c r="B282" s="21" t="s">
        <v>2491</v>
      </c>
      <c r="C282" s="27">
        <v>-41.44</v>
      </c>
      <c r="D282" s="21"/>
      <c r="E282" s="27">
        <v>4</v>
      </c>
      <c r="F282" s="21"/>
    </row>
    <row r="283" spans="1:6" ht="15.6" hidden="1">
      <c r="A283" s="73">
        <v>44474</v>
      </c>
      <c r="B283" s="21" t="s">
        <v>2492</v>
      </c>
      <c r="C283" s="27">
        <v>-41.44</v>
      </c>
      <c r="D283" s="21"/>
      <c r="E283" s="27">
        <v>5</v>
      </c>
      <c r="F283" s="21"/>
    </row>
    <row r="284" spans="1:6" ht="15.6" hidden="1">
      <c r="A284" s="73">
        <v>44445</v>
      </c>
      <c r="B284" s="21" t="s">
        <v>2493</v>
      </c>
      <c r="C284" s="27">
        <v>-41.44</v>
      </c>
      <c r="D284" s="21"/>
      <c r="E284" s="27">
        <v>6</v>
      </c>
      <c r="F284" s="21"/>
    </row>
    <row r="285" spans="1:6" ht="15.6" hidden="1">
      <c r="A285" s="73">
        <v>44446</v>
      </c>
      <c r="B285" s="21" t="s">
        <v>2494</v>
      </c>
      <c r="C285" s="27">
        <v>-41.44</v>
      </c>
      <c r="D285" s="21"/>
      <c r="E285" s="27">
        <v>7</v>
      </c>
      <c r="F285" s="21"/>
    </row>
    <row r="286" spans="1:6" ht="15.6" hidden="1">
      <c r="A286" s="73">
        <v>44447</v>
      </c>
      <c r="B286" s="21" t="s">
        <v>2495</v>
      </c>
      <c r="C286" s="27">
        <v>-41.44</v>
      </c>
      <c r="D286" s="21"/>
      <c r="E286" s="27">
        <v>8</v>
      </c>
      <c r="F286" s="21"/>
    </row>
    <row r="287" spans="1:6" ht="15.6" hidden="1">
      <c r="A287" s="27" t="s">
        <v>2363</v>
      </c>
      <c r="B287" s="21" t="s">
        <v>2496</v>
      </c>
      <c r="C287" s="27">
        <v>-78.69</v>
      </c>
      <c r="D287" s="21"/>
      <c r="E287" s="27">
        <v>1</v>
      </c>
      <c r="F287" s="21"/>
    </row>
    <row r="288" spans="1:6" ht="15.6" hidden="1">
      <c r="A288" s="73">
        <v>44410</v>
      </c>
      <c r="B288" s="21" t="s">
        <v>2497</v>
      </c>
      <c r="C288" s="27">
        <v>-15.04</v>
      </c>
      <c r="D288" s="21"/>
      <c r="E288" s="27">
        <v>2</v>
      </c>
      <c r="F288" s="21"/>
    </row>
    <row r="289" spans="1:6" ht="15.6" hidden="1">
      <c r="A289" s="27" t="s">
        <v>2188</v>
      </c>
      <c r="B289" s="21" t="s">
        <v>2498</v>
      </c>
      <c r="C289" s="27">
        <v>-165.42</v>
      </c>
      <c r="D289" s="21"/>
      <c r="E289" s="27">
        <v>3</v>
      </c>
      <c r="F289" s="21"/>
    </row>
    <row r="290" spans="1:6" ht="15.6" hidden="1">
      <c r="A290" s="73">
        <v>44443</v>
      </c>
      <c r="B290" s="21" t="s">
        <v>2499</v>
      </c>
      <c r="C290" s="27">
        <v>-15.04</v>
      </c>
      <c r="D290" s="21"/>
      <c r="E290" s="27">
        <v>4</v>
      </c>
      <c r="F290" s="21"/>
    </row>
    <row r="291" spans="1:6" ht="15.6" hidden="1">
      <c r="A291" s="27" t="s">
        <v>2186</v>
      </c>
      <c r="B291" s="21" t="s">
        <v>2500</v>
      </c>
      <c r="C291" s="27">
        <v>-82.71</v>
      </c>
      <c r="D291" s="21"/>
      <c r="E291" s="27">
        <v>4</v>
      </c>
      <c r="F291" s="21"/>
    </row>
    <row r="292" spans="1:6" ht="15.6" hidden="1">
      <c r="A292" s="73">
        <v>44475</v>
      </c>
      <c r="B292" s="21" t="s">
        <v>2501</v>
      </c>
      <c r="C292" s="27">
        <v>-160.36000000000001</v>
      </c>
      <c r="D292" s="21"/>
      <c r="E292" s="27">
        <v>6</v>
      </c>
      <c r="F292" s="21"/>
    </row>
    <row r="293" spans="1:6" ht="15.6" hidden="1">
      <c r="A293" s="73">
        <v>44445</v>
      </c>
      <c r="B293" s="21" t="s">
        <v>2501</v>
      </c>
      <c r="C293" s="27">
        <v>-18.3</v>
      </c>
      <c r="D293" s="21"/>
      <c r="E293" s="27">
        <v>6</v>
      </c>
      <c r="F293" s="21"/>
    </row>
    <row r="294" spans="1:6" ht="15.6" hidden="1">
      <c r="A294" s="27" t="s">
        <v>2502</v>
      </c>
      <c r="B294" s="21" t="s">
        <v>2503</v>
      </c>
      <c r="C294" s="27">
        <v>-8.25</v>
      </c>
      <c r="D294" s="21"/>
      <c r="E294" s="27">
        <v>7</v>
      </c>
      <c r="F294" s="21"/>
    </row>
    <row r="295" spans="1:6" ht="15.6" hidden="1">
      <c r="A295" s="27" t="s">
        <v>2171</v>
      </c>
      <c r="B295" s="21" t="s">
        <v>2504</v>
      </c>
      <c r="C295" s="27">
        <v>-82.72</v>
      </c>
      <c r="D295" s="21"/>
      <c r="E295" s="27">
        <v>8</v>
      </c>
      <c r="F295" s="21"/>
    </row>
    <row r="296" spans="1:6" ht="15.6" hidden="1">
      <c r="A296" s="27" t="s">
        <v>2171</v>
      </c>
      <c r="B296" s="21" t="s">
        <v>2504</v>
      </c>
      <c r="C296" s="27">
        <v>-8.25</v>
      </c>
      <c r="D296" s="21"/>
      <c r="E296" s="27">
        <v>8</v>
      </c>
      <c r="F296" s="21"/>
    </row>
    <row r="297" spans="1:6" ht="15.6" hidden="1">
      <c r="A297" s="73">
        <v>44260</v>
      </c>
      <c r="B297" s="21" t="s">
        <v>2505</v>
      </c>
      <c r="C297" s="27">
        <v>-57.88</v>
      </c>
      <c r="D297" s="21"/>
      <c r="E297" s="27">
        <v>5</v>
      </c>
      <c r="F297" s="21"/>
    </row>
    <row r="298" spans="1:6" ht="15.6" hidden="1">
      <c r="A298" s="73">
        <v>44354</v>
      </c>
      <c r="B298" s="21" t="s">
        <v>2506</v>
      </c>
      <c r="C298" s="27">
        <v>-85.1</v>
      </c>
      <c r="D298" s="21"/>
      <c r="E298" s="27">
        <v>7</v>
      </c>
      <c r="F298" s="21"/>
    </row>
    <row r="299" spans="1:6" ht="15.6" hidden="1">
      <c r="A299" s="73">
        <v>44229</v>
      </c>
      <c r="B299" s="21" t="s">
        <v>2507</v>
      </c>
      <c r="C299" s="27">
        <v>-143.22</v>
      </c>
      <c r="D299" s="21"/>
      <c r="E299" s="27">
        <v>2</v>
      </c>
      <c r="F299" s="21"/>
    </row>
    <row r="300" spans="1:6" ht="15.6" hidden="1">
      <c r="A300" s="73">
        <v>44320</v>
      </c>
      <c r="B300" s="21" t="s">
        <v>2508</v>
      </c>
      <c r="C300" s="27">
        <v>-120</v>
      </c>
      <c r="D300" s="21"/>
      <c r="E300" s="27">
        <v>4</v>
      </c>
      <c r="F300" s="21"/>
    </row>
    <row r="301" spans="1:6" ht="15.6" hidden="1">
      <c r="A301" s="73">
        <v>44263</v>
      </c>
      <c r="B301" s="21" t="s">
        <v>2509</v>
      </c>
      <c r="C301" s="27">
        <v>-90.72</v>
      </c>
      <c r="D301" s="21"/>
      <c r="E301" s="27">
        <v>8</v>
      </c>
      <c r="F301" s="21"/>
    </row>
    <row r="302" spans="1:6" ht="15.6" hidden="1">
      <c r="A302" s="73">
        <v>44260</v>
      </c>
      <c r="B302" s="21" t="s">
        <v>2510</v>
      </c>
      <c r="C302" s="27">
        <v>-129.19999999999999</v>
      </c>
      <c r="D302" s="21"/>
      <c r="E302" s="27">
        <v>5</v>
      </c>
      <c r="F302" s="21"/>
    </row>
    <row r="303" spans="1:6" ht="15.6" hidden="1">
      <c r="A303" s="27" t="s">
        <v>2347</v>
      </c>
      <c r="B303" s="21" t="s">
        <v>2511</v>
      </c>
      <c r="C303" s="27">
        <v>-114.87</v>
      </c>
      <c r="D303" s="21"/>
      <c r="E303" s="27">
        <v>1</v>
      </c>
      <c r="F303" s="21"/>
    </row>
    <row r="304" spans="1:6" ht="15.6" hidden="1">
      <c r="A304" s="27" t="s">
        <v>2512</v>
      </c>
      <c r="B304" s="21" t="s">
        <v>2513</v>
      </c>
      <c r="C304" s="27">
        <v>-113.63</v>
      </c>
      <c r="D304" s="21"/>
      <c r="E304" s="27">
        <v>2</v>
      </c>
      <c r="F304" s="21"/>
    </row>
    <row r="305" spans="1:6" ht="15.6" hidden="1">
      <c r="A305" s="27" t="s">
        <v>2514</v>
      </c>
      <c r="B305" s="21" t="s">
        <v>2515</v>
      </c>
      <c r="C305" s="27">
        <v>-113.49</v>
      </c>
      <c r="D305" s="21"/>
      <c r="E305" s="27">
        <v>3</v>
      </c>
      <c r="F305" s="21"/>
    </row>
    <row r="306" spans="1:6" ht="15.6" hidden="1">
      <c r="A306" s="27" t="s">
        <v>2427</v>
      </c>
      <c r="B306" s="21" t="s">
        <v>2516</v>
      </c>
      <c r="C306" s="27">
        <v>-113.5</v>
      </c>
      <c r="D306" s="21"/>
      <c r="E306" s="27">
        <v>4</v>
      </c>
      <c r="F306" s="21"/>
    </row>
    <row r="307" spans="1:6" ht="15.6" hidden="1">
      <c r="A307" s="27" t="s">
        <v>2517</v>
      </c>
      <c r="B307" s="21" t="s">
        <v>2518</v>
      </c>
      <c r="C307" s="27">
        <v>-113.49</v>
      </c>
      <c r="D307" s="21"/>
      <c r="E307" s="27">
        <v>5</v>
      </c>
      <c r="F307" s="21"/>
    </row>
    <row r="308" spans="1:6" ht="15.6" hidden="1">
      <c r="A308" s="27" t="s">
        <v>2264</v>
      </c>
      <c r="B308" s="21" t="s">
        <v>2519</v>
      </c>
      <c r="C308" s="27">
        <v>-113.51</v>
      </c>
      <c r="D308" s="21"/>
      <c r="E308" s="27">
        <v>6</v>
      </c>
      <c r="F308" s="21"/>
    </row>
    <row r="309" spans="1:6" ht="15.6" hidden="1">
      <c r="A309" s="27" t="s">
        <v>2272</v>
      </c>
      <c r="B309" s="21" t="s">
        <v>2520</v>
      </c>
      <c r="C309" s="27">
        <v>-113.5</v>
      </c>
      <c r="D309" s="21"/>
      <c r="E309" s="27">
        <v>7</v>
      </c>
      <c r="F309" s="21"/>
    </row>
    <row r="310" spans="1:6" ht="15.6" hidden="1">
      <c r="A310" s="27" t="s">
        <v>2171</v>
      </c>
      <c r="B310" s="21" t="s">
        <v>2521</v>
      </c>
      <c r="C310" s="27">
        <v>-116.16</v>
      </c>
      <c r="D310" s="21"/>
      <c r="E310" s="27">
        <v>8</v>
      </c>
      <c r="F310" s="21"/>
    </row>
    <row r="311" spans="1:6" ht="15.6" hidden="1">
      <c r="A311" s="27" t="s">
        <v>2343</v>
      </c>
      <c r="B311" s="21" t="s">
        <v>2522</v>
      </c>
      <c r="C311" s="27">
        <v>-278.43</v>
      </c>
      <c r="D311" s="21"/>
      <c r="E311" s="27">
        <v>1</v>
      </c>
      <c r="F311" s="21"/>
    </row>
    <row r="312" spans="1:6" ht="15.6" hidden="1">
      <c r="A312" s="27" t="s">
        <v>2363</v>
      </c>
      <c r="B312" s="21" t="s">
        <v>2523</v>
      </c>
      <c r="C312" s="27">
        <v>-29.86</v>
      </c>
      <c r="D312" s="21"/>
      <c r="E312" s="27">
        <v>1</v>
      </c>
      <c r="F312" s="21"/>
    </row>
    <row r="313" spans="1:6" ht="15.6" hidden="1">
      <c r="A313" s="27" t="s">
        <v>2524</v>
      </c>
      <c r="B313" s="21" t="s">
        <v>2525</v>
      </c>
      <c r="C313" s="27">
        <v>-37.93</v>
      </c>
      <c r="D313" s="21"/>
      <c r="E313" s="27">
        <v>2</v>
      </c>
      <c r="F313" s="21"/>
    </row>
    <row r="314" spans="1:6" ht="15.6" hidden="1">
      <c r="A314" s="27" t="s">
        <v>2384</v>
      </c>
      <c r="B314" s="21" t="s">
        <v>2526</v>
      </c>
      <c r="C314" s="27">
        <v>-39.89</v>
      </c>
      <c r="D314" s="21"/>
      <c r="E314" s="27">
        <v>2</v>
      </c>
      <c r="F314" s="21"/>
    </row>
    <row r="315" spans="1:6" ht="15.6" hidden="1">
      <c r="A315" s="73">
        <v>44199</v>
      </c>
      <c r="B315" s="21" t="s">
        <v>2527</v>
      </c>
      <c r="C315" s="27">
        <v>-34.06</v>
      </c>
      <c r="D315" s="21"/>
      <c r="E315" s="27">
        <v>3</v>
      </c>
      <c r="F315" s="21"/>
    </row>
    <row r="316" spans="1:6" ht="15.6" hidden="1">
      <c r="A316" s="27" t="s">
        <v>2154</v>
      </c>
      <c r="B316" s="21" t="s">
        <v>2528</v>
      </c>
      <c r="C316" s="27">
        <v>-26.57</v>
      </c>
      <c r="D316" s="21"/>
      <c r="E316" s="27">
        <v>3</v>
      </c>
      <c r="F316" s="21"/>
    </row>
    <row r="317" spans="1:6" ht="15.6" hidden="1">
      <c r="A317" s="27" t="s">
        <v>2188</v>
      </c>
      <c r="B317" s="21" t="s">
        <v>2529</v>
      </c>
      <c r="C317" s="27">
        <v>-36.92</v>
      </c>
      <c r="D317" s="21"/>
      <c r="E317" s="27">
        <v>3</v>
      </c>
      <c r="F317" s="21"/>
    </row>
    <row r="318" spans="1:6" ht="15.6" hidden="1">
      <c r="A318" s="27" t="s">
        <v>2427</v>
      </c>
      <c r="B318" s="21" t="s">
        <v>2530</v>
      </c>
      <c r="C318" s="27">
        <v>-26.7</v>
      </c>
      <c r="D318" s="21"/>
      <c r="E318" s="27">
        <v>4</v>
      </c>
      <c r="F318" s="21"/>
    </row>
    <row r="319" spans="1:6" ht="15.6" hidden="1">
      <c r="A319" s="27" t="s">
        <v>2186</v>
      </c>
      <c r="B319" s="21" t="s">
        <v>2531</v>
      </c>
      <c r="C319" s="27">
        <v>-26.94</v>
      </c>
      <c r="D319" s="21"/>
      <c r="E319" s="27">
        <v>4</v>
      </c>
      <c r="F319" s="21"/>
    </row>
    <row r="320" spans="1:6" ht="15.6" hidden="1">
      <c r="A320" s="27" t="s">
        <v>2532</v>
      </c>
      <c r="B320" s="21" t="s">
        <v>2533</v>
      </c>
      <c r="C320" s="27">
        <v>-26.7</v>
      </c>
      <c r="D320" s="21"/>
      <c r="E320" s="27">
        <v>5</v>
      </c>
      <c r="F320" s="21"/>
    </row>
    <row r="321" spans="1:6" ht="15.6" hidden="1">
      <c r="A321" s="27" t="s">
        <v>2317</v>
      </c>
      <c r="B321" s="21" t="s">
        <v>2534</v>
      </c>
      <c r="C321" s="27">
        <v>-31.64</v>
      </c>
      <c r="D321" s="21"/>
      <c r="E321" s="27">
        <v>5</v>
      </c>
      <c r="F321" s="21"/>
    </row>
    <row r="322" spans="1:6" ht="15.6" hidden="1">
      <c r="A322" s="27" t="s">
        <v>2201</v>
      </c>
      <c r="B322" s="21" t="s">
        <v>2535</v>
      </c>
      <c r="C322" s="27">
        <v>-26.7</v>
      </c>
      <c r="D322" s="21"/>
      <c r="E322" s="27">
        <v>6</v>
      </c>
      <c r="F322" s="21"/>
    </row>
    <row r="323" spans="1:6" ht="15.6" hidden="1">
      <c r="A323" s="27" t="s">
        <v>2536</v>
      </c>
      <c r="B323" s="21" t="s">
        <v>2537</v>
      </c>
      <c r="C323" s="27">
        <v>-29.37</v>
      </c>
      <c r="D323" s="21"/>
      <c r="E323" s="27">
        <v>6</v>
      </c>
      <c r="F323" s="21"/>
    </row>
    <row r="324" spans="1:6" ht="15.6" hidden="1">
      <c r="A324" s="27" t="s">
        <v>2272</v>
      </c>
      <c r="B324" s="21" t="s">
        <v>2538</v>
      </c>
      <c r="C324" s="27">
        <v>-26.57</v>
      </c>
      <c r="D324" s="21"/>
      <c r="E324" s="27">
        <v>7</v>
      </c>
      <c r="F324" s="21"/>
    </row>
    <row r="325" spans="1:6" ht="15.6" hidden="1">
      <c r="A325" s="27" t="s">
        <v>2167</v>
      </c>
      <c r="B325" s="21" t="s">
        <v>2539</v>
      </c>
      <c r="C325" s="27">
        <v>-45.91</v>
      </c>
      <c r="D325" s="21"/>
      <c r="E325" s="27">
        <v>7</v>
      </c>
      <c r="F325" s="21"/>
    </row>
    <row r="326" spans="1:6" ht="15.6" hidden="1">
      <c r="A326" s="73">
        <v>44287</v>
      </c>
      <c r="B326" s="21" t="s">
        <v>2540</v>
      </c>
      <c r="C326" s="27">
        <v>-26.34</v>
      </c>
      <c r="D326" s="21"/>
      <c r="E326" s="27">
        <v>1</v>
      </c>
      <c r="F326" s="21"/>
    </row>
    <row r="327" spans="1:6" ht="15.6" hidden="1">
      <c r="A327" s="73">
        <v>44230</v>
      </c>
      <c r="B327" s="21" t="s">
        <v>2541</v>
      </c>
      <c r="C327" s="27">
        <v>-51.84</v>
      </c>
      <c r="D327" s="21"/>
      <c r="E327" s="27">
        <v>3</v>
      </c>
      <c r="F327" s="21"/>
    </row>
    <row r="328" spans="1:6" ht="15.6" hidden="1">
      <c r="A328" s="73">
        <v>44320</v>
      </c>
      <c r="B328" s="21" t="s">
        <v>2542</v>
      </c>
      <c r="C328" s="27">
        <v>-51.84</v>
      </c>
      <c r="D328" s="21"/>
      <c r="E328" s="27">
        <v>4</v>
      </c>
      <c r="F328" s="21"/>
    </row>
    <row r="329" spans="1:6" ht="15.6" hidden="1">
      <c r="A329" s="73">
        <v>44261</v>
      </c>
      <c r="B329" s="21" t="s">
        <v>2543</v>
      </c>
      <c r="C329" s="27">
        <v>-77.760000000000005</v>
      </c>
      <c r="D329" s="21"/>
      <c r="E329" s="27">
        <v>6</v>
      </c>
      <c r="F329" s="21"/>
    </row>
    <row r="330" spans="1:6" ht="15.6" hidden="1">
      <c r="A330" s="73">
        <v>44287</v>
      </c>
      <c r="B330" s="21" t="s">
        <v>2544</v>
      </c>
      <c r="C330" s="27">
        <v>-181.16</v>
      </c>
      <c r="D330" s="21"/>
      <c r="E330" s="27">
        <v>1</v>
      </c>
      <c r="F330" s="21"/>
    </row>
    <row r="331" spans="1:6" ht="15.6" hidden="1">
      <c r="A331" s="73">
        <v>44230</v>
      </c>
      <c r="B331" s="21" t="s">
        <v>2545</v>
      </c>
      <c r="C331" s="27">
        <v>-120</v>
      </c>
      <c r="D331" s="21"/>
      <c r="E331" s="27">
        <v>3</v>
      </c>
      <c r="F331" s="21"/>
    </row>
    <row r="332" spans="1:6" ht="15.6" hidden="1">
      <c r="A332" s="73">
        <v>44233</v>
      </c>
      <c r="B332" s="21" t="s">
        <v>2546</v>
      </c>
      <c r="C332" s="27">
        <v>-132</v>
      </c>
      <c r="D332" s="21"/>
      <c r="E332" s="27">
        <v>6</v>
      </c>
      <c r="F332" s="21"/>
    </row>
    <row r="333" spans="1:6" ht="15.6" hidden="1">
      <c r="A333" s="73">
        <v>44354</v>
      </c>
      <c r="B333" s="21" t="s">
        <v>2547</v>
      </c>
      <c r="C333" s="27">
        <v>-148.80000000000001</v>
      </c>
      <c r="D333" s="21"/>
      <c r="E333" s="27">
        <v>7</v>
      </c>
      <c r="F333" s="21"/>
    </row>
    <row r="334" spans="1:6" ht="15.6" hidden="1">
      <c r="A334" s="73">
        <v>44263</v>
      </c>
      <c r="B334" s="21" t="s">
        <v>2548</v>
      </c>
      <c r="C334" s="27">
        <v>-156</v>
      </c>
      <c r="D334" s="21"/>
      <c r="E334" s="27">
        <v>8</v>
      </c>
      <c r="F334" s="21"/>
    </row>
    <row r="335" spans="1:6" ht="15.6" hidden="1">
      <c r="A335" s="73">
        <v>44287</v>
      </c>
      <c r="B335" s="21" t="s">
        <v>2549</v>
      </c>
      <c r="C335" s="27">
        <v>-10.65</v>
      </c>
      <c r="D335" s="21"/>
      <c r="E335" s="27">
        <v>1</v>
      </c>
      <c r="F335" s="21"/>
    </row>
    <row r="336" spans="1:6" ht="15.6" hidden="1">
      <c r="A336" s="27" t="s">
        <v>2347</v>
      </c>
      <c r="B336" s="21" t="s">
        <v>2550</v>
      </c>
      <c r="C336" s="27">
        <v>-4.62</v>
      </c>
      <c r="D336" s="21"/>
      <c r="E336" s="27">
        <v>1</v>
      </c>
      <c r="F336" s="21"/>
    </row>
    <row r="337" spans="1:6" ht="15.6" hidden="1">
      <c r="A337" s="27" t="s">
        <v>2512</v>
      </c>
      <c r="B337" s="21" t="s">
        <v>2551</v>
      </c>
      <c r="C337" s="27">
        <v>-7.78</v>
      </c>
      <c r="D337" s="21"/>
      <c r="E337" s="27">
        <v>2</v>
      </c>
      <c r="F337" s="21"/>
    </row>
    <row r="338" spans="1:6" ht="15.6" hidden="1">
      <c r="A338" s="27" t="s">
        <v>2193</v>
      </c>
      <c r="B338" s="21" t="s">
        <v>2552</v>
      </c>
      <c r="C338" s="27">
        <v>-7.78</v>
      </c>
      <c r="D338" s="21"/>
      <c r="E338" s="27">
        <v>3</v>
      </c>
      <c r="F338" s="21"/>
    </row>
    <row r="339" spans="1:6" ht="15.6" hidden="1">
      <c r="A339" s="27" t="s">
        <v>2427</v>
      </c>
      <c r="B339" s="21" t="s">
        <v>2553</v>
      </c>
      <c r="C339" s="27">
        <v>-7.78</v>
      </c>
      <c r="D339" s="21"/>
      <c r="E339" s="27">
        <v>4</v>
      </c>
      <c r="F339" s="21"/>
    </row>
    <row r="340" spans="1:6" ht="15.6" hidden="1">
      <c r="A340" s="27" t="s">
        <v>2306</v>
      </c>
      <c r="B340" s="21" t="s">
        <v>2554</v>
      </c>
      <c r="C340" s="27">
        <v>-7.78</v>
      </c>
      <c r="D340" s="21"/>
      <c r="E340" s="27">
        <v>5</v>
      </c>
      <c r="F340" s="21"/>
    </row>
    <row r="341" spans="1:6" ht="15.6" hidden="1">
      <c r="A341" s="27" t="s">
        <v>2264</v>
      </c>
      <c r="B341" s="21" t="s">
        <v>2555</v>
      </c>
      <c r="C341" s="27">
        <v>-7.78</v>
      </c>
      <c r="D341" s="21"/>
      <c r="E341" s="27">
        <v>6</v>
      </c>
      <c r="F341" s="21"/>
    </row>
    <row r="342" spans="1:6" ht="15.6" hidden="1">
      <c r="A342" s="27" t="s">
        <v>2272</v>
      </c>
      <c r="B342" s="21" t="s">
        <v>2556</v>
      </c>
      <c r="C342" s="27">
        <v>-7.78</v>
      </c>
      <c r="D342" s="21"/>
      <c r="E342" s="27">
        <v>7</v>
      </c>
      <c r="F342" s="21"/>
    </row>
    <row r="343" spans="1:6" ht="15.6" hidden="1">
      <c r="A343" s="27" t="s">
        <v>2557</v>
      </c>
      <c r="B343" s="21" t="s">
        <v>2558</v>
      </c>
      <c r="C343" s="27">
        <v>-7.78</v>
      </c>
      <c r="D343" s="21"/>
      <c r="E343" s="27">
        <v>8</v>
      </c>
      <c r="F343" s="21"/>
    </row>
    <row r="344" spans="1:6" ht="15.6" hidden="1">
      <c r="A344" s="73">
        <v>44287</v>
      </c>
      <c r="B344" s="21" t="s">
        <v>2559</v>
      </c>
      <c r="C344" s="27">
        <v>-161.62</v>
      </c>
      <c r="D344" s="21"/>
      <c r="E344" s="27">
        <v>1</v>
      </c>
      <c r="F344" s="21"/>
    </row>
    <row r="345" spans="1:6" ht="15.6" hidden="1">
      <c r="A345" s="27" t="s">
        <v>2372</v>
      </c>
      <c r="B345" s="21" t="s">
        <v>2560</v>
      </c>
      <c r="C345" s="27">
        <v>-500.14</v>
      </c>
      <c r="D345" s="21"/>
      <c r="E345" s="27">
        <v>1</v>
      </c>
      <c r="F345" s="21"/>
    </row>
    <row r="346" spans="1:6" ht="15.6" hidden="1">
      <c r="A346" s="73">
        <v>44229</v>
      </c>
      <c r="B346" s="21" t="s">
        <v>2561</v>
      </c>
      <c r="C346" s="27">
        <v>-264.79000000000002</v>
      </c>
      <c r="D346" s="21"/>
      <c r="E346" s="27">
        <v>2</v>
      </c>
      <c r="F346" s="21"/>
    </row>
    <row r="347" spans="1:6" ht="15.6" hidden="1">
      <c r="A347" s="73">
        <v>44289</v>
      </c>
      <c r="B347" s="21" t="s">
        <v>2562</v>
      </c>
      <c r="C347" s="27">
        <v>-275.97000000000003</v>
      </c>
      <c r="D347" s="21"/>
      <c r="E347" s="27">
        <v>3</v>
      </c>
      <c r="F347" s="21"/>
    </row>
    <row r="348" spans="1:6" ht="15.6" hidden="1">
      <c r="A348" s="27" t="s">
        <v>2563</v>
      </c>
      <c r="B348" s="21" t="s">
        <v>2564</v>
      </c>
      <c r="C348" s="27">
        <v>-511.22</v>
      </c>
      <c r="D348" s="21"/>
      <c r="E348" s="27">
        <v>3</v>
      </c>
      <c r="F348" s="21"/>
    </row>
    <row r="349" spans="1:6" ht="15.6" hidden="1">
      <c r="A349" s="27" t="s">
        <v>2220</v>
      </c>
      <c r="B349" s="21" t="s">
        <v>2565</v>
      </c>
      <c r="C349" s="27">
        <v>-502.88</v>
      </c>
      <c r="D349" s="21"/>
      <c r="E349" s="27">
        <v>3</v>
      </c>
      <c r="F349" s="21"/>
    </row>
    <row r="350" spans="1:6" ht="15.6" hidden="1">
      <c r="A350" s="73">
        <v>44320</v>
      </c>
      <c r="B350" s="21" t="s">
        <v>2566</v>
      </c>
      <c r="C350" s="27">
        <v>-33.020000000000003</v>
      </c>
      <c r="D350" s="21"/>
      <c r="E350" s="27">
        <v>4</v>
      </c>
      <c r="F350" s="21"/>
    </row>
    <row r="351" spans="1:6" ht="15.6" hidden="1">
      <c r="A351" s="73">
        <v>44291</v>
      </c>
      <c r="B351" s="21" t="s">
        <v>2567</v>
      </c>
      <c r="C351" s="27">
        <v>-220.74</v>
      </c>
      <c r="D351" s="21"/>
      <c r="E351" s="27">
        <v>5</v>
      </c>
      <c r="F351" s="21"/>
    </row>
    <row r="352" spans="1:6" ht="15.6" hidden="1">
      <c r="A352" s="73">
        <v>44261</v>
      </c>
      <c r="B352" s="21" t="s">
        <v>2568</v>
      </c>
      <c r="C352" s="27">
        <v>-481.11</v>
      </c>
      <c r="D352" s="21"/>
      <c r="E352" s="27">
        <v>6</v>
      </c>
      <c r="F352" s="21"/>
    </row>
    <row r="353" spans="1:6" ht="15.6" hidden="1">
      <c r="A353" s="73">
        <v>44203</v>
      </c>
      <c r="B353" s="21" t="s">
        <v>2569</v>
      </c>
      <c r="C353" s="27">
        <v>-542.67999999999995</v>
      </c>
      <c r="D353" s="21"/>
      <c r="E353" s="27">
        <v>7</v>
      </c>
      <c r="F353" s="21"/>
    </row>
    <row r="354" spans="1:6" ht="15.6" hidden="1">
      <c r="A354" s="73">
        <v>44354</v>
      </c>
      <c r="B354" s="21" t="s">
        <v>2570</v>
      </c>
      <c r="C354" s="27">
        <v>-87.13</v>
      </c>
      <c r="D354" s="21"/>
      <c r="E354" s="27">
        <v>7</v>
      </c>
      <c r="F354" s="21"/>
    </row>
    <row r="355" spans="1:6" ht="15.6" hidden="1">
      <c r="A355" s="73">
        <v>44235</v>
      </c>
      <c r="B355" s="21" t="s">
        <v>2571</v>
      </c>
      <c r="C355" s="27">
        <v>-540.29</v>
      </c>
      <c r="D355" s="21"/>
      <c r="E355" s="27">
        <v>8</v>
      </c>
      <c r="F355" s="21"/>
    </row>
    <row r="356" spans="1:6" ht="15.6" hidden="1">
      <c r="A356" s="73">
        <v>44235</v>
      </c>
      <c r="B356" s="21" t="s">
        <v>2572</v>
      </c>
      <c r="C356" s="27">
        <v>-42.5</v>
      </c>
      <c r="D356" s="21"/>
      <c r="E356" s="27">
        <v>8</v>
      </c>
      <c r="F356" s="21"/>
    </row>
    <row r="357" spans="1:6" ht="15.6" hidden="1">
      <c r="A357" s="73">
        <v>44415</v>
      </c>
      <c r="B357" s="21" t="s">
        <v>2573</v>
      </c>
      <c r="C357" s="27">
        <v>-50</v>
      </c>
      <c r="D357" s="21"/>
      <c r="E357" s="27">
        <v>7</v>
      </c>
      <c r="F357" s="21"/>
    </row>
    <row r="358" spans="1:6" ht="15.6" hidden="1">
      <c r="A358" s="73">
        <v>44447</v>
      </c>
      <c r="B358" s="21" t="s">
        <v>2574</v>
      </c>
      <c r="C358" s="27">
        <v>-50</v>
      </c>
      <c r="D358" s="21"/>
      <c r="E358" s="27">
        <v>8</v>
      </c>
      <c r="F358" s="21"/>
    </row>
    <row r="359" spans="1:6" ht="15.6" hidden="1">
      <c r="A359" s="73">
        <v>44409</v>
      </c>
      <c r="B359" s="21" t="s">
        <v>2575</v>
      </c>
      <c r="C359" s="27">
        <v>-99</v>
      </c>
      <c r="D359" s="21"/>
      <c r="E359" s="27">
        <v>1</v>
      </c>
      <c r="F359" s="21"/>
    </row>
    <row r="360" spans="1:6" ht="15.6" hidden="1">
      <c r="A360" s="73">
        <v>44410</v>
      </c>
      <c r="B360" s="21" t="s">
        <v>2576</v>
      </c>
      <c r="C360" s="27">
        <v>-99</v>
      </c>
      <c r="D360" s="21"/>
      <c r="E360" s="27">
        <v>2</v>
      </c>
      <c r="F360" s="21"/>
    </row>
    <row r="361" spans="1:6" ht="15.6" hidden="1">
      <c r="A361" s="73">
        <v>44411</v>
      </c>
      <c r="B361" s="21" t="s">
        <v>2577</v>
      </c>
      <c r="C361" s="27">
        <v>-99</v>
      </c>
      <c r="D361" s="21"/>
      <c r="E361" s="27">
        <v>3</v>
      </c>
      <c r="F361" s="21"/>
    </row>
    <row r="362" spans="1:6" ht="15.6" hidden="1">
      <c r="A362" s="73">
        <v>44412</v>
      </c>
      <c r="B362" s="21" t="s">
        <v>2578</v>
      </c>
      <c r="C362" s="27">
        <v>-99</v>
      </c>
      <c r="D362" s="21"/>
      <c r="E362" s="27">
        <v>4</v>
      </c>
      <c r="F362" s="21"/>
    </row>
    <row r="363" spans="1:6" ht="15.6" hidden="1">
      <c r="A363" s="73">
        <v>44474</v>
      </c>
      <c r="B363" s="21" t="s">
        <v>2579</v>
      </c>
      <c r="C363" s="27">
        <v>-99</v>
      </c>
      <c r="D363" s="21"/>
      <c r="E363" s="27">
        <v>5</v>
      </c>
      <c r="F363" s="21"/>
    </row>
    <row r="364" spans="1:6" ht="15.6" hidden="1">
      <c r="A364" s="73">
        <v>44414</v>
      </c>
      <c r="B364" s="21" t="s">
        <v>2580</v>
      </c>
      <c r="C364" s="27">
        <v>-99</v>
      </c>
      <c r="D364" s="21"/>
      <c r="E364" s="27">
        <v>6</v>
      </c>
      <c r="F364" s="21"/>
    </row>
    <row r="365" spans="1:6" ht="15.6" hidden="1">
      <c r="A365" s="73">
        <v>44415</v>
      </c>
      <c r="B365" s="21" t="s">
        <v>2581</v>
      </c>
      <c r="C365" s="27">
        <v>-99.45</v>
      </c>
      <c r="D365" s="21"/>
      <c r="E365" s="27">
        <v>7</v>
      </c>
      <c r="F365" s="21"/>
    </row>
    <row r="366" spans="1:6" ht="15.6" hidden="1">
      <c r="A366" s="73">
        <v>44447</v>
      </c>
      <c r="B366" s="21" t="s">
        <v>2582</v>
      </c>
      <c r="C366" s="27">
        <v>-99</v>
      </c>
      <c r="D366" s="21"/>
      <c r="E366" s="27">
        <v>8</v>
      </c>
      <c r="F366" s="21"/>
    </row>
    <row r="367" spans="1:6" ht="15.6" hidden="1">
      <c r="A367" s="27" t="s">
        <v>2372</v>
      </c>
      <c r="B367" s="21" t="s">
        <v>2583</v>
      </c>
      <c r="C367" s="27">
        <v>-64.790000000000006</v>
      </c>
      <c r="D367" s="21"/>
      <c r="E367" s="27">
        <v>1</v>
      </c>
      <c r="F367" s="21"/>
    </row>
    <row r="368" spans="1:6" ht="15.6" hidden="1">
      <c r="A368" s="27" t="s">
        <v>2322</v>
      </c>
      <c r="B368" s="21" t="s">
        <v>2584</v>
      </c>
      <c r="C368" s="27">
        <v>-64.790000000000006</v>
      </c>
      <c r="D368" s="21"/>
      <c r="E368" s="27">
        <v>5</v>
      </c>
      <c r="F368" s="21"/>
    </row>
    <row r="369" spans="1:6" ht="15.6" hidden="1">
      <c r="A369" s="27" t="s">
        <v>2212</v>
      </c>
      <c r="B369" s="21" t="s">
        <v>2585</v>
      </c>
      <c r="C369" s="27">
        <v>-64.790000000000006</v>
      </c>
      <c r="D369" s="21"/>
      <c r="E369" s="27">
        <v>2</v>
      </c>
      <c r="F369" s="21"/>
    </row>
    <row r="370" spans="1:6" ht="15.6" hidden="1">
      <c r="A370" s="73">
        <v>44199</v>
      </c>
      <c r="B370" s="21" t="s">
        <v>2586</v>
      </c>
      <c r="C370" s="27">
        <v>-210</v>
      </c>
      <c r="D370" s="21"/>
      <c r="E370" s="27">
        <v>3</v>
      </c>
      <c r="F370" s="21"/>
    </row>
    <row r="371" spans="1:6" ht="15.6" hidden="1">
      <c r="A371" s="27" t="s">
        <v>2407</v>
      </c>
      <c r="B371" s="21" t="s">
        <v>2587</v>
      </c>
      <c r="C371" s="27">
        <v>-64.790000000000006</v>
      </c>
      <c r="D371" s="21"/>
      <c r="E371" s="27">
        <v>3</v>
      </c>
      <c r="F371" s="21"/>
    </row>
    <row r="372" spans="1:6" ht="15.6" hidden="1">
      <c r="A372" s="27" t="s">
        <v>2588</v>
      </c>
      <c r="B372" s="21" t="s">
        <v>2589</v>
      </c>
      <c r="C372" s="27">
        <v>-64.790000000000006</v>
      </c>
      <c r="D372" s="21"/>
      <c r="E372" s="27">
        <v>4</v>
      </c>
      <c r="F372" s="21"/>
    </row>
    <row r="373" spans="1:6" ht="15.6" hidden="1">
      <c r="A373" s="27" t="s">
        <v>2590</v>
      </c>
      <c r="B373" s="21" t="s">
        <v>2591</v>
      </c>
      <c r="C373" s="27">
        <v>-64.790000000000006</v>
      </c>
      <c r="D373" s="21"/>
      <c r="E373" s="27">
        <v>6</v>
      </c>
      <c r="F373" s="21"/>
    </row>
    <row r="374" spans="1:6" ht="15.6" hidden="1">
      <c r="A374" s="27" t="s">
        <v>2592</v>
      </c>
      <c r="B374" s="21" t="s">
        <v>2593</v>
      </c>
      <c r="C374" s="27">
        <v>-64.790000000000006</v>
      </c>
      <c r="D374" s="21"/>
      <c r="E374" s="27">
        <v>7</v>
      </c>
      <c r="F374" s="21"/>
    </row>
    <row r="375" spans="1:6" ht="15.6" hidden="1">
      <c r="A375" s="27" t="s">
        <v>2195</v>
      </c>
      <c r="B375" s="21" t="s">
        <v>2594</v>
      </c>
      <c r="C375" s="46">
        <v>-34.99</v>
      </c>
      <c r="D375" s="21"/>
      <c r="E375" s="27">
        <v>1</v>
      </c>
      <c r="F375" s="21"/>
    </row>
    <row r="376" spans="1:6" ht="15.6" hidden="1">
      <c r="A376" s="27" t="s">
        <v>2214</v>
      </c>
      <c r="B376" s="21" t="s">
        <v>2595</v>
      </c>
      <c r="C376" s="46">
        <v>-34.99</v>
      </c>
      <c r="D376" s="21"/>
      <c r="E376" s="27">
        <v>2</v>
      </c>
      <c r="F376" s="21"/>
    </row>
    <row r="377" spans="1:6" ht="15.6" hidden="1">
      <c r="A377" s="27" t="s">
        <v>2218</v>
      </c>
      <c r="B377" s="21" t="s">
        <v>2596</v>
      </c>
      <c r="C377" s="46">
        <v>-34.99</v>
      </c>
      <c r="D377" s="21"/>
      <c r="E377" s="27">
        <v>3</v>
      </c>
      <c r="F377" s="21"/>
    </row>
    <row r="378" spans="1:6" ht="15.6" hidden="1">
      <c r="A378" s="27" t="s">
        <v>2224</v>
      </c>
      <c r="B378" s="21" t="s">
        <v>2597</v>
      </c>
      <c r="C378" s="46">
        <v>-34.99</v>
      </c>
      <c r="D378" s="21"/>
      <c r="E378" s="27">
        <v>4</v>
      </c>
      <c r="F378" s="21"/>
    </row>
    <row r="379" spans="1:6" ht="15.6" hidden="1">
      <c r="A379" s="27" t="s">
        <v>2228</v>
      </c>
      <c r="B379" s="21" t="s">
        <v>2598</v>
      </c>
      <c r="C379" s="46">
        <v>-34.99</v>
      </c>
      <c r="D379" s="21"/>
      <c r="E379" s="27">
        <v>5</v>
      </c>
      <c r="F379" s="21"/>
    </row>
    <row r="380" spans="1:6" ht="15.6" hidden="1">
      <c r="A380" s="27" t="s">
        <v>2232</v>
      </c>
      <c r="B380" s="21" t="s">
        <v>2599</v>
      </c>
      <c r="C380" s="46">
        <v>-34.99</v>
      </c>
      <c r="D380" s="21"/>
      <c r="E380" s="27">
        <v>6</v>
      </c>
      <c r="F380" s="21"/>
    </row>
    <row r="381" spans="1:6" ht="15.6" hidden="1">
      <c r="A381" s="27" t="s">
        <v>2237</v>
      </c>
      <c r="B381" s="21" t="s">
        <v>2600</v>
      </c>
      <c r="C381" s="46">
        <v>-34.99</v>
      </c>
      <c r="D381" s="21"/>
      <c r="E381" s="27">
        <v>7</v>
      </c>
      <c r="F381" s="21"/>
    </row>
    <row r="382" spans="1:6" ht="15.6" hidden="1">
      <c r="A382" s="73">
        <v>44501</v>
      </c>
      <c r="B382" s="21" t="s">
        <v>2601</v>
      </c>
      <c r="C382" s="27">
        <v>-12.98</v>
      </c>
      <c r="D382" s="21"/>
      <c r="E382" s="27">
        <v>1</v>
      </c>
      <c r="F382" s="21"/>
    </row>
    <row r="383" spans="1:6" ht="15.6" hidden="1">
      <c r="A383" s="73">
        <v>44501</v>
      </c>
      <c r="B383" s="21" t="s">
        <v>2602</v>
      </c>
      <c r="C383" s="27">
        <v>-42.99</v>
      </c>
      <c r="D383" s="21"/>
      <c r="E383" s="27">
        <v>1</v>
      </c>
      <c r="F383" s="21"/>
    </row>
    <row r="384" spans="1:6" ht="15.6" hidden="1">
      <c r="A384" s="27" t="s">
        <v>2286</v>
      </c>
      <c r="B384" s="21" t="s">
        <v>2603</v>
      </c>
      <c r="C384" s="27">
        <v>-10.26</v>
      </c>
      <c r="D384" s="21"/>
      <c r="E384" s="27">
        <v>1</v>
      </c>
      <c r="F384" s="21"/>
    </row>
    <row r="385" spans="1:6" ht="15.6" hidden="1">
      <c r="A385" s="27" t="s">
        <v>2184</v>
      </c>
      <c r="B385" s="21" t="s">
        <v>2604</v>
      </c>
      <c r="C385" s="27">
        <v>-14.6</v>
      </c>
      <c r="D385" s="21"/>
      <c r="E385" s="27">
        <v>2</v>
      </c>
      <c r="F385" s="21"/>
    </row>
    <row r="386" spans="1:6" ht="15.6" hidden="1">
      <c r="A386" s="73">
        <v>44411</v>
      </c>
      <c r="B386" s="21" t="s">
        <v>2605</v>
      </c>
      <c r="C386" s="27">
        <v>-33.5</v>
      </c>
      <c r="D386" s="21"/>
      <c r="E386" s="27">
        <v>3</v>
      </c>
      <c r="F386" s="21"/>
    </row>
    <row r="387" spans="1:6" ht="15.6" hidden="1">
      <c r="A387" s="73">
        <v>44503</v>
      </c>
      <c r="B387" s="21" t="s">
        <v>2606</v>
      </c>
      <c r="C387" s="27">
        <v>-28.46</v>
      </c>
      <c r="D387" s="21"/>
      <c r="E387" s="27">
        <v>3</v>
      </c>
      <c r="F387" s="21"/>
    </row>
    <row r="388" spans="1:6" ht="15.6" hidden="1">
      <c r="A388" s="27" t="s">
        <v>2154</v>
      </c>
      <c r="B388" s="21" t="s">
        <v>2607</v>
      </c>
      <c r="C388" s="27">
        <v>-10.15</v>
      </c>
      <c r="D388" s="21"/>
      <c r="E388" s="27">
        <v>3</v>
      </c>
      <c r="F388" s="21"/>
    </row>
    <row r="389" spans="1:6" ht="15.6" hidden="1">
      <c r="A389" s="27" t="s">
        <v>2407</v>
      </c>
      <c r="B389" s="21" t="s">
        <v>2608</v>
      </c>
      <c r="C389" s="27">
        <v>-3.57</v>
      </c>
      <c r="D389" s="21"/>
      <c r="E389" s="27">
        <v>3</v>
      </c>
      <c r="F389" s="21"/>
    </row>
    <row r="390" spans="1:6" ht="15.6" hidden="1">
      <c r="A390" s="27" t="s">
        <v>2218</v>
      </c>
      <c r="B390" s="21" t="s">
        <v>2609</v>
      </c>
      <c r="C390" s="27">
        <v>-16.11</v>
      </c>
      <c r="D390" s="21"/>
      <c r="E390" s="27">
        <v>3</v>
      </c>
      <c r="F390" s="21"/>
    </row>
    <row r="391" spans="1:6" ht="15.6" hidden="1">
      <c r="A391" s="27" t="s">
        <v>2355</v>
      </c>
      <c r="B391" s="21" t="s">
        <v>2610</v>
      </c>
      <c r="C391" s="27">
        <v>-23.48</v>
      </c>
      <c r="D391" s="21"/>
      <c r="E391" s="27">
        <v>3</v>
      </c>
      <c r="F391" s="21"/>
    </row>
    <row r="392" spans="1:6" ht="15.6" hidden="1">
      <c r="A392" s="73">
        <v>44199</v>
      </c>
      <c r="B392" s="21" t="s">
        <v>2611</v>
      </c>
      <c r="C392" s="27">
        <v>-13.99</v>
      </c>
      <c r="D392" s="21"/>
      <c r="E392" s="27">
        <v>3</v>
      </c>
      <c r="F392" s="21"/>
    </row>
    <row r="393" spans="1:6" ht="15.6" hidden="1">
      <c r="A393" s="73">
        <v>44230</v>
      </c>
      <c r="B393" s="21" t="s">
        <v>2612</v>
      </c>
      <c r="C393" s="27">
        <v>-13.54</v>
      </c>
      <c r="D393" s="21"/>
      <c r="E393" s="27">
        <v>3</v>
      </c>
      <c r="F393" s="21"/>
    </row>
    <row r="394" spans="1:6" ht="15.6" hidden="1">
      <c r="A394" s="73">
        <v>44258</v>
      </c>
      <c r="B394" s="21" t="s">
        <v>2613</v>
      </c>
      <c r="C394" s="27">
        <v>-55.54</v>
      </c>
      <c r="D394" s="21"/>
      <c r="E394" s="27">
        <v>3</v>
      </c>
      <c r="F394" s="21"/>
    </row>
    <row r="395" spans="1:6" ht="15.6" hidden="1">
      <c r="A395" s="73">
        <v>44289</v>
      </c>
      <c r="B395" s="21" t="s">
        <v>2614</v>
      </c>
      <c r="C395" s="27">
        <v>-26.77</v>
      </c>
      <c r="D395" s="21"/>
      <c r="E395" s="27">
        <v>3</v>
      </c>
      <c r="F395" s="21"/>
    </row>
    <row r="396" spans="1:6" ht="15.6" hidden="1">
      <c r="A396" s="73">
        <v>44292</v>
      </c>
      <c r="B396" s="21" t="s">
        <v>2615</v>
      </c>
      <c r="C396" s="27">
        <v>-2.74</v>
      </c>
      <c r="D396" s="21"/>
      <c r="E396" s="27">
        <v>6</v>
      </c>
      <c r="F396" s="21"/>
    </row>
    <row r="397" spans="1:6" ht="15.6" hidden="1">
      <c r="A397" s="27" t="s">
        <v>2264</v>
      </c>
      <c r="B397" s="21" t="s">
        <v>2616</v>
      </c>
      <c r="C397" s="27">
        <v>-55.11</v>
      </c>
      <c r="D397" s="21"/>
      <c r="E397" s="27">
        <v>6</v>
      </c>
      <c r="F397" s="21"/>
    </row>
    <row r="398" spans="1:6" ht="15.6" hidden="1">
      <c r="A398" s="27" t="s">
        <v>2617</v>
      </c>
      <c r="B398" s="21" t="s">
        <v>2618</v>
      </c>
      <c r="C398" s="27">
        <v>-23.69</v>
      </c>
      <c r="D398" s="21"/>
      <c r="E398" s="27">
        <v>6</v>
      </c>
      <c r="F398" s="21"/>
    </row>
    <row r="399" spans="1:6" ht="15.6" hidden="1">
      <c r="A399" s="73">
        <v>44383</v>
      </c>
      <c r="B399" s="21" t="s">
        <v>2619</v>
      </c>
      <c r="C399" s="27">
        <v>-21.27</v>
      </c>
      <c r="D399" s="21"/>
      <c r="E399" s="27">
        <v>6</v>
      </c>
      <c r="F399" s="21"/>
    </row>
    <row r="400" spans="1:6" ht="15.6" hidden="1">
      <c r="A400" s="73">
        <v>44354</v>
      </c>
      <c r="B400" s="21" t="s">
        <v>2620</v>
      </c>
      <c r="C400" s="27">
        <v>-16.989999999999998</v>
      </c>
      <c r="D400" s="21"/>
      <c r="E400" s="27">
        <v>7</v>
      </c>
      <c r="F400" s="21"/>
    </row>
    <row r="401" spans="1:6" ht="15.6" hidden="1">
      <c r="A401" s="73">
        <v>44537</v>
      </c>
      <c r="B401" s="21" t="s">
        <v>2621</v>
      </c>
      <c r="C401" s="27">
        <v>-14.86</v>
      </c>
      <c r="D401" s="21"/>
      <c r="E401" s="27">
        <v>7</v>
      </c>
      <c r="F401" s="21"/>
    </row>
    <row r="402" spans="1:6" ht="15.6" hidden="1">
      <c r="A402" s="27" t="s">
        <v>2622</v>
      </c>
      <c r="B402" s="21" t="s">
        <v>2623</v>
      </c>
      <c r="C402" s="27">
        <v>-42.7</v>
      </c>
      <c r="D402" s="21"/>
      <c r="E402" s="27">
        <v>7</v>
      </c>
      <c r="F402" s="21"/>
    </row>
    <row r="403" spans="1:6" ht="15.6" hidden="1">
      <c r="A403" s="73">
        <v>44354</v>
      </c>
      <c r="B403" s="21" t="s">
        <v>2624</v>
      </c>
      <c r="C403" s="27">
        <v>-68.150000000000006</v>
      </c>
      <c r="D403" s="21"/>
      <c r="E403" s="27">
        <v>7</v>
      </c>
      <c r="F403" s="21"/>
    </row>
    <row r="404" spans="1:6" ht="15.6" hidden="1">
      <c r="A404" s="73">
        <v>44354</v>
      </c>
      <c r="B404" s="21" t="s">
        <v>2625</v>
      </c>
      <c r="C404" s="27">
        <v>-79.849999999999994</v>
      </c>
      <c r="D404" s="21"/>
      <c r="E404" s="27">
        <v>7</v>
      </c>
      <c r="F404" s="21"/>
    </row>
    <row r="405" spans="1:6" ht="15.6" hidden="1">
      <c r="A405" s="27" t="s">
        <v>2626</v>
      </c>
      <c r="B405" s="21" t="s">
        <v>2627</v>
      </c>
      <c r="C405" s="27">
        <v>-27.83</v>
      </c>
      <c r="D405" s="21"/>
      <c r="E405" s="27">
        <v>7</v>
      </c>
      <c r="F405" s="21"/>
    </row>
    <row r="406" spans="1:6" ht="15.6" hidden="1">
      <c r="A406" s="27" t="s">
        <v>2272</v>
      </c>
      <c r="B406" s="21" t="s">
        <v>2628</v>
      </c>
      <c r="C406" s="27">
        <v>-39.89</v>
      </c>
      <c r="D406" s="21"/>
      <c r="E406" s="27">
        <v>7</v>
      </c>
      <c r="F406" s="21"/>
    </row>
    <row r="407" spans="1:6" ht="15.6" hidden="1">
      <c r="A407" s="27" t="s">
        <v>2167</v>
      </c>
      <c r="B407" s="21" t="s">
        <v>2629</v>
      </c>
      <c r="C407" s="27">
        <v>-27.24</v>
      </c>
      <c r="D407" s="21"/>
      <c r="E407" s="27">
        <v>7</v>
      </c>
      <c r="F407" s="21"/>
    </row>
    <row r="408" spans="1:6" ht="15.6" hidden="1">
      <c r="A408" s="73">
        <v>44235</v>
      </c>
      <c r="B408" s="21" t="s">
        <v>2630</v>
      </c>
      <c r="C408" s="27">
        <v>-15.83</v>
      </c>
      <c r="D408" s="21"/>
      <c r="E408" s="27">
        <v>8</v>
      </c>
      <c r="F408" s="21"/>
    </row>
    <row r="409" spans="1:6" ht="15.6" hidden="1">
      <c r="A409" s="73">
        <v>44235</v>
      </c>
      <c r="B409" s="21" t="s">
        <v>2631</v>
      </c>
      <c r="C409" s="27">
        <v>-22.88</v>
      </c>
      <c r="D409" s="21"/>
      <c r="E409" s="27">
        <v>8</v>
      </c>
      <c r="F409" s="21"/>
    </row>
    <row r="410" spans="1:6" ht="15.6" hidden="1">
      <c r="A410" s="73">
        <v>44324</v>
      </c>
      <c r="B410" s="21" t="s">
        <v>2632</v>
      </c>
      <c r="C410" s="27">
        <v>-15.99</v>
      </c>
      <c r="D410" s="21"/>
      <c r="E410" s="27">
        <v>8</v>
      </c>
      <c r="F410" s="21"/>
    </row>
    <row r="411" spans="1:6" ht="15.6" hidden="1">
      <c r="A411" s="73">
        <v>44447</v>
      </c>
      <c r="B411" s="21" t="s">
        <v>2633</v>
      </c>
      <c r="C411" s="27">
        <v>-17.989999999999998</v>
      </c>
      <c r="D411" s="21"/>
      <c r="E411" s="27">
        <v>8</v>
      </c>
      <c r="F411" s="21"/>
    </row>
    <row r="412" spans="1:6" ht="15.6" hidden="1">
      <c r="A412" s="27" t="s">
        <v>2171</v>
      </c>
      <c r="B412" s="21" t="s">
        <v>2634</v>
      </c>
      <c r="C412" s="27">
        <v>-19.75</v>
      </c>
      <c r="D412" s="21"/>
      <c r="E412" s="27">
        <v>8</v>
      </c>
      <c r="F412" s="21"/>
    </row>
    <row r="413" spans="1:6" ht="15.6" hidden="1">
      <c r="A413" s="27" t="s">
        <v>2557</v>
      </c>
      <c r="B413" s="21" t="s">
        <v>2635</v>
      </c>
      <c r="C413" s="27">
        <v>-36.72</v>
      </c>
      <c r="D413" s="21"/>
      <c r="E413" s="27">
        <v>8</v>
      </c>
      <c r="F413" s="21"/>
    </row>
    <row r="414" spans="1:6" ht="15.6" hidden="1">
      <c r="A414" s="73">
        <v>44447</v>
      </c>
      <c r="B414" s="21" t="s">
        <v>2636</v>
      </c>
      <c r="C414" s="27">
        <v>-22.57</v>
      </c>
      <c r="D414" s="21"/>
      <c r="E414" s="27">
        <v>8</v>
      </c>
      <c r="F414" s="21"/>
    </row>
    <row r="415" spans="1:6" ht="15.6" hidden="1">
      <c r="A415" s="27" t="s">
        <v>2171</v>
      </c>
      <c r="B415" s="21" t="s">
        <v>2637</v>
      </c>
      <c r="C415" s="27">
        <v>-39.65</v>
      </c>
      <c r="D415" s="21"/>
      <c r="E415" s="27">
        <v>8</v>
      </c>
      <c r="F415" s="21"/>
    </row>
    <row r="416" spans="1:6" ht="15.6" hidden="1">
      <c r="A416" s="73">
        <v>44447</v>
      </c>
      <c r="B416" s="21" t="s">
        <v>2638</v>
      </c>
      <c r="C416" s="27">
        <v>-72.61</v>
      </c>
      <c r="D416" s="21"/>
      <c r="E416" s="27">
        <v>8</v>
      </c>
      <c r="F416" s="21"/>
    </row>
    <row r="417" spans="1:6" ht="15.6" hidden="1">
      <c r="A417" s="73">
        <v>44447</v>
      </c>
      <c r="B417" s="21" t="s">
        <v>2639</v>
      </c>
      <c r="C417" s="27">
        <v>-5</v>
      </c>
      <c r="D417" s="21"/>
      <c r="E417" s="27">
        <v>8</v>
      </c>
      <c r="F417" s="21"/>
    </row>
    <row r="418" spans="1:6" ht="15.6" hidden="1">
      <c r="A418" s="73">
        <v>44324</v>
      </c>
      <c r="B418" s="21" t="s">
        <v>2640</v>
      </c>
      <c r="C418" s="27">
        <v>-22.88</v>
      </c>
      <c r="D418" s="21"/>
      <c r="E418" s="27">
        <v>8</v>
      </c>
      <c r="F418" s="21"/>
    </row>
    <row r="419" spans="1:6" ht="15.6" hidden="1">
      <c r="A419" s="73">
        <v>44378</v>
      </c>
      <c r="B419" s="21" t="s">
        <v>2641</v>
      </c>
      <c r="C419" s="46">
        <v>-9.65</v>
      </c>
      <c r="D419" s="21"/>
      <c r="E419" s="27">
        <v>1</v>
      </c>
      <c r="F419" s="21"/>
    </row>
    <row r="420" spans="1:6" ht="15.6" hidden="1">
      <c r="A420" s="73">
        <v>44410</v>
      </c>
      <c r="B420" s="21" t="s">
        <v>2642</v>
      </c>
      <c r="C420" s="46">
        <v>-9.65</v>
      </c>
      <c r="D420" s="21"/>
      <c r="E420" s="27">
        <v>2</v>
      </c>
      <c r="F420" s="21"/>
    </row>
    <row r="421" spans="1:6" ht="15.6" hidden="1">
      <c r="A421" s="73">
        <v>44411</v>
      </c>
      <c r="B421" s="21" t="s">
        <v>2643</v>
      </c>
      <c r="C421" s="46">
        <v>-9.65</v>
      </c>
      <c r="D421" s="21"/>
      <c r="E421" s="27">
        <v>3</v>
      </c>
      <c r="F421" s="21"/>
    </row>
    <row r="422" spans="1:6" ht="15.6" hidden="1">
      <c r="A422" s="73">
        <v>44412</v>
      </c>
      <c r="B422" s="21" t="s">
        <v>2644</v>
      </c>
      <c r="C422" s="46">
        <v>-9.65</v>
      </c>
      <c r="D422" s="21"/>
      <c r="E422" s="27">
        <v>4</v>
      </c>
      <c r="F422" s="21"/>
    </row>
    <row r="423" spans="1:6" ht="15.6" hidden="1">
      <c r="A423" s="73">
        <v>44474</v>
      </c>
      <c r="B423" s="21" t="s">
        <v>2645</v>
      </c>
      <c r="C423" s="46">
        <v>-9.65</v>
      </c>
      <c r="D423" s="21"/>
      <c r="E423" s="27">
        <v>5</v>
      </c>
      <c r="F423" s="21"/>
    </row>
    <row r="424" spans="1:6" ht="15.6" hidden="1">
      <c r="A424" s="73">
        <v>44414</v>
      </c>
      <c r="B424" s="21" t="s">
        <v>2646</v>
      </c>
      <c r="C424" s="46">
        <v>-9.65</v>
      </c>
      <c r="D424" s="21"/>
      <c r="E424" s="27">
        <v>6</v>
      </c>
      <c r="F424" s="21"/>
    </row>
    <row r="425" spans="1:6" ht="15.6" hidden="1">
      <c r="A425" s="73">
        <v>44415</v>
      </c>
      <c r="B425" s="21" t="s">
        <v>2647</v>
      </c>
      <c r="C425" s="46">
        <v>-9.65</v>
      </c>
      <c r="D425" s="21"/>
      <c r="E425" s="27">
        <v>7</v>
      </c>
      <c r="F425" s="21"/>
    </row>
    <row r="426" spans="1:6" ht="15.6" hidden="1">
      <c r="A426" s="73">
        <v>44447</v>
      </c>
      <c r="B426" s="21" t="s">
        <v>2648</v>
      </c>
      <c r="C426" s="46">
        <v>-9.65</v>
      </c>
      <c r="D426" s="21"/>
      <c r="E426" s="27">
        <v>8</v>
      </c>
      <c r="F426" s="21"/>
    </row>
    <row r="427" spans="1:6" ht="15.6" hidden="1">
      <c r="A427" s="73">
        <v>44348</v>
      </c>
      <c r="B427" s="21" t="s">
        <v>2649</v>
      </c>
      <c r="C427" s="27">
        <v>-185.61</v>
      </c>
      <c r="D427" s="21"/>
      <c r="E427" s="27">
        <v>1</v>
      </c>
      <c r="F427" s="21"/>
    </row>
    <row r="428" spans="1:6" ht="15.6" hidden="1">
      <c r="A428" s="73">
        <v>44410</v>
      </c>
      <c r="B428" s="21" t="s">
        <v>2650</v>
      </c>
      <c r="C428" s="27">
        <v>-160.16</v>
      </c>
      <c r="D428" s="21"/>
      <c r="E428" s="27">
        <v>2</v>
      </c>
      <c r="F428" s="21"/>
    </row>
    <row r="429" spans="1:6" ht="15.6" hidden="1">
      <c r="A429" s="73">
        <v>44411</v>
      </c>
      <c r="B429" s="21" t="s">
        <v>2651</v>
      </c>
      <c r="C429" s="27">
        <v>-193.23</v>
      </c>
      <c r="D429" s="21"/>
      <c r="E429" s="27">
        <v>3</v>
      </c>
      <c r="F429" s="21"/>
    </row>
    <row r="430" spans="1:6" ht="15.6" hidden="1">
      <c r="A430" s="73">
        <v>44351</v>
      </c>
      <c r="B430" s="21" t="s">
        <v>2652</v>
      </c>
      <c r="C430" s="27">
        <v>-172.67</v>
      </c>
      <c r="D430" s="21"/>
      <c r="E430" s="27">
        <v>4</v>
      </c>
      <c r="F430" s="21"/>
    </row>
    <row r="431" spans="1:6" ht="15.6" hidden="1">
      <c r="A431" s="73">
        <v>44382</v>
      </c>
      <c r="B431" s="21" t="s">
        <v>2653</v>
      </c>
      <c r="C431" s="27">
        <v>-261.95</v>
      </c>
      <c r="D431" s="21"/>
      <c r="E431" s="27">
        <v>5</v>
      </c>
      <c r="F431" s="21"/>
    </row>
    <row r="432" spans="1:6" ht="15.6" hidden="1">
      <c r="A432" s="73">
        <v>44383</v>
      </c>
      <c r="B432" s="21" t="s">
        <v>2654</v>
      </c>
      <c r="C432" s="27">
        <v>-185.18</v>
      </c>
      <c r="D432" s="21"/>
      <c r="E432" s="27">
        <v>6</v>
      </c>
      <c r="F432" s="21"/>
    </row>
    <row r="433" spans="1:6" ht="15.6" hidden="1">
      <c r="A433" s="73">
        <v>44384</v>
      </c>
      <c r="B433" s="21" t="s">
        <v>2655</v>
      </c>
      <c r="C433" s="27">
        <v>-205.27</v>
      </c>
      <c r="D433" s="21"/>
      <c r="E433" s="27">
        <v>7</v>
      </c>
      <c r="F433" s="21"/>
    </row>
    <row r="434" spans="1:6" ht="15.6" hidden="1">
      <c r="A434" s="73">
        <v>44355</v>
      </c>
      <c r="B434" s="21" t="s">
        <v>2656</v>
      </c>
      <c r="C434" s="27">
        <v>-257.77</v>
      </c>
      <c r="D434" s="21"/>
      <c r="E434" s="27">
        <v>8</v>
      </c>
      <c r="F434" s="21"/>
    </row>
    <row r="435" spans="1:6" ht="15.6" hidden="1">
      <c r="A435" s="27" t="s">
        <v>2617</v>
      </c>
      <c r="B435" s="21" t="s">
        <v>2657</v>
      </c>
      <c r="C435" s="27">
        <v>-31</v>
      </c>
      <c r="D435" s="21"/>
      <c r="E435" s="27">
        <v>6</v>
      </c>
      <c r="F435" s="21"/>
    </row>
    <row r="436" spans="1:6" ht="15.6" hidden="1">
      <c r="A436" s="73">
        <v>44531</v>
      </c>
      <c r="B436" s="21" t="s">
        <v>2658</v>
      </c>
      <c r="C436" s="27">
        <v>-31.93</v>
      </c>
      <c r="D436" s="21"/>
      <c r="E436" s="27">
        <v>1</v>
      </c>
      <c r="F436" s="21"/>
    </row>
    <row r="437" spans="1:6" ht="15.6" hidden="1">
      <c r="A437" s="73">
        <v>44532</v>
      </c>
      <c r="B437" s="21" t="s">
        <v>2659</v>
      </c>
      <c r="C437" s="27">
        <v>-31.93</v>
      </c>
      <c r="D437" s="21"/>
      <c r="E437" s="27">
        <v>2</v>
      </c>
      <c r="F437" s="21"/>
    </row>
    <row r="438" spans="1:6" ht="15.6" hidden="1">
      <c r="A438" s="73">
        <v>44533</v>
      </c>
      <c r="B438" s="21" t="s">
        <v>2660</v>
      </c>
      <c r="C438" s="27">
        <v>-31.93</v>
      </c>
      <c r="D438" s="21"/>
      <c r="E438" s="27">
        <v>3</v>
      </c>
      <c r="F438" s="21"/>
    </row>
    <row r="439" spans="1:6" ht="15.6" hidden="1">
      <c r="A439" s="73">
        <v>44534</v>
      </c>
      <c r="B439" s="21" t="s">
        <v>2661</v>
      </c>
      <c r="C439" s="27">
        <v>-31.93</v>
      </c>
      <c r="D439" s="21"/>
      <c r="E439" s="27">
        <v>4</v>
      </c>
      <c r="F439" s="21"/>
    </row>
    <row r="440" spans="1:6" ht="15.6" hidden="1">
      <c r="A440" s="73">
        <v>44535</v>
      </c>
      <c r="B440" s="21" t="s">
        <v>2662</v>
      </c>
      <c r="C440" s="27">
        <v>-31.93</v>
      </c>
      <c r="D440" s="21"/>
      <c r="E440" s="27">
        <v>5</v>
      </c>
      <c r="F440" s="21"/>
    </row>
    <row r="441" spans="1:6" ht="15.6" hidden="1">
      <c r="A441" s="27" t="s">
        <v>2339</v>
      </c>
      <c r="B441" s="21" t="s">
        <v>2663</v>
      </c>
      <c r="C441" s="27">
        <v>-31.93</v>
      </c>
      <c r="D441" s="21"/>
      <c r="E441" s="27">
        <v>6</v>
      </c>
      <c r="F441" s="21"/>
    </row>
    <row r="442" spans="1:6" ht="15.6" hidden="1">
      <c r="A442" s="73">
        <v>44537</v>
      </c>
      <c r="B442" s="21" t="s">
        <v>2664</v>
      </c>
      <c r="C442" s="27">
        <v>-31.93</v>
      </c>
      <c r="D442" s="21"/>
      <c r="E442" s="27">
        <v>7</v>
      </c>
      <c r="F442" s="21"/>
    </row>
    <row r="443" spans="1:6" ht="15.6" hidden="1">
      <c r="A443" s="73">
        <v>44538</v>
      </c>
      <c r="B443" s="21" t="s">
        <v>2665</v>
      </c>
      <c r="C443" s="27">
        <v>-31.93</v>
      </c>
      <c r="D443" s="21"/>
      <c r="E443" s="27">
        <v>8</v>
      </c>
      <c r="F443" s="21"/>
    </row>
    <row r="444" spans="1:6" ht="15.6" hidden="1">
      <c r="A444" s="27" t="s">
        <v>2259</v>
      </c>
      <c r="B444" s="21" t="s">
        <v>91</v>
      </c>
      <c r="C444" s="27">
        <v>-36</v>
      </c>
      <c r="D444" s="21"/>
      <c r="E444" s="27">
        <v>3</v>
      </c>
      <c r="F444" s="21"/>
    </row>
    <row r="445" spans="1:6" ht="15.6" hidden="1">
      <c r="A445" s="27" t="s">
        <v>2431</v>
      </c>
      <c r="B445" s="21" t="s">
        <v>91</v>
      </c>
      <c r="C445" s="27">
        <v>-36</v>
      </c>
      <c r="D445" s="21"/>
      <c r="E445" s="27">
        <v>4</v>
      </c>
      <c r="F445" s="21"/>
    </row>
    <row r="446" spans="1:6" ht="15.6" hidden="1">
      <c r="A446" s="27" t="s">
        <v>2517</v>
      </c>
      <c r="B446" s="21" t="s">
        <v>91</v>
      </c>
      <c r="C446" s="27">
        <v>-36</v>
      </c>
      <c r="D446" s="21"/>
      <c r="E446" s="27">
        <v>5</v>
      </c>
      <c r="F446" s="21"/>
    </row>
    <row r="447" spans="1:6" ht="15.6" hidden="1">
      <c r="A447" s="27" t="s">
        <v>2666</v>
      </c>
      <c r="B447" s="21" t="s">
        <v>91</v>
      </c>
      <c r="C447" s="27">
        <v>-36</v>
      </c>
      <c r="D447" s="21"/>
      <c r="E447" s="27">
        <v>6</v>
      </c>
      <c r="F447" s="21"/>
    </row>
    <row r="448" spans="1:6" ht="15.6" hidden="1">
      <c r="A448" s="27" t="s">
        <v>2626</v>
      </c>
      <c r="B448" s="21" t="s">
        <v>91</v>
      </c>
      <c r="C448" s="27">
        <v>-36</v>
      </c>
      <c r="D448" s="21"/>
      <c r="E448" s="27">
        <v>7</v>
      </c>
      <c r="F448" s="21"/>
    </row>
    <row r="449" spans="1:6" ht="15.6" hidden="1">
      <c r="A449" s="27" t="s">
        <v>2557</v>
      </c>
      <c r="B449" s="21" t="s">
        <v>91</v>
      </c>
      <c r="C449" s="27">
        <v>-36</v>
      </c>
      <c r="D449" s="21"/>
      <c r="E449" s="27">
        <v>8</v>
      </c>
      <c r="F449" s="21"/>
    </row>
    <row r="450" spans="1:6" ht="15.6" hidden="1">
      <c r="A450" s="27" t="s">
        <v>2667</v>
      </c>
      <c r="B450" s="21" t="s">
        <v>91</v>
      </c>
      <c r="C450" s="27">
        <v>-36</v>
      </c>
      <c r="D450" s="21"/>
      <c r="E450" s="27">
        <v>9</v>
      </c>
      <c r="F450" s="21"/>
    </row>
    <row r="451" spans="1:6" ht="15.6" hidden="1">
      <c r="A451" s="27" t="s">
        <v>2668</v>
      </c>
      <c r="B451" s="21" t="s">
        <v>91</v>
      </c>
      <c r="C451" s="27">
        <v>-36</v>
      </c>
      <c r="D451" s="21"/>
      <c r="E451" s="27">
        <v>10</v>
      </c>
      <c r="F451" s="21"/>
    </row>
    <row r="452" spans="1:6" ht="15.6" hidden="1">
      <c r="A452" s="27" t="s">
        <v>2176</v>
      </c>
      <c r="B452" s="21" t="s">
        <v>91</v>
      </c>
      <c r="C452" s="27">
        <v>-36</v>
      </c>
      <c r="D452" s="21"/>
      <c r="E452" s="27">
        <v>11</v>
      </c>
      <c r="F452" s="21"/>
    </row>
    <row r="453" spans="1:6" ht="15.6" hidden="1">
      <c r="A453" s="27" t="s">
        <v>2669</v>
      </c>
      <c r="B453" s="21" t="s">
        <v>91</v>
      </c>
      <c r="C453" s="27">
        <v>-36</v>
      </c>
      <c r="D453" s="21"/>
      <c r="E453" s="27">
        <v>12</v>
      </c>
      <c r="F453" s="21"/>
    </row>
    <row r="454" spans="1:6" ht="15.6" hidden="1">
      <c r="A454" s="73">
        <v>44531</v>
      </c>
      <c r="B454" s="21" t="s">
        <v>2670</v>
      </c>
      <c r="C454" s="27">
        <v>-100</v>
      </c>
      <c r="D454" s="21"/>
      <c r="E454" s="27">
        <v>1</v>
      </c>
      <c r="F454" s="21"/>
    </row>
    <row r="455" spans="1:6" ht="15.6" hidden="1">
      <c r="A455" s="27" t="s">
        <v>2195</v>
      </c>
      <c r="B455" s="21" t="s">
        <v>2671</v>
      </c>
      <c r="C455" s="27">
        <v>-9.99</v>
      </c>
      <c r="D455" s="21"/>
      <c r="E455" s="27">
        <v>1</v>
      </c>
      <c r="F455" s="21"/>
    </row>
    <row r="456" spans="1:6" ht="15.6" hidden="1">
      <c r="A456" s="27" t="s">
        <v>2363</v>
      </c>
      <c r="B456" s="21" t="s">
        <v>2672</v>
      </c>
      <c r="C456" s="27">
        <v>-2.39</v>
      </c>
      <c r="D456" s="21"/>
      <c r="E456" s="27">
        <v>1</v>
      </c>
      <c r="F456" s="21"/>
    </row>
    <row r="457" spans="1:6" ht="15.6" hidden="1">
      <c r="A457" s="73">
        <v>44378</v>
      </c>
      <c r="B457" s="21" t="s">
        <v>2673</v>
      </c>
      <c r="C457" s="27">
        <v>-14.92</v>
      </c>
      <c r="D457" s="21"/>
      <c r="E457" s="27">
        <v>1</v>
      </c>
      <c r="F457" s="21"/>
    </row>
    <row r="458" spans="1:6" ht="15.6" hidden="1">
      <c r="A458" s="27" t="s">
        <v>2347</v>
      </c>
      <c r="B458" s="21" t="s">
        <v>2674</v>
      </c>
      <c r="C458" s="27">
        <v>-10.65</v>
      </c>
      <c r="D458" s="21"/>
      <c r="E458" s="27">
        <v>1</v>
      </c>
      <c r="F458" s="21"/>
    </row>
    <row r="459" spans="1:6" ht="15.6" hidden="1">
      <c r="A459" s="73">
        <v>44198</v>
      </c>
      <c r="B459" s="21" t="s">
        <v>2675</v>
      </c>
      <c r="C459" s="27">
        <v>-9.99</v>
      </c>
      <c r="D459" s="21"/>
      <c r="E459" s="27">
        <v>2</v>
      </c>
      <c r="F459" s="21"/>
    </row>
    <row r="460" spans="1:6" ht="15.6" hidden="1">
      <c r="A460" s="73">
        <v>44198</v>
      </c>
      <c r="B460" s="21" t="s">
        <v>2676</v>
      </c>
      <c r="C460" s="27">
        <v>-19.13</v>
      </c>
      <c r="D460" s="21"/>
      <c r="E460" s="27">
        <v>2</v>
      </c>
      <c r="F460" s="21"/>
    </row>
    <row r="461" spans="1:6" ht="15.6" hidden="1">
      <c r="A461" s="73">
        <v>44410</v>
      </c>
      <c r="B461" s="21" t="s">
        <v>2677</v>
      </c>
      <c r="C461" s="27">
        <v>-14.92</v>
      </c>
      <c r="D461" s="21"/>
      <c r="E461" s="27">
        <v>2</v>
      </c>
      <c r="F461" s="21"/>
    </row>
    <row r="462" spans="1:6" ht="15.6" hidden="1">
      <c r="A462" s="73">
        <v>44229</v>
      </c>
      <c r="B462" s="21" t="s">
        <v>2678</v>
      </c>
      <c r="C462" s="27">
        <v>-4</v>
      </c>
      <c r="D462" s="21"/>
      <c r="E462" s="27">
        <v>2</v>
      </c>
      <c r="F462" s="21"/>
    </row>
    <row r="463" spans="1:6" ht="15.6" hidden="1">
      <c r="A463" s="27" t="s">
        <v>2212</v>
      </c>
      <c r="B463" s="21" t="s">
        <v>2679</v>
      </c>
      <c r="C463" s="27">
        <v>-39</v>
      </c>
      <c r="D463" s="21"/>
      <c r="E463" s="27">
        <v>2</v>
      </c>
      <c r="F463" s="21"/>
    </row>
    <row r="464" spans="1:6" ht="15.6" hidden="1">
      <c r="A464" s="27" t="s">
        <v>2524</v>
      </c>
      <c r="B464" s="21" t="s">
        <v>2680</v>
      </c>
      <c r="C464" s="27">
        <v>-10.65</v>
      </c>
      <c r="D464" s="21"/>
      <c r="E464" s="27">
        <v>2</v>
      </c>
      <c r="F464" s="21"/>
    </row>
    <row r="465" spans="1:6" ht="15.6" hidden="1">
      <c r="A465" s="73">
        <v>44442</v>
      </c>
      <c r="B465" s="21" t="s">
        <v>2681</v>
      </c>
      <c r="C465" s="27">
        <v>-28.16</v>
      </c>
      <c r="D465" s="21"/>
      <c r="E465" s="27">
        <v>3</v>
      </c>
      <c r="F465" s="21"/>
    </row>
    <row r="466" spans="1:6" ht="15.6" hidden="1">
      <c r="A466" s="73">
        <v>44533</v>
      </c>
      <c r="B466" s="21" t="s">
        <v>2682</v>
      </c>
      <c r="C466" s="27">
        <v>-134.80000000000001</v>
      </c>
      <c r="D466" s="21"/>
      <c r="E466" s="27">
        <v>3</v>
      </c>
      <c r="F466" s="21"/>
    </row>
    <row r="467" spans="1:6" ht="15.6" hidden="1">
      <c r="A467" s="27" t="s">
        <v>2191</v>
      </c>
      <c r="B467" s="21" t="s">
        <v>2683</v>
      </c>
      <c r="C467" s="27">
        <v>-28.16</v>
      </c>
      <c r="D467" s="21"/>
      <c r="E467" s="27">
        <v>3</v>
      </c>
      <c r="F467" s="21"/>
    </row>
    <row r="468" spans="1:6" ht="15.6" hidden="1">
      <c r="A468" s="27" t="s">
        <v>2220</v>
      </c>
      <c r="B468" s="21" t="s">
        <v>2684</v>
      </c>
      <c r="C468" s="27">
        <v>-41.85</v>
      </c>
      <c r="D468" s="21"/>
      <c r="E468" s="27">
        <v>3</v>
      </c>
      <c r="F468" s="21"/>
    </row>
    <row r="469" spans="1:6" ht="15.6" hidden="1">
      <c r="A469" s="73">
        <v>44411</v>
      </c>
      <c r="B469" s="21" t="s">
        <v>2685</v>
      </c>
      <c r="C469" s="27">
        <v>-14.92</v>
      </c>
      <c r="D469" s="21"/>
      <c r="E469" s="27">
        <v>3</v>
      </c>
      <c r="F469" s="21"/>
    </row>
    <row r="470" spans="1:6" ht="15.6" hidden="1">
      <c r="A470" s="73">
        <v>44199</v>
      </c>
      <c r="B470" s="21" t="s">
        <v>2686</v>
      </c>
      <c r="C470" s="27">
        <v>-4</v>
      </c>
      <c r="D470" s="21"/>
      <c r="E470" s="27">
        <v>3</v>
      </c>
      <c r="F470" s="21"/>
    </row>
    <row r="471" spans="1:6" ht="15.6" hidden="1">
      <c r="A471" s="27" t="s">
        <v>2188</v>
      </c>
      <c r="B471" s="21" t="s">
        <v>2687</v>
      </c>
      <c r="C471" s="27">
        <v>-4</v>
      </c>
      <c r="D471" s="21"/>
      <c r="E471" s="27">
        <v>3</v>
      </c>
      <c r="F471" s="21"/>
    </row>
    <row r="472" spans="1:6" ht="15.6" hidden="1">
      <c r="A472" s="27" t="s">
        <v>2154</v>
      </c>
      <c r="B472" s="21" t="s">
        <v>2688</v>
      </c>
      <c r="C472" s="27">
        <v>-10.65</v>
      </c>
      <c r="D472" s="21"/>
      <c r="E472" s="27">
        <v>3</v>
      </c>
      <c r="F472" s="21"/>
    </row>
    <row r="473" spans="1:6" ht="15.6" hidden="1">
      <c r="A473" s="27" t="s">
        <v>2191</v>
      </c>
      <c r="B473" s="21" t="s">
        <v>2689</v>
      </c>
      <c r="C473" s="27">
        <v>-60.54</v>
      </c>
      <c r="D473" s="21"/>
      <c r="E473" s="27">
        <v>3</v>
      </c>
      <c r="F473" s="21"/>
    </row>
    <row r="474" spans="1:6" ht="15.6" hidden="1">
      <c r="A474" s="27" t="s">
        <v>2245</v>
      </c>
      <c r="B474" s="21" t="s">
        <v>2690</v>
      </c>
      <c r="C474" s="27">
        <v>-51.32</v>
      </c>
      <c r="D474" s="21"/>
      <c r="E474" s="27">
        <v>4</v>
      </c>
      <c r="F474" s="21"/>
    </row>
    <row r="475" spans="1:6" ht="15.6" hidden="1">
      <c r="A475" s="73">
        <v>44320</v>
      </c>
      <c r="B475" s="21" t="s">
        <v>2691</v>
      </c>
      <c r="C475" s="27">
        <v>-15</v>
      </c>
      <c r="D475" s="21"/>
      <c r="E475" s="27">
        <v>4</v>
      </c>
      <c r="F475" s="21"/>
    </row>
    <row r="476" spans="1:6" ht="15.6" hidden="1">
      <c r="A476" s="73">
        <v>44381</v>
      </c>
      <c r="B476" s="21" t="s">
        <v>2692</v>
      </c>
      <c r="C476" s="27">
        <v>-14.92</v>
      </c>
      <c r="D476" s="21"/>
      <c r="E476" s="27">
        <v>4</v>
      </c>
      <c r="F476" s="21"/>
    </row>
    <row r="477" spans="1:6" ht="15.6" hidden="1">
      <c r="A477" s="27" t="s">
        <v>2245</v>
      </c>
      <c r="B477" s="21" t="s">
        <v>2693</v>
      </c>
      <c r="C477" s="27">
        <v>-4</v>
      </c>
      <c r="D477" s="21"/>
      <c r="E477" s="27">
        <v>4</v>
      </c>
      <c r="F477" s="21"/>
    </row>
    <row r="478" spans="1:6" ht="15.6" hidden="1">
      <c r="A478" s="27" t="s">
        <v>2427</v>
      </c>
      <c r="B478" s="21" t="s">
        <v>2694</v>
      </c>
      <c r="C478" s="27">
        <v>-10.65</v>
      </c>
      <c r="D478" s="21"/>
      <c r="E478" s="27">
        <v>4</v>
      </c>
      <c r="F478" s="21"/>
    </row>
    <row r="479" spans="1:6" ht="15.6" hidden="1">
      <c r="A479" s="73">
        <v>44260</v>
      </c>
      <c r="B479" s="21" t="s">
        <v>2695</v>
      </c>
      <c r="C479" s="27">
        <v>-422.52</v>
      </c>
      <c r="D479" s="21"/>
      <c r="E479" s="27">
        <v>5</v>
      </c>
      <c r="F479" s="21"/>
    </row>
    <row r="480" spans="1:6" ht="15.6" hidden="1">
      <c r="A480" s="73">
        <v>44260</v>
      </c>
      <c r="B480" s="21" t="s">
        <v>2696</v>
      </c>
      <c r="C480" s="27">
        <v>-53.88</v>
      </c>
      <c r="D480" s="21"/>
      <c r="E480" s="27">
        <v>5</v>
      </c>
      <c r="F480" s="21"/>
    </row>
    <row r="481" spans="1:6" ht="15.6" hidden="1">
      <c r="A481" s="73">
        <v>44260</v>
      </c>
      <c r="B481" s="21" t="s">
        <v>2696</v>
      </c>
      <c r="C481" s="27">
        <v>-11.61</v>
      </c>
      <c r="D481" s="21"/>
      <c r="E481" s="27">
        <v>5</v>
      </c>
      <c r="F481" s="21"/>
    </row>
    <row r="482" spans="1:6" ht="15.6" hidden="1">
      <c r="A482" s="27" t="s">
        <v>2697</v>
      </c>
      <c r="B482" s="21" t="s">
        <v>2698</v>
      </c>
      <c r="C482" s="27">
        <v>-39.799999999999997</v>
      </c>
      <c r="D482" s="21"/>
      <c r="E482" s="27">
        <v>5</v>
      </c>
      <c r="F482" s="21"/>
    </row>
    <row r="483" spans="1:6" ht="15.6" hidden="1">
      <c r="A483" s="73">
        <v>44474</v>
      </c>
      <c r="B483" s="21" t="s">
        <v>2699</v>
      </c>
      <c r="C483" s="27">
        <v>-44.98</v>
      </c>
      <c r="D483" s="21"/>
      <c r="E483" s="27">
        <v>5</v>
      </c>
      <c r="F483" s="21"/>
    </row>
    <row r="484" spans="1:6" ht="15.6" hidden="1">
      <c r="A484" s="27" t="s">
        <v>2228</v>
      </c>
      <c r="B484" s="21" t="s">
        <v>2700</v>
      </c>
      <c r="C484" s="27">
        <v>-95.85</v>
      </c>
      <c r="D484" s="21"/>
      <c r="E484" s="27">
        <v>5</v>
      </c>
      <c r="F484" s="21"/>
    </row>
    <row r="485" spans="1:6" ht="15.6" hidden="1">
      <c r="A485" s="27" t="s">
        <v>2701</v>
      </c>
      <c r="B485" s="21" t="s">
        <v>2702</v>
      </c>
      <c r="C485" s="27">
        <v>-19.13</v>
      </c>
      <c r="D485" s="21"/>
      <c r="E485" s="27">
        <v>5</v>
      </c>
      <c r="F485" s="21"/>
    </row>
    <row r="486" spans="1:6" ht="15.6" hidden="1">
      <c r="A486" s="73">
        <v>44382</v>
      </c>
      <c r="B486" s="21" t="s">
        <v>2703</v>
      </c>
      <c r="C486" s="27">
        <v>-40</v>
      </c>
      <c r="D486" s="21"/>
      <c r="E486" s="27">
        <v>5</v>
      </c>
      <c r="F486" s="21"/>
    </row>
    <row r="487" spans="1:6" ht="15.6" hidden="1">
      <c r="A487" s="73">
        <v>44382</v>
      </c>
      <c r="B487" s="21" t="s">
        <v>2704</v>
      </c>
      <c r="C487" s="27">
        <v>-14.92</v>
      </c>
      <c r="D487" s="21"/>
      <c r="E487" s="27">
        <v>5</v>
      </c>
      <c r="F487" s="21"/>
    </row>
    <row r="488" spans="1:6" ht="15.6" hidden="1">
      <c r="A488" s="27" t="s">
        <v>2228</v>
      </c>
      <c r="B488" s="21" t="s">
        <v>2705</v>
      </c>
      <c r="C488" s="27">
        <v>-4</v>
      </c>
      <c r="D488" s="21"/>
      <c r="E488" s="27">
        <v>5</v>
      </c>
      <c r="F488" s="21"/>
    </row>
    <row r="489" spans="1:6" ht="15.6" hidden="1">
      <c r="A489" s="27" t="s">
        <v>2517</v>
      </c>
      <c r="B489" s="21" t="s">
        <v>2706</v>
      </c>
      <c r="C489" s="27">
        <v>-10.65</v>
      </c>
      <c r="D489" s="21"/>
      <c r="E489" s="27">
        <v>5</v>
      </c>
      <c r="F489" s="21"/>
    </row>
    <row r="490" spans="1:6" ht="15.6" hidden="1">
      <c r="A490" s="73">
        <v>44445</v>
      </c>
      <c r="B490" s="21" t="s">
        <v>2707</v>
      </c>
      <c r="C490" s="27">
        <v>-24.69</v>
      </c>
      <c r="D490" s="21"/>
      <c r="E490" s="27">
        <v>6</v>
      </c>
      <c r="F490" s="21"/>
    </row>
    <row r="491" spans="1:6" ht="15.6" hidden="1">
      <c r="A491" s="27" t="s">
        <v>2339</v>
      </c>
      <c r="B491" s="21" t="s">
        <v>2708</v>
      </c>
      <c r="C491" s="27">
        <v>-39.799999999999997</v>
      </c>
      <c r="D491" s="21"/>
      <c r="E491" s="27">
        <v>6</v>
      </c>
      <c r="F491" s="21"/>
    </row>
    <row r="492" spans="1:6" ht="15.6" hidden="1">
      <c r="A492" s="73">
        <v>44202</v>
      </c>
      <c r="B492" s="21" t="s">
        <v>2709</v>
      </c>
      <c r="C492" s="27">
        <v>-19.13</v>
      </c>
      <c r="D492" s="21"/>
      <c r="E492" s="27">
        <v>6</v>
      </c>
      <c r="F492" s="21"/>
    </row>
    <row r="493" spans="1:6" ht="15.6" hidden="1">
      <c r="A493" s="73">
        <v>44261</v>
      </c>
      <c r="B493" s="21" t="s">
        <v>2710</v>
      </c>
      <c r="C493" s="27">
        <v>-38.26</v>
      </c>
      <c r="D493" s="21"/>
      <c r="E493" s="27">
        <v>6</v>
      </c>
      <c r="F493" s="21"/>
    </row>
    <row r="494" spans="1:6" ht="15.6" hidden="1">
      <c r="A494" s="27" t="s">
        <v>2339</v>
      </c>
      <c r="B494" s="21" t="s">
        <v>2711</v>
      </c>
      <c r="C494" s="27">
        <v>-38.26</v>
      </c>
      <c r="D494" s="21"/>
      <c r="E494" s="27">
        <v>6</v>
      </c>
      <c r="F494" s="21"/>
    </row>
    <row r="495" spans="1:6" ht="15.6" hidden="1">
      <c r="A495" s="73">
        <v>44383</v>
      </c>
      <c r="B495" s="21" t="s">
        <v>2712</v>
      </c>
      <c r="C495" s="27">
        <v>-14.92</v>
      </c>
      <c r="D495" s="21"/>
      <c r="E495" s="27">
        <v>6</v>
      </c>
      <c r="F495" s="21"/>
    </row>
    <row r="496" spans="1:6" ht="15.6" hidden="1">
      <c r="A496" s="27" t="s">
        <v>2617</v>
      </c>
      <c r="B496" s="21" t="s">
        <v>2713</v>
      </c>
      <c r="C496" s="27">
        <v>-4</v>
      </c>
      <c r="D496" s="21"/>
      <c r="E496" s="27">
        <v>6</v>
      </c>
      <c r="F496" s="21"/>
    </row>
    <row r="497" spans="1:6" ht="15.6" hidden="1">
      <c r="A497" s="27" t="s">
        <v>2201</v>
      </c>
      <c r="B497" s="21" t="s">
        <v>2714</v>
      </c>
      <c r="C497" s="27">
        <v>-10.65</v>
      </c>
      <c r="D497" s="21"/>
      <c r="E497" s="27">
        <v>6</v>
      </c>
      <c r="F497" s="21"/>
    </row>
    <row r="498" spans="1:6" ht="15.6" hidden="1">
      <c r="A498" s="73">
        <v>44203</v>
      </c>
      <c r="B498" s="21" t="s">
        <v>2715</v>
      </c>
      <c r="C498" s="27">
        <v>-29.99</v>
      </c>
      <c r="D498" s="21"/>
      <c r="E498" s="27">
        <v>7</v>
      </c>
      <c r="F498" s="21"/>
    </row>
    <row r="499" spans="1:6" ht="15.6" hidden="1">
      <c r="A499" s="73">
        <v>44446</v>
      </c>
      <c r="B499" s="21" t="s">
        <v>2716</v>
      </c>
      <c r="C499" s="27">
        <v>-24.69</v>
      </c>
      <c r="D499" s="21"/>
      <c r="E499" s="27">
        <v>7</v>
      </c>
      <c r="F499" s="21"/>
    </row>
    <row r="500" spans="1:6" ht="15.6" hidden="1">
      <c r="A500" s="27" t="s">
        <v>2310</v>
      </c>
      <c r="B500" s="21" t="s">
        <v>2717</v>
      </c>
      <c r="C500" s="27">
        <v>-19.61</v>
      </c>
      <c r="D500" s="21"/>
      <c r="E500" s="27">
        <v>7</v>
      </c>
      <c r="F500" s="21"/>
    </row>
    <row r="501" spans="1:6" ht="15.6" hidden="1">
      <c r="A501" s="27" t="s">
        <v>2502</v>
      </c>
      <c r="B501" s="21" t="s">
        <v>2718</v>
      </c>
      <c r="C501" s="27">
        <v>-39.799999999999997</v>
      </c>
      <c r="D501" s="21"/>
      <c r="E501" s="27">
        <v>7</v>
      </c>
      <c r="F501" s="21"/>
    </row>
    <row r="502" spans="1:6" ht="15.6" hidden="1">
      <c r="A502" s="73">
        <v>44354</v>
      </c>
      <c r="B502" s="21" t="s">
        <v>2719</v>
      </c>
      <c r="C502" s="27">
        <v>-51.32</v>
      </c>
      <c r="D502" s="21"/>
      <c r="E502" s="27">
        <v>7</v>
      </c>
      <c r="F502" s="21"/>
    </row>
    <row r="503" spans="1:6" ht="15.6" hidden="1">
      <c r="A503" s="27" t="s">
        <v>2164</v>
      </c>
      <c r="B503" s="21" t="s">
        <v>2720</v>
      </c>
      <c r="C503" s="27">
        <v>-19.13</v>
      </c>
      <c r="D503" s="21"/>
      <c r="E503" s="27">
        <v>7</v>
      </c>
      <c r="F503" s="21"/>
    </row>
    <row r="504" spans="1:6" ht="15.6" hidden="1">
      <c r="A504" s="73">
        <v>44203</v>
      </c>
      <c r="B504" s="21" t="s">
        <v>2721</v>
      </c>
      <c r="C504" s="27">
        <v>-41.85</v>
      </c>
      <c r="D504" s="21"/>
      <c r="E504" s="27">
        <v>7</v>
      </c>
      <c r="F504" s="21"/>
    </row>
    <row r="505" spans="1:6" ht="15.6" hidden="1">
      <c r="A505" s="27" t="s">
        <v>2164</v>
      </c>
      <c r="B505" s="21" t="s">
        <v>2722</v>
      </c>
      <c r="C505" s="27">
        <v>-4.16</v>
      </c>
      <c r="D505" s="21"/>
      <c r="E505" s="27">
        <v>7</v>
      </c>
      <c r="F505" s="21"/>
    </row>
    <row r="506" spans="1:6" ht="15.6" hidden="1">
      <c r="A506" s="27" t="s">
        <v>2164</v>
      </c>
      <c r="B506" s="21" t="s">
        <v>2723</v>
      </c>
      <c r="C506" s="27">
        <v>-4.16</v>
      </c>
      <c r="D506" s="21"/>
      <c r="E506" s="27">
        <v>7</v>
      </c>
      <c r="F506" s="21"/>
    </row>
    <row r="507" spans="1:6" ht="15.6" hidden="1">
      <c r="A507" s="73">
        <v>44384</v>
      </c>
      <c r="B507" s="21" t="s">
        <v>2724</v>
      </c>
      <c r="C507" s="27">
        <v>-14.92</v>
      </c>
      <c r="D507" s="21"/>
      <c r="E507" s="27">
        <v>7</v>
      </c>
      <c r="F507" s="21"/>
    </row>
    <row r="508" spans="1:6" ht="15.6" hidden="1">
      <c r="A508" s="27" t="s">
        <v>2272</v>
      </c>
      <c r="B508" s="21" t="s">
        <v>2725</v>
      </c>
      <c r="C508" s="27">
        <v>-4</v>
      </c>
      <c r="D508" s="21"/>
      <c r="E508" s="27">
        <v>7</v>
      </c>
      <c r="F508" s="21"/>
    </row>
    <row r="509" spans="1:6" ht="15.6" hidden="1">
      <c r="A509" s="73">
        <v>44384</v>
      </c>
      <c r="B509" s="21" t="s">
        <v>2726</v>
      </c>
      <c r="C509" s="27">
        <v>-62.57</v>
      </c>
      <c r="D509" s="21"/>
      <c r="E509" s="27">
        <v>7</v>
      </c>
      <c r="F509" s="21"/>
    </row>
    <row r="510" spans="1:6" ht="15.6" hidden="1">
      <c r="A510" s="73">
        <v>44537</v>
      </c>
      <c r="B510" s="21" t="s">
        <v>2727</v>
      </c>
      <c r="C510" s="27">
        <v>-8.35</v>
      </c>
      <c r="D510" s="21"/>
      <c r="E510" s="27">
        <v>7</v>
      </c>
      <c r="F510" s="21"/>
    </row>
    <row r="511" spans="1:6" ht="15.6" hidden="1">
      <c r="A511" s="27" t="s">
        <v>2272</v>
      </c>
      <c r="B511" s="21" t="s">
        <v>2728</v>
      </c>
      <c r="C511" s="27">
        <v>-10.65</v>
      </c>
      <c r="D511" s="21"/>
      <c r="E511" s="27">
        <v>7</v>
      </c>
      <c r="F511" s="21"/>
    </row>
    <row r="512" spans="1:6" ht="15.6" hidden="1">
      <c r="A512" s="73">
        <v>44235</v>
      </c>
      <c r="B512" s="21" t="s">
        <v>2729</v>
      </c>
      <c r="C512" s="27">
        <v>-27.99</v>
      </c>
      <c r="D512" s="21"/>
      <c r="E512" s="27">
        <v>8</v>
      </c>
      <c r="F512" s="21"/>
    </row>
    <row r="513" spans="1:6" ht="15.6" hidden="1">
      <c r="A513" s="73">
        <v>44263</v>
      </c>
      <c r="B513" s="21" t="s">
        <v>2730</v>
      </c>
      <c r="C513" s="27">
        <v>-28.67</v>
      </c>
      <c r="D513" s="21"/>
      <c r="E513" s="27">
        <v>8</v>
      </c>
      <c r="F513" s="21"/>
    </row>
    <row r="514" spans="1:6" ht="15.6" hidden="1">
      <c r="A514" s="73">
        <v>44355</v>
      </c>
      <c r="B514" s="21" t="s">
        <v>2731</v>
      </c>
      <c r="C514" s="27">
        <v>-880</v>
      </c>
      <c r="D514" s="21"/>
      <c r="E514" s="27">
        <v>8</v>
      </c>
      <c r="F514" s="21"/>
    </row>
    <row r="515" spans="1:6" ht="15.6" hidden="1">
      <c r="A515" s="27" t="s">
        <v>2732</v>
      </c>
      <c r="B515" s="21" t="s">
        <v>2733</v>
      </c>
      <c r="C515" s="27">
        <v>-59.97</v>
      </c>
      <c r="D515" s="21"/>
      <c r="E515" s="27">
        <v>8</v>
      </c>
      <c r="F515" s="21"/>
    </row>
    <row r="516" spans="1:6" ht="15.6" hidden="1">
      <c r="A516" s="27" t="s">
        <v>2557</v>
      </c>
      <c r="B516" s="21" t="s">
        <v>2734</v>
      </c>
      <c r="C516" s="27">
        <v>-28</v>
      </c>
      <c r="D516" s="21"/>
      <c r="E516" s="27">
        <v>8</v>
      </c>
      <c r="F516" s="21"/>
    </row>
    <row r="517" spans="1:6" ht="15.6" hidden="1">
      <c r="A517" s="73">
        <v>44447</v>
      </c>
      <c r="B517" s="21" t="s">
        <v>2735</v>
      </c>
      <c r="C517" s="27">
        <v>-14.92</v>
      </c>
      <c r="D517" s="21"/>
      <c r="E517" s="27">
        <v>8</v>
      </c>
      <c r="F517" s="21"/>
    </row>
    <row r="518" spans="1:6" ht="15.6" hidden="1">
      <c r="A518" s="27" t="s">
        <v>2171</v>
      </c>
      <c r="B518" s="21" t="s">
        <v>2736</v>
      </c>
      <c r="C518" s="27">
        <v>-4</v>
      </c>
      <c r="D518" s="21"/>
      <c r="E518" s="27">
        <v>8</v>
      </c>
      <c r="F518" s="21"/>
    </row>
    <row r="519" spans="1:6" ht="15.6" hidden="1">
      <c r="A519" s="27" t="s">
        <v>2737</v>
      </c>
      <c r="B519" s="21" t="s">
        <v>2738</v>
      </c>
      <c r="C519" s="27">
        <v>-10.65</v>
      </c>
      <c r="D519" s="21"/>
      <c r="E519" s="27">
        <v>8</v>
      </c>
      <c r="F519" s="21"/>
    </row>
    <row r="520" spans="1:6" ht="15.6" hidden="1">
      <c r="A520" s="73">
        <v>44264</v>
      </c>
      <c r="B520" s="21" t="s">
        <v>2739</v>
      </c>
      <c r="C520" s="27">
        <v>-28.67</v>
      </c>
      <c r="D520" s="21"/>
      <c r="E520" s="27">
        <v>9</v>
      </c>
      <c r="F520" s="21"/>
    </row>
    <row r="521" spans="1:6" ht="15.6" hidden="1">
      <c r="A521" s="27" t="s">
        <v>2740</v>
      </c>
      <c r="B521" s="21" t="s">
        <v>156</v>
      </c>
      <c r="C521" s="27">
        <v>-20.170000000000002</v>
      </c>
      <c r="D521" s="21"/>
      <c r="E521" s="27">
        <v>9</v>
      </c>
      <c r="F521" s="21"/>
    </row>
    <row r="522" spans="1:6" ht="15.6" hidden="1">
      <c r="A522" s="27" t="s">
        <v>2741</v>
      </c>
      <c r="B522" s="21" t="s">
        <v>2742</v>
      </c>
      <c r="C522" s="27">
        <v>-19.170000000000002</v>
      </c>
      <c r="D522" s="21"/>
      <c r="E522" s="27">
        <v>9</v>
      </c>
      <c r="F522" s="21"/>
    </row>
    <row r="523" spans="1:6" ht="15.6" hidden="1">
      <c r="A523" s="73">
        <v>44386</v>
      </c>
      <c r="B523" s="21" t="s">
        <v>177</v>
      </c>
      <c r="C523" s="27">
        <v>-14.92</v>
      </c>
      <c r="D523" s="21"/>
      <c r="E523" s="27">
        <v>9</v>
      </c>
      <c r="F523" s="21"/>
    </row>
    <row r="524" spans="1:6" ht="15.6" hidden="1">
      <c r="A524" s="27" t="s">
        <v>2743</v>
      </c>
      <c r="B524" s="21" t="s">
        <v>2744</v>
      </c>
      <c r="C524" s="27">
        <v>-4</v>
      </c>
      <c r="D524" s="21"/>
      <c r="E524" s="27">
        <v>9</v>
      </c>
      <c r="F524" s="21"/>
    </row>
    <row r="525" spans="1:6" ht="15.6" hidden="1">
      <c r="A525" s="73">
        <v>44357</v>
      </c>
      <c r="B525" s="21" t="s">
        <v>2745</v>
      </c>
      <c r="C525" s="27">
        <v>-24.37</v>
      </c>
      <c r="D525" s="21"/>
      <c r="E525" s="27">
        <v>10</v>
      </c>
      <c r="F525" s="21"/>
    </row>
    <row r="526" spans="1:6" ht="15.6" hidden="1">
      <c r="A526" s="27" t="s">
        <v>2668</v>
      </c>
      <c r="B526" s="21" t="s">
        <v>2746</v>
      </c>
      <c r="C526" s="27">
        <v>-20.2</v>
      </c>
      <c r="D526" s="21"/>
      <c r="E526" s="27">
        <v>10</v>
      </c>
      <c r="F526" s="21"/>
    </row>
    <row r="527" spans="1:6" ht="15.6" hidden="1">
      <c r="A527" s="27" t="s">
        <v>2747</v>
      </c>
      <c r="B527" s="21" t="s">
        <v>2748</v>
      </c>
      <c r="C527" s="27">
        <v>-20.2</v>
      </c>
      <c r="D527" s="21"/>
      <c r="E527" s="27">
        <v>10</v>
      </c>
      <c r="F527" s="21"/>
    </row>
    <row r="528" spans="1:6" ht="15.6" hidden="1">
      <c r="A528" s="73">
        <v>44206</v>
      </c>
      <c r="B528" s="21" t="s">
        <v>2749</v>
      </c>
      <c r="C528" s="27">
        <v>-41.85</v>
      </c>
      <c r="D528" s="21"/>
      <c r="E528" s="27">
        <v>10</v>
      </c>
      <c r="F528" s="21"/>
    </row>
    <row r="529" spans="1:6" ht="15.6" hidden="1">
      <c r="A529" s="73">
        <v>44387</v>
      </c>
      <c r="B529" s="21" t="s">
        <v>178</v>
      </c>
      <c r="C529" s="27">
        <v>-14.92</v>
      </c>
      <c r="D529" s="21"/>
      <c r="E529" s="27">
        <v>10</v>
      </c>
      <c r="F529" s="21"/>
    </row>
    <row r="530" spans="1:6" ht="15.6" hidden="1">
      <c r="A530" s="74">
        <v>44540</v>
      </c>
      <c r="B530" s="21" t="s">
        <v>2750</v>
      </c>
      <c r="C530" s="27">
        <v>-4</v>
      </c>
      <c r="D530" s="21"/>
      <c r="E530" s="27">
        <v>10</v>
      </c>
      <c r="F530" s="21"/>
    </row>
    <row r="531" spans="1:6" ht="15.6" hidden="1">
      <c r="A531" s="73">
        <v>44419</v>
      </c>
      <c r="B531" s="21" t="s">
        <v>2751</v>
      </c>
      <c r="C531" s="27">
        <v>-24.37</v>
      </c>
      <c r="D531" s="21"/>
      <c r="E531" s="27">
        <v>11</v>
      </c>
      <c r="F531" s="21"/>
    </row>
    <row r="532" spans="1:6" ht="15.6" hidden="1">
      <c r="A532" s="73">
        <v>44419</v>
      </c>
      <c r="B532" s="21" t="s">
        <v>179</v>
      </c>
      <c r="C532" s="27">
        <v>-14.92</v>
      </c>
      <c r="D532" s="21"/>
      <c r="E532" s="27">
        <v>11</v>
      </c>
      <c r="F532" s="21"/>
    </row>
    <row r="533" spans="1:6" ht="15.6" hidden="1">
      <c r="A533" s="73">
        <v>44419</v>
      </c>
      <c r="B533" s="21" t="s">
        <v>2752</v>
      </c>
      <c r="C533" s="27">
        <v>-4</v>
      </c>
      <c r="D533" s="21"/>
      <c r="E533" s="27">
        <v>11</v>
      </c>
      <c r="F533" s="21"/>
    </row>
    <row r="534" spans="1:6" ht="15.6" hidden="1">
      <c r="A534" s="73">
        <v>44419</v>
      </c>
      <c r="B534" s="21" t="s">
        <v>2753</v>
      </c>
      <c r="C534" s="27">
        <v>-8.35</v>
      </c>
      <c r="D534" s="21"/>
      <c r="E534" s="27">
        <v>11</v>
      </c>
      <c r="F534" s="21"/>
    </row>
    <row r="535" spans="1:6" ht="15.6" hidden="1">
      <c r="A535" s="73">
        <v>44359</v>
      </c>
      <c r="B535" s="21" t="s">
        <v>2754</v>
      </c>
      <c r="C535" s="27">
        <v>-24.37</v>
      </c>
      <c r="D535" s="21"/>
      <c r="E535" s="27">
        <v>12</v>
      </c>
      <c r="F535" s="21"/>
    </row>
    <row r="536" spans="1:6" ht="15.6" hidden="1">
      <c r="A536" s="27" t="s">
        <v>2755</v>
      </c>
      <c r="B536" s="21" t="s">
        <v>2756</v>
      </c>
      <c r="C536" s="27">
        <v>-20.2</v>
      </c>
      <c r="D536" s="21"/>
      <c r="E536" s="27">
        <v>12</v>
      </c>
      <c r="F536" s="21"/>
    </row>
    <row r="537" spans="1:6" ht="15.6" hidden="1">
      <c r="A537" s="27" t="s">
        <v>2242</v>
      </c>
      <c r="B537" s="21" t="s">
        <v>2757</v>
      </c>
      <c r="C537" s="27">
        <v>-41.85</v>
      </c>
      <c r="D537" s="21"/>
      <c r="E537" s="27">
        <v>12</v>
      </c>
      <c r="F537" s="21"/>
    </row>
    <row r="538" spans="1:6" ht="15.6" hidden="1">
      <c r="A538" s="73">
        <v>44389</v>
      </c>
      <c r="B538" s="21" t="s">
        <v>180</v>
      </c>
      <c r="C538" s="27">
        <v>-14.92</v>
      </c>
      <c r="D538" s="21"/>
      <c r="E538" s="27">
        <v>12</v>
      </c>
      <c r="F538" s="21"/>
    </row>
    <row r="539" spans="1:6" ht="15.6" hidden="1">
      <c r="A539" s="73">
        <v>44359</v>
      </c>
      <c r="B539" s="21" t="s">
        <v>2758</v>
      </c>
      <c r="C539" s="27">
        <v>-4</v>
      </c>
      <c r="D539" s="21"/>
      <c r="E539" s="27">
        <v>12</v>
      </c>
      <c r="F539" s="21"/>
    </row>
    <row r="540" spans="1:6" ht="15.6" hidden="1">
      <c r="A540" s="73">
        <v>44451</v>
      </c>
      <c r="B540" s="21" t="s">
        <v>2759</v>
      </c>
      <c r="C540" s="27">
        <v>-13.69</v>
      </c>
      <c r="D540" s="21"/>
      <c r="E540" s="27">
        <v>12</v>
      </c>
      <c r="F540" s="21"/>
    </row>
    <row r="541" spans="1:6" ht="15.6" hidden="1">
      <c r="A541" s="73">
        <v>44420</v>
      </c>
      <c r="B541" s="21" t="s">
        <v>2759</v>
      </c>
      <c r="C541" s="27">
        <v>-12.35</v>
      </c>
      <c r="D541" s="21"/>
      <c r="E541" s="27">
        <v>12</v>
      </c>
      <c r="F541" s="21"/>
    </row>
    <row r="542" spans="1:6" ht="15.6" hidden="1">
      <c r="A542" s="27" t="s">
        <v>2157</v>
      </c>
      <c r="B542" s="21" t="s">
        <v>2760</v>
      </c>
      <c r="C542" s="27">
        <v>-2.35</v>
      </c>
      <c r="D542" s="21"/>
      <c r="E542" s="27">
        <v>12</v>
      </c>
      <c r="F542" s="21"/>
    </row>
    <row r="543" spans="1:6" ht="15.6" hidden="1">
      <c r="A543" s="27" t="s">
        <v>2761</v>
      </c>
      <c r="B543" s="21" t="s">
        <v>2762</v>
      </c>
      <c r="C543" s="27">
        <v>-12.35</v>
      </c>
      <c r="D543" s="21"/>
      <c r="E543" s="27">
        <v>12</v>
      </c>
      <c r="F543" s="21"/>
    </row>
    <row r="544" spans="1:6" ht="15.6" hidden="1">
      <c r="A544" s="27" t="s">
        <v>2182</v>
      </c>
      <c r="B544" s="21" t="s">
        <v>2763</v>
      </c>
      <c r="C544" s="27">
        <v>-12.35</v>
      </c>
      <c r="D544" s="21"/>
      <c r="E544" s="27">
        <v>12</v>
      </c>
      <c r="F544" s="21"/>
    </row>
    <row r="545" spans="1:6" ht="15.6" hidden="1">
      <c r="A545" s="27" t="s">
        <v>2182</v>
      </c>
      <c r="B545" s="21" t="s">
        <v>2763</v>
      </c>
      <c r="C545" s="27">
        <v>-12.35</v>
      </c>
      <c r="D545" s="21"/>
      <c r="E545" s="27">
        <v>12</v>
      </c>
      <c r="F545" s="21"/>
    </row>
    <row r="546" spans="1:6" ht="15.6" hidden="1">
      <c r="A546" s="27" t="s">
        <v>2182</v>
      </c>
      <c r="B546" s="21" t="s">
        <v>2763</v>
      </c>
      <c r="C546" s="27">
        <v>-12.35</v>
      </c>
      <c r="D546" s="21"/>
      <c r="E546" s="27">
        <v>12</v>
      </c>
      <c r="F546" s="21"/>
    </row>
    <row r="547" spans="1:6" ht="15.6" hidden="1">
      <c r="A547" s="27" t="s">
        <v>2286</v>
      </c>
      <c r="B547" s="21" t="s">
        <v>2764</v>
      </c>
      <c r="C547" s="27">
        <v>-8.5299999999999994</v>
      </c>
      <c r="D547" s="21"/>
      <c r="E547" s="27">
        <v>1</v>
      </c>
      <c r="F547" s="21"/>
    </row>
    <row r="548" spans="1:6" ht="15.6" hidden="1">
      <c r="A548" s="27" t="s">
        <v>2300</v>
      </c>
      <c r="B548" s="21" t="s">
        <v>2765</v>
      </c>
      <c r="C548" s="27">
        <v>-1</v>
      </c>
      <c r="D548" s="21"/>
      <c r="E548" s="27">
        <v>1</v>
      </c>
      <c r="F548" s="21"/>
    </row>
    <row r="549" spans="1:6" ht="15.6" hidden="1">
      <c r="A549" s="27" t="s">
        <v>2766</v>
      </c>
      <c r="B549" s="21" t="s">
        <v>2767</v>
      </c>
      <c r="C549" s="27">
        <v>-9.61</v>
      </c>
      <c r="D549" s="21"/>
      <c r="E549" s="27">
        <v>1</v>
      </c>
      <c r="F549" s="21"/>
    </row>
    <row r="550" spans="1:6" ht="15.6" hidden="1">
      <c r="A550" s="27" t="s">
        <v>2345</v>
      </c>
      <c r="B550" s="21" t="s">
        <v>2767</v>
      </c>
      <c r="C550" s="27">
        <v>-9.1999999999999993</v>
      </c>
      <c r="D550" s="21"/>
      <c r="E550" s="27">
        <v>1</v>
      </c>
      <c r="F550" s="21"/>
    </row>
    <row r="551" spans="1:6" ht="15.6" hidden="1">
      <c r="A551" s="27" t="s">
        <v>2384</v>
      </c>
      <c r="B551" s="21" t="s">
        <v>2768</v>
      </c>
      <c r="C551" s="27">
        <v>-19.37</v>
      </c>
      <c r="D551" s="21"/>
      <c r="E551" s="27">
        <v>2</v>
      </c>
      <c r="F551" s="21"/>
    </row>
    <row r="552" spans="1:6" ht="15.6" hidden="1">
      <c r="A552" s="73">
        <v>44199</v>
      </c>
      <c r="B552" s="21" t="s">
        <v>2769</v>
      </c>
      <c r="C552" s="27">
        <v>-14.29</v>
      </c>
      <c r="D552" s="21"/>
      <c r="E552" s="27">
        <v>3</v>
      </c>
      <c r="F552" s="21"/>
    </row>
    <row r="553" spans="1:6" ht="15.6" hidden="1">
      <c r="A553" s="27" t="s">
        <v>2259</v>
      </c>
      <c r="B553" s="21" t="s">
        <v>2770</v>
      </c>
      <c r="C553" s="27">
        <v>-18.36</v>
      </c>
      <c r="D553" s="21"/>
      <c r="E553" s="27">
        <v>3</v>
      </c>
      <c r="F553" s="21"/>
    </row>
    <row r="554" spans="1:6" ht="15.6" hidden="1">
      <c r="A554" s="27" t="s">
        <v>2514</v>
      </c>
      <c r="B554" s="21" t="s">
        <v>2771</v>
      </c>
      <c r="C554" s="27">
        <v>-17.86</v>
      </c>
      <c r="D554" s="21"/>
      <c r="E554" s="27">
        <v>3</v>
      </c>
      <c r="F554" s="21"/>
    </row>
    <row r="555" spans="1:6" ht="15.6" hidden="1">
      <c r="A555" s="27" t="s">
        <v>2407</v>
      </c>
      <c r="B555" s="21" t="s">
        <v>2772</v>
      </c>
      <c r="C555" s="27">
        <v>-19.75</v>
      </c>
      <c r="D555" s="21"/>
      <c r="E555" s="27">
        <v>3</v>
      </c>
      <c r="F555" s="21"/>
    </row>
    <row r="556" spans="1:6" ht="15.6" hidden="1">
      <c r="A556" s="27" t="s">
        <v>2407</v>
      </c>
      <c r="B556" s="21" t="s">
        <v>2772</v>
      </c>
      <c r="C556" s="27">
        <v>-1</v>
      </c>
      <c r="D556" s="21"/>
      <c r="E556" s="27">
        <v>3</v>
      </c>
      <c r="F556" s="21"/>
    </row>
    <row r="557" spans="1:6" ht="15.6" hidden="1">
      <c r="A557" s="27" t="s">
        <v>2407</v>
      </c>
      <c r="B557" s="21" t="s">
        <v>2773</v>
      </c>
      <c r="C557" s="27">
        <v>-16.920000000000002</v>
      </c>
      <c r="D557" s="21"/>
      <c r="E557" s="27">
        <v>3</v>
      </c>
      <c r="F557" s="21"/>
    </row>
    <row r="558" spans="1:6" ht="15.6" hidden="1">
      <c r="A558" s="27" t="s">
        <v>2427</v>
      </c>
      <c r="B558" s="21" t="s">
        <v>2774</v>
      </c>
      <c r="C558" s="27">
        <v>-30.93</v>
      </c>
      <c r="D558" s="21"/>
      <c r="E558" s="27">
        <v>4</v>
      </c>
      <c r="F558" s="21"/>
    </row>
    <row r="559" spans="1:6" ht="15.6" hidden="1">
      <c r="A559" s="27" t="s">
        <v>2427</v>
      </c>
      <c r="B559" s="21" t="s">
        <v>2774</v>
      </c>
      <c r="C559" s="27">
        <v>-6.25</v>
      </c>
      <c r="D559" s="21"/>
      <c r="E559" s="27">
        <v>4</v>
      </c>
      <c r="F559" s="21"/>
    </row>
    <row r="560" spans="1:6" ht="15.6" hidden="1">
      <c r="A560" s="27" t="s">
        <v>2775</v>
      </c>
      <c r="B560" s="21" t="s">
        <v>2776</v>
      </c>
      <c r="C560" s="27">
        <v>-42.4</v>
      </c>
      <c r="D560" s="21"/>
      <c r="E560" s="27">
        <v>4</v>
      </c>
      <c r="F560" s="21"/>
    </row>
    <row r="561" spans="1:6" ht="15.6" hidden="1">
      <c r="A561" s="27" t="s">
        <v>2775</v>
      </c>
      <c r="B561" s="21" t="s">
        <v>2776</v>
      </c>
      <c r="C561" s="27">
        <v>-24.92</v>
      </c>
      <c r="D561" s="21"/>
      <c r="E561" s="27">
        <v>4</v>
      </c>
      <c r="F561" s="21"/>
    </row>
    <row r="562" spans="1:6" ht="15.6" hidden="1">
      <c r="A562" s="27" t="s">
        <v>2245</v>
      </c>
      <c r="B562" s="21" t="s">
        <v>2777</v>
      </c>
      <c r="C562" s="27">
        <v>-22.67</v>
      </c>
      <c r="D562" s="21"/>
      <c r="E562" s="27">
        <v>4</v>
      </c>
      <c r="F562" s="21"/>
    </row>
    <row r="563" spans="1:6" ht="15.6" hidden="1">
      <c r="A563" s="27" t="s">
        <v>2245</v>
      </c>
      <c r="B563" s="21" t="s">
        <v>2778</v>
      </c>
      <c r="C563" s="27">
        <v>-9.74</v>
      </c>
      <c r="D563" s="21"/>
      <c r="E563" s="27">
        <v>4</v>
      </c>
      <c r="F563" s="21"/>
    </row>
    <row r="564" spans="1:6" ht="15.6" hidden="1">
      <c r="A564" s="27" t="s">
        <v>2245</v>
      </c>
      <c r="B564" s="21" t="s">
        <v>2778</v>
      </c>
      <c r="C564" s="27">
        <v>-1</v>
      </c>
      <c r="D564" s="21"/>
      <c r="E564" s="27">
        <v>4</v>
      </c>
      <c r="F564" s="21"/>
    </row>
    <row r="565" spans="1:6" ht="15.6" hidden="1">
      <c r="A565" s="27" t="s">
        <v>2245</v>
      </c>
      <c r="B565" s="21" t="s">
        <v>2778</v>
      </c>
      <c r="C565" s="27">
        <v>-1</v>
      </c>
      <c r="D565" s="21"/>
      <c r="E565" s="27">
        <v>4</v>
      </c>
      <c r="F565" s="21"/>
    </row>
    <row r="566" spans="1:6" ht="15.6" hidden="1">
      <c r="A566" s="27" t="s">
        <v>2186</v>
      </c>
      <c r="B566" s="21" t="s">
        <v>2779</v>
      </c>
      <c r="C566" s="27">
        <v>-9.81</v>
      </c>
      <c r="D566" s="21"/>
      <c r="E566" s="27">
        <v>4</v>
      </c>
      <c r="F566" s="21"/>
    </row>
    <row r="567" spans="1:6" ht="15.6" hidden="1">
      <c r="A567" s="27" t="s">
        <v>2306</v>
      </c>
      <c r="B567" s="21" t="s">
        <v>2780</v>
      </c>
      <c r="C567" s="27">
        <v>-1</v>
      </c>
      <c r="D567" s="21"/>
      <c r="E567" s="27">
        <v>5</v>
      </c>
      <c r="F567" s="21"/>
    </row>
    <row r="568" spans="1:6" ht="15.6" hidden="1">
      <c r="A568" s="73">
        <v>44202</v>
      </c>
      <c r="B568" s="21" t="s">
        <v>2781</v>
      </c>
      <c r="C568" s="27">
        <v>-11.17</v>
      </c>
      <c r="D568" s="21"/>
      <c r="E568" s="27">
        <v>6</v>
      </c>
      <c r="F568" s="21"/>
    </row>
    <row r="569" spans="1:6" ht="15.6" hidden="1">
      <c r="A569" s="73">
        <v>44202</v>
      </c>
      <c r="B569" s="21" t="s">
        <v>2782</v>
      </c>
      <c r="C569" s="27">
        <v>-25.46</v>
      </c>
      <c r="D569" s="21"/>
      <c r="E569" s="27">
        <v>6</v>
      </c>
      <c r="F569" s="21"/>
    </row>
    <row r="570" spans="1:6" ht="15.6" hidden="1">
      <c r="A570" s="73">
        <v>44202</v>
      </c>
      <c r="B570" s="21" t="s">
        <v>2782</v>
      </c>
      <c r="C570" s="27">
        <v>-3</v>
      </c>
      <c r="D570" s="21"/>
      <c r="E570" s="27">
        <v>6</v>
      </c>
      <c r="F570" s="21"/>
    </row>
    <row r="571" spans="1:6" ht="15.6" hidden="1">
      <c r="A571" s="73">
        <v>44383</v>
      </c>
      <c r="B571" s="21" t="s">
        <v>2783</v>
      </c>
      <c r="C571" s="27">
        <v>-6.25</v>
      </c>
      <c r="D571" s="21"/>
      <c r="E571" s="27">
        <v>6</v>
      </c>
      <c r="F571" s="21"/>
    </row>
    <row r="572" spans="1:6" ht="15.6" hidden="1">
      <c r="A572" s="73">
        <v>44445</v>
      </c>
      <c r="B572" s="21" t="s">
        <v>2784</v>
      </c>
      <c r="C572" s="27">
        <v>-36.89</v>
      </c>
      <c r="D572" s="21"/>
      <c r="E572" s="27">
        <v>6</v>
      </c>
      <c r="F572" s="21"/>
    </row>
    <row r="573" spans="1:6" ht="15.6" hidden="1">
      <c r="A573" s="27" t="s">
        <v>2339</v>
      </c>
      <c r="B573" s="21" t="s">
        <v>2785</v>
      </c>
      <c r="C573" s="27">
        <v>-10.76</v>
      </c>
      <c r="D573" s="21"/>
      <c r="E573" s="27">
        <v>6</v>
      </c>
      <c r="F573" s="21"/>
    </row>
    <row r="574" spans="1:6" ht="15.6" hidden="1">
      <c r="A574" s="27" t="s">
        <v>2339</v>
      </c>
      <c r="B574" s="21" t="s">
        <v>2785</v>
      </c>
      <c r="C574" s="27">
        <v>-5.53</v>
      </c>
      <c r="D574" s="21"/>
      <c r="E574" s="27">
        <v>6</v>
      </c>
      <c r="F574" s="21"/>
    </row>
    <row r="575" spans="1:6" ht="15.6" hidden="1">
      <c r="A575" s="27" t="s">
        <v>2666</v>
      </c>
      <c r="B575" s="21" t="s">
        <v>2786</v>
      </c>
      <c r="C575" s="27">
        <v>-1</v>
      </c>
      <c r="D575" s="21"/>
      <c r="E575" s="27">
        <v>6</v>
      </c>
      <c r="F575" s="21"/>
    </row>
    <row r="576" spans="1:6" ht="15.6" hidden="1">
      <c r="A576" s="27" t="s">
        <v>2617</v>
      </c>
      <c r="B576" s="21" t="s">
        <v>2787</v>
      </c>
      <c r="C576" s="27">
        <v>-36.03</v>
      </c>
      <c r="D576" s="21"/>
      <c r="E576" s="27">
        <v>6</v>
      </c>
      <c r="F576" s="21"/>
    </row>
    <row r="577" spans="1:6" ht="15.6" hidden="1">
      <c r="A577" s="27" t="s">
        <v>2590</v>
      </c>
      <c r="B577" s="21" t="s">
        <v>2788</v>
      </c>
      <c r="C577" s="27">
        <v>-75.75</v>
      </c>
      <c r="D577" s="21"/>
      <c r="E577" s="27">
        <v>6</v>
      </c>
      <c r="F577" s="21"/>
    </row>
    <row r="578" spans="1:6" ht="15.6" hidden="1">
      <c r="A578" s="27" t="s">
        <v>2232</v>
      </c>
      <c r="B578" s="21" t="s">
        <v>2788</v>
      </c>
      <c r="C578" s="27">
        <v>-49.56</v>
      </c>
      <c r="D578" s="21"/>
      <c r="E578" s="27">
        <v>6</v>
      </c>
      <c r="F578" s="21"/>
    </row>
    <row r="579" spans="1:6" ht="15.6" hidden="1">
      <c r="A579" s="27" t="s">
        <v>2590</v>
      </c>
      <c r="B579" s="21" t="s">
        <v>2788</v>
      </c>
      <c r="C579" s="27">
        <v>-5</v>
      </c>
      <c r="D579" s="21"/>
      <c r="E579" s="27">
        <v>6</v>
      </c>
      <c r="F579" s="21"/>
    </row>
    <row r="580" spans="1:6" ht="15.6" hidden="1">
      <c r="A580" s="27" t="s">
        <v>2232</v>
      </c>
      <c r="B580" s="21" t="s">
        <v>2789</v>
      </c>
      <c r="C580" s="27">
        <v>-5</v>
      </c>
      <c r="D580" s="21"/>
      <c r="E580" s="27">
        <v>6</v>
      </c>
      <c r="F580" s="21"/>
    </row>
    <row r="581" spans="1:6" ht="15.6" hidden="1">
      <c r="A581" s="73">
        <v>44537</v>
      </c>
      <c r="B581" s="21" t="s">
        <v>2790</v>
      </c>
      <c r="C581" s="27">
        <v>-24.29</v>
      </c>
      <c r="D581" s="21"/>
      <c r="E581" s="27">
        <v>7</v>
      </c>
      <c r="F581" s="21"/>
    </row>
    <row r="582" spans="1:6" ht="15.6" hidden="1">
      <c r="A582" s="73">
        <v>44537</v>
      </c>
      <c r="B582" s="21" t="s">
        <v>2791</v>
      </c>
      <c r="C582" s="27">
        <v>-1</v>
      </c>
      <c r="D582" s="21"/>
      <c r="E582" s="27">
        <v>7</v>
      </c>
      <c r="F582" s="21"/>
    </row>
    <row r="583" spans="1:6" ht="15.6" hidden="1">
      <c r="A583" s="73">
        <v>44235</v>
      </c>
      <c r="B583" s="21" t="s">
        <v>2792</v>
      </c>
      <c r="C583" s="27">
        <v>-36.590000000000003</v>
      </c>
      <c r="D583" s="21"/>
      <c r="E583" s="27">
        <v>8</v>
      </c>
      <c r="F583" s="21"/>
    </row>
    <row r="584" spans="1:6" ht="15.6" hidden="1">
      <c r="A584" s="27" t="s">
        <v>2171</v>
      </c>
      <c r="B584" s="21" t="s">
        <v>2793</v>
      </c>
      <c r="C584" s="27">
        <v>-34.28</v>
      </c>
      <c r="D584" s="21"/>
      <c r="E584" s="27">
        <v>8</v>
      </c>
      <c r="F584" s="21"/>
    </row>
    <row r="585" spans="1:6" ht="15.6" hidden="1">
      <c r="A585" s="27" t="s">
        <v>2171</v>
      </c>
      <c r="B585" s="21" t="s">
        <v>2793</v>
      </c>
      <c r="C585" s="27">
        <v>-1</v>
      </c>
      <c r="D585" s="21"/>
      <c r="E585" s="27">
        <v>8</v>
      </c>
      <c r="F585" s="21"/>
    </row>
    <row r="586" spans="1:6" ht="15.6" hidden="1">
      <c r="A586" s="27" t="s">
        <v>2794</v>
      </c>
      <c r="B586" s="21" t="s">
        <v>227</v>
      </c>
      <c r="C586" s="27">
        <v>-10.98</v>
      </c>
      <c r="D586" s="21"/>
      <c r="E586" s="27">
        <v>8</v>
      </c>
      <c r="F586" s="21"/>
    </row>
    <row r="587" spans="1:6" ht="15.6" hidden="1">
      <c r="A587" s="73">
        <v>44236</v>
      </c>
      <c r="B587" s="21" t="s">
        <v>2795</v>
      </c>
      <c r="C587" s="27">
        <v>-1</v>
      </c>
      <c r="D587" s="21"/>
      <c r="E587" s="27">
        <v>9</v>
      </c>
      <c r="F587" s="21"/>
    </row>
    <row r="588" spans="1:6" ht="15.6" hidden="1">
      <c r="A588" s="27" t="s">
        <v>2796</v>
      </c>
      <c r="B588" s="21" t="s">
        <v>2797</v>
      </c>
      <c r="C588" s="27">
        <v>-6.11</v>
      </c>
      <c r="D588" s="21"/>
      <c r="E588" s="27">
        <v>9</v>
      </c>
      <c r="F588" s="21"/>
    </row>
    <row r="589" spans="1:6" ht="15.6" hidden="1">
      <c r="A589" s="27" t="s">
        <v>2798</v>
      </c>
      <c r="B589" s="21" t="s">
        <v>2799</v>
      </c>
      <c r="C589" s="27">
        <v>-16.61</v>
      </c>
      <c r="D589" s="21"/>
      <c r="E589" s="27">
        <v>10</v>
      </c>
      <c r="F589" s="21"/>
    </row>
    <row r="590" spans="1:6" ht="15.6" hidden="1">
      <c r="A590" s="73">
        <v>44207</v>
      </c>
      <c r="B590" s="21" t="s">
        <v>2800</v>
      </c>
      <c r="C590" s="27">
        <v>-48.68</v>
      </c>
      <c r="D590" s="21"/>
      <c r="E590" s="27">
        <v>11</v>
      </c>
      <c r="F590" s="21"/>
    </row>
    <row r="591" spans="1:6" ht="15.6" hidden="1">
      <c r="A591" s="73">
        <v>44207</v>
      </c>
      <c r="B591" s="21" t="s">
        <v>2800</v>
      </c>
      <c r="C591" s="27">
        <v>-30.07</v>
      </c>
      <c r="D591" s="21"/>
      <c r="E591" s="27">
        <v>11</v>
      </c>
      <c r="F591" s="21"/>
    </row>
    <row r="592" spans="1:6" ht="15.6" hidden="1">
      <c r="A592" s="73">
        <v>44207</v>
      </c>
      <c r="B592" s="21" t="s">
        <v>2801</v>
      </c>
      <c r="C592" s="27">
        <v>-60.93</v>
      </c>
      <c r="D592" s="21"/>
      <c r="E592" s="27">
        <v>11</v>
      </c>
      <c r="F592" s="21"/>
    </row>
    <row r="593" spans="1:6" ht="15.6" hidden="1">
      <c r="A593" s="27" t="s">
        <v>2176</v>
      </c>
      <c r="B593" s="21" t="s">
        <v>2802</v>
      </c>
      <c r="C593" s="27">
        <v>-20.96</v>
      </c>
      <c r="D593" s="21"/>
      <c r="E593" s="27">
        <v>11</v>
      </c>
      <c r="F593" s="21"/>
    </row>
    <row r="594" spans="1:6" ht="15.6" hidden="1">
      <c r="A594" s="27" t="s">
        <v>2803</v>
      </c>
      <c r="B594" s="21" t="s">
        <v>2804</v>
      </c>
      <c r="C594" s="27">
        <v>-20.25</v>
      </c>
      <c r="D594" s="21"/>
      <c r="E594" s="27">
        <v>11</v>
      </c>
      <c r="F594" s="21"/>
    </row>
    <row r="595" spans="1:6" ht="15.6" hidden="1">
      <c r="A595" s="27" t="s">
        <v>2268</v>
      </c>
      <c r="B595" s="21" t="s">
        <v>2805</v>
      </c>
      <c r="C595" s="27">
        <v>-38.69</v>
      </c>
      <c r="D595" s="21"/>
      <c r="E595" s="27">
        <v>11</v>
      </c>
      <c r="F595" s="21"/>
    </row>
    <row r="596" spans="1:6" ht="15.6" hidden="1">
      <c r="A596" s="27" t="s">
        <v>2268</v>
      </c>
      <c r="B596" s="21" t="s">
        <v>2805</v>
      </c>
      <c r="C596" s="27">
        <v>-6.25</v>
      </c>
      <c r="D596" s="21"/>
      <c r="E596" s="27">
        <v>11</v>
      </c>
      <c r="F596" s="21"/>
    </row>
    <row r="597" spans="1:6" ht="15.6" hidden="1">
      <c r="A597" s="27" t="s">
        <v>2268</v>
      </c>
      <c r="B597" s="21" t="s">
        <v>235</v>
      </c>
      <c r="C597" s="27">
        <v>-18.78</v>
      </c>
      <c r="D597" s="21"/>
      <c r="E597" s="27">
        <v>11</v>
      </c>
      <c r="F597" s="21"/>
    </row>
    <row r="598" spans="1:6" ht="15.6" hidden="1">
      <c r="A598" s="27" t="s">
        <v>2268</v>
      </c>
      <c r="B598" s="21" t="s">
        <v>235</v>
      </c>
      <c r="C598" s="27">
        <v>-14.64</v>
      </c>
      <c r="D598" s="21"/>
      <c r="E598" s="27">
        <v>11</v>
      </c>
      <c r="F598" s="21"/>
    </row>
    <row r="599" spans="1:6" ht="15.6" hidden="1">
      <c r="A599" s="27" t="s">
        <v>2475</v>
      </c>
      <c r="B599" s="21" t="s">
        <v>2806</v>
      </c>
      <c r="C599" s="27">
        <v>-14.53</v>
      </c>
      <c r="D599" s="21"/>
      <c r="E599" s="27">
        <v>11</v>
      </c>
      <c r="F599" s="21"/>
    </row>
    <row r="600" spans="1:6" ht="15.6" hidden="1">
      <c r="A600" s="27" t="s">
        <v>2268</v>
      </c>
      <c r="B600" s="21" t="s">
        <v>2806</v>
      </c>
      <c r="C600" s="27">
        <v>-8.41</v>
      </c>
      <c r="D600" s="21"/>
      <c r="E600" s="27">
        <v>11</v>
      </c>
      <c r="F600" s="21"/>
    </row>
    <row r="601" spans="1:6" ht="15.6" hidden="1">
      <c r="A601" s="73">
        <v>44359</v>
      </c>
      <c r="B601" s="21" t="s">
        <v>2807</v>
      </c>
      <c r="C601" s="27">
        <v>-32.61</v>
      </c>
      <c r="D601" s="21"/>
      <c r="E601" s="27">
        <v>12</v>
      </c>
      <c r="F601" s="21"/>
    </row>
    <row r="602" spans="1:6" ht="15.6" hidden="1">
      <c r="A602" s="27" t="s">
        <v>2180</v>
      </c>
      <c r="B602" s="21" t="s">
        <v>2808</v>
      </c>
      <c r="C602" s="27">
        <v>-9.56</v>
      </c>
      <c r="D602" s="21"/>
      <c r="E602" s="27">
        <v>12</v>
      </c>
      <c r="F602" s="21"/>
    </row>
    <row r="603" spans="1:6" ht="15.6" hidden="1">
      <c r="A603" s="27" t="s">
        <v>2157</v>
      </c>
      <c r="B603" s="21" t="s">
        <v>2809</v>
      </c>
      <c r="C603" s="27">
        <v>-17.420000000000002</v>
      </c>
      <c r="D603" s="21"/>
      <c r="E603" s="27">
        <v>12</v>
      </c>
      <c r="F603" s="21"/>
    </row>
    <row r="604" spans="1:6" ht="15.6" hidden="1">
      <c r="A604" s="27" t="s">
        <v>2810</v>
      </c>
      <c r="B604" s="21" t="s">
        <v>2809</v>
      </c>
      <c r="C604" s="27">
        <v>-15.72</v>
      </c>
      <c r="D604" s="21"/>
      <c r="E604" s="27">
        <v>12</v>
      </c>
      <c r="F604" s="21"/>
    </row>
    <row r="605" spans="1:6" ht="15.6" hidden="1">
      <c r="A605" s="27" t="s">
        <v>2157</v>
      </c>
      <c r="B605" s="21" t="s">
        <v>2811</v>
      </c>
      <c r="C605" s="27">
        <v>-15.92</v>
      </c>
      <c r="D605" s="21"/>
      <c r="E605" s="27">
        <v>12</v>
      </c>
      <c r="F605" s="21"/>
    </row>
    <row r="606" spans="1:6" ht="15.6" hidden="1">
      <c r="A606" s="27" t="s">
        <v>2157</v>
      </c>
      <c r="B606" s="21" t="s">
        <v>2811</v>
      </c>
      <c r="C606" s="27">
        <v>-10.64</v>
      </c>
      <c r="D606" s="21"/>
      <c r="E606" s="27">
        <v>12</v>
      </c>
      <c r="F606" s="21"/>
    </row>
    <row r="607" spans="1:6" ht="15.6" hidden="1">
      <c r="A607" s="27" t="s">
        <v>2157</v>
      </c>
      <c r="B607" s="21" t="s">
        <v>2811</v>
      </c>
      <c r="C607" s="27">
        <v>-6.71</v>
      </c>
      <c r="D607" s="21"/>
      <c r="E607" s="27">
        <v>12</v>
      </c>
      <c r="F607" s="21"/>
    </row>
    <row r="608" spans="1:6" ht="15.6" hidden="1">
      <c r="A608" s="27" t="s">
        <v>2182</v>
      </c>
      <c r="B608" s="21" t="s">
        <v>242</v>
      </c>
      <c r="C608" s="27">
        <v>-20.61</v>
      </c>
      <c r="D608" s="21"/>
      <c r="E608" s="27">
        <v>12</v>
      </c>
      <c r="F608" s="21"/>
    </row>
    <row r="609" spans="1:6" ht="15.6" hidden="1">
      <c r="A609" s="27" t="s">
        <v>2182</v>
      </c>
      <c r="B609" s="21" t="s">
        <v>2812</v>
      </c>
      <c r="C609" s="27">
        <v>-13.26</v>
      </c>
      <c r="D609" s="21"/>
      <c r="E609" s="27">
        <v>12</v>
      </c>
      <c r="F609" s="21"/>
    </row>
    <row r="610" spans="1:6" ht="15.6" hidden="1">
      <c r="A610" s="27" t="s">
        <v>2813</v>
      </c>
      <c r="B610" s="21" t="s">
        <v>2814</v>
      </c>
      <c r="C610" s="27">
        <v>-18.87</v>
      </c>
      <c r="D610" s="21"/>
      <c r="E610" s="27">
        <v>12</v>
      </c>
      <c r="F610" s="21"/>
    </row>
    <row r="611" spans="1:6" ht="15.6" hidden="1">
      <c r="A611" s="27" t="s">
        <v>2796</v>
      </c>
      <c r="B611" s="21" t="s">
        <v>2815</v>
      </c>
      <c r="C611" s="27">
        <v>-61.15</v>
      </c>
      <c r="D611" s="21"/>
      <c r="E611" s="27">
        <v>9</v>
      </c>
      <c r="F611" s="21"/>
    </row>
    <row r="612" spans="1:6" ht="15.6" hidden="1">
      <c r="A612" s="73">
        <v>44383</v>
      </c>
      <c r="B612" s="21" t="s">
        <v>2816</v>
      </c>
      <c r="C612" s="46">
        <v>-12</v>
      </c>
      <c r="D612" s="21"/>
      <c r="E612" s="27">
        <v>6</v>
      </c>
      <c r="F612" s="21"/>
    </row>
    <row r="613" spans="1:6" ht="15.6" hidden="1">
      <c r="A613" s="27" t="s">
        <v>2666</v>
      </c>
      <c r="B613" s="21" t="s">
        <v>2817</v>
      </c>
      <c r="C613" s="46">
        <v>-16</v>
      </c>
      <c r="D613" s="21"/>
      <c r="E613" s="27">
        <v>6</v>
      </c>
      <c r="F613" s="21"/>
    </row>
    <row r="614" spans="1:6" ht="15.6" hidden="1">
      <c r="A614" s="73">
        <v>44235</v>
      </c>
      <c r="B614" s="21" t="s">
        <v>2818</v>
      </c>
      <c r="C614" s="46">
        <v>-16</v>
      </c>
      <c r="D614" s="21"/>
      <c r="E614" s="27">
        <v>8</v>
      </c>
      <c r="F614" s="21"/>
    </row>
    <row r="615" spans="1:6" ht="15.6" hidden="1">
      <c r="A615" s="73">
        <v>44257</v>
      </c>
      <c r="B615" s="21" t="s">
        <v>2819</v>
      </c>
      <c r="C615" s="46">
        <v>-24</v>
      </c>
      <c r="D615" s="21"/>
      <c r="E615" s="27">
        <v>2</v>
      </c>
      <c r="F615" s="21"/>
    </row>
    <row r="616" spans="1:6" ht="15.6" hidden="1">
      <c r="A616" s="73">
        <v>44532</v>
      </c>
      <c r="B616" s="21" t="s">
        <v>2820</v>
      </c>
      <c r="C616" s="46">
        <v>-24</v>
      </c>
      <c r="D616" s="21"/>
      <c r="E616" s="27">
        <v>2</v>
      </c>
      <c r="F616" s="21"/>
    </row>
    <row r="617" spans="1:6" ht="15.6" hidden="1">
      <c r="A617" s="73">
        <v>44354</v>
      </c>
      <c r="B617" s="21" t="s">
        <v>2821</v>
      </c>
      <c r="C617" s="46">
        <v>-4</v>
      </c>
      <c r="D617" s="21"/>
      <c r="E617" s="27">
        <v>7</v>
      </c>
      <c r="F617" s="21"/>
    </row>
    <row r="618" spans="1:6" ht="15.6" hidden="1">
      <c r="A618" s="73">
        <v>44355</v>
      </c>
      <c r="B618" s="21" t="s">
        <v>2822</v>
      </c>
      <c r="C618" s="46">
        <v>-4</v>
      </c>
      <c r="D618" s="21"/>
      <c r="E618" s="27">
        <v>8</v>
      </c>
      <c r="F618" s="21"/>
    </row>
    <row r="619" spans="1:6" ht="15.6" hidden="1">
      <c r="A619" s="73">
        <v>44386</v>
      </c>
      <c r="B619" s="21" t="s">
        <v>2823</v>
      </c>
      <c r="C619" s="46">
        <v>-4</v>
      </c>
      <c r="D619" s="21"/>
      <c r="E619" s="27">
        <v>9</v>
      </c>
      <c r="F619" s="21"/>
    </row>
    <row r="620" spans="1:6" ht="15.6" hidden="1">
      <c r="A620" s="27" t="s">
        <v>2347</v>
      </c>
      <c r="B620" s="21" t="s">
        <v>2824</v>
      </c>
      <c r="C620" s="46">
        <v>-30.49</v>
      </c>
      <c r="D620" s="21"/>
      <c r="E620" s="27">
        <v>1</v>
      </c>
      <c r="F620" s="21"/>
    </row>
    <row r="621" spans="1:6" ht="15.6" hidden="1">
      <c r="A621" s="27" t="s">
        <v>2389</v>
      </c>
      <c r="B621" s="21" t="s">
        <v>2825</v>
      </c>
      <c r="C621" s="46">
        <v>-30.49</v>
      </c>
      <c r="D621" s="21"/>
      <c r="E621" s="27">
        <v>2</v>
      </c>
      <c r="F621" s="21"/>
    </row>
    <row r="622" spans="1:6" ht="15.6" hidden="1">
      <c r="A622" s="27" t="s">
        <v>2514</v>
      </c>
      <c r="B622" s="21" t="s">
        <v>2826</v>
      </c>
      <c r="C622" s="46">
        <v>-30.49</v>
      </c>
      <c r="D622" s="21"/>
      <c r="E622" s="27">
        <v>3</v>
      </c>
      <c r="F622" s="21"/>
    </row>
    <row r="623" spans="1:6" ht="15.6" hidden="1">
      <c r="A623" s="27" t="s">
        <v>2427</v>
      </c>
      <c r="B623" s="21" t="s">
        <v>2827</v>
      </c>
      <c r="C623" s="46">
        <v>-30.49</v>
      </c>
      <c r="D623" s="21"/>
      <c r="E623" s="27">
        <v>4</v>
      </c>
      <c r="F623" s="21"/>
    </row>
    <row r="624" spans="1:6" ht="15.6" hidden="1">
      <c r="A624" s="27" t="s">
        <v>2532</v>
      </c>
      <c r="B624" s="21" t="s">
        <v>2828</v>
      </c>
      <c r="C624" s="46">
        <v>-30.49</v>
      </c>
      <c r="D624" s="21"/>
      <c r="E624" s="27">
        <v>5</v>
      </c>
      <c r="F624" s="21"/>
    </row>
    <row r="625" spans="1:6" ht="15.6" hidden="1">
      <c r="A625" s="27" t="s">
        <v>2617</v>
      </c>
      <c r="B625" s="21" t="s">
        <v>2829</v>
      </c>
      <c r="C625" s="46">
        <v>-30.49</v>
      </c>
      <c r="D625" s="21"/>
      <c r="E625" s="27">
        <v>6</v>
      </c>
      <c r="F625" s="21"/>
    </row>
    <row r="626" spans="1:6" ht="15.6" hidden="1">
      <c r="A626" s="27" t="s">
        <v>2272</v>
      </c>
      <c r="B626" s="21" t="s">
        <v>2830</v>
      </c>
      <c r="C626" s="46">
        <v>-30.49</v>
      </c>
      <c r="D626" s="21"/>
      <c r="E626" s="27">
        <v>7</v>
      </c>
      <c r="F626" s="21"/>
    </row>
    <row r="627" spans="1:6" ht="15.6" hidden="1">
      <c r="A627" s="27" t="s">
        <v>2831</v>
      </c>
      <c r="B627" s="21" t="s">
        <v>2832</v>
      </c>
      <c r="C627" s="46">
        <v>-30.49</v>
      </c>
      <c r="D627" s="21"/>
      <c r="E627" s="27">
        <v>8</v>
      </c>
      <c r="F627" s="21"/>
    </row>
    <row r="628" spans="1:6" ht="15.6" hidden="1">
      <c r="A628" s="27" t="s">
        <v>2455</v>
      </c>
      <c r="B628" s="21" t="s">
        <v>264</v>
      </c>
      <c r="C628" s="46">
        <v>-30.49</v>
      </c>
      <c r="D628" s="21"/>
      <c r="E628" s="27">
        <v>10</v>
      </c>
      <c r="F628" s="21"/>
    </row>
    <row r="629" spans="1:6" ht="15.6" hidden="1">
      <c r="A629" s="27" t="s">
        <v>2833</v>
      </c>
      <c r="B629" s="21" t="s">
        <v>265</v>
      </c>
      <c r="C629" s="46">
        <v>-30.49</v>
      </c>
      <c r="D629" s="21"/>
      <c r="E629" s="27">
        <v>11</v>
      </c>
      <c r="F629" s="21"/>
    </row>
    <row r="630" spans="1:6" ht="15.6" hidden="1">
      <c r="A630" s="27" t="s">
        <v>2157</v>
      </c>
      <c r="B630" s="21" t="s">
        <v>266</v>
      </c>
      <c r="C630" s="46">
        <v>-30.49</v>
      </c>
      <c r="D630" s="21"/>
      <c r="E630" s="27">
        <v>12</v>
      </c>
      <c r="F630" s="21"/>
    </row>
    <row r="631" spans="1:6" ht="15.6" hidden="1">
      <c r="A631" s="27" t="s">
        <v>2339</v>
      </c>
      <c r="B631" s="21" t="s">
        <v>2834</v>
      </c>
      <c r="C631" s="46">
        <v>-15.35</v>
      </c>
      <c r="D631" s="21"/>
      <c r="E631" s="27">
        <v>6</v>
      </c>
      <c r="F631" s="21"/>
    </row>
    <row r="632" spans="1:6" ht="15.6" hidden="1">
      <c r="A632" s="73">
        <v>44537</v>
      </c>
      <c r="B632" s="21" t="s">
        <v>2835</v>
      </c>
      <c r="C632" s="46">
        <v>-15.44</v>
      </c>
      <c r="D632" s="21"/>
      <c r="E632" s="27">
        <v>7</v>
      </c>
      <c r="F632" s="21"/>
    </row>
    <row r="633" spans="1:6" ht="15.6" hidden="1">
      <c r="A633" s="73">
        <v>44538</v>
      </c>
      <c r="B633" s="21" t="s">
        <v>2836</v>
      </c>
      <c r="C633" s="46">
        <v>-15.35</v>
      </c>
      <c r="D633" s="21"/>
      <c r="E633" s="27">
        <v>8</v>
      </c>
      <c r="F633" s="21"/>
    </row>
    <row r="634" spans="1:6" ht="15.6" hidden="1">
      <c r="A634" s="27" t="s">
        <v>2743</v>
      </c>
      <c r="B634" s="21" t="s">
        <v>277</v>
      </c>
      <c r="C634" s="46">
        <v>-15.35</v>
      </c>
      <c r="D634" s="21"/>
      <c r="E634" s="27">
        <v>9</v>
      </c>
      <c r="F634" s="21"/>
    </row>
    <row r="635" spans="1:6" ht="15.6" hidden="1">
      <c r="A635" s="74">
        <v>44540</v>
      </c>
      <c r="B635" s="21" t="s">
        <v>278</v>
      </c>
      <c r="C635" s="46">
        <v>-15.35</v>
      </c>
      <c r="D635" s="21"/>
      <c r="E635" s="27">
        <v>10</v>
      </c>
      <c r="F635" s="21"/>
    </row>
    <row r="636" spans="1:6" ht="15.6" hidden="1">
      <c r="A636" s="74">
        <v>44541</v>
      </c>
      <c r="B636" s="21" t="s">
        <v>280</v>
      </c>
      <c r="C636" s="46">
        <v>-15.35</v>
      </c>
      <c r="D636" s="21"/>
      <c r="E636" s="27">
        <v>11</v>
      </c>
      <c r="F636" s="21"/>
    </row>
    <row r="637" spans="1:6" ht="15.6" hidden="1">
      <c r="A637" s="27" t="s">
        <v>2180</v>
      </c>
      <c r="B637" s="21" t="s">
        <v>281</v>
      </c>
      <c r="C637" s="46">
        <v>-15.35</v>
      </c>
      <c r="D637" s="21"/>
      <c r="E637" s="27">
        <v>12</v>
      </c>
      <c r="F637" s="21"/>
    </row>
    <row r="638" spans="1:6" ht="15.6" hidden="1">
      <c r="A638" s="73">
        <v>44410</v>
      </c>
      <c r="B638" s="21" t="s">
        <v>2837</v>
      </c>
      <c r="C638" s="46">
        <v>-0.99</v>
      </c>
      <c r="D638" s="21"/>
      <c r="E638" s="27">
        <v>2</v>
      </c>
      <c r="F638" s="21"/>
    </row>
    <row r="639" spans="1:6" ht="15.6" hidden="1">
      <c r="A639" s="73">
        <v>44410</v>
      </c>
      <c r="B639" s="21" t="s">
        <v>2837</v>
      </c>
      <c r="C639" s="46">
        <v>-0.53</v>
      </c>
      <c r="D639" s="21"/>
      <c r="E639" s="27">
        <v>2</v>
      </c>
      <c r="F639" s="21"/>
    </row>
    <row r="640" spans="1:6" ht="15.6" hidden="1">
      <c r="A640" s="73">
        <v>44503</v>
      </c>
      <c r="B640" s="21" t="s">
        <v>2838</v>
      </c>
      <c r="C640" s="46">
        <v>-10.79</v>
      </c>
      <c r="D640" s="21"/>
      <c r="E640" s="27">
        <v>3</v>
      </c>
      <c r="F640" s="21"/>
    </row>
    <row r="641" spans="1:6" ht="15.6" hidden="1">
      <c r="A641" s="73">
        <v>44534</v>
      </c>
      <c r="B641" s="21" t="s">
        <v>2839</v>
      </c>
      <c r="C641" s="46">
        <v>-10.79</v>
      </c>
      <c r="D641" s="21"/>
      <c r="E641" s="27">
        <v>4</v>
      </c>
      <c r="F641" s="21"/>
    </row>
    <row r="642" spans="1:6" ht="15.6" hidden="1">
      <c r="A642" s="73">
        <v>44505</v>
      </c>
      <c r="B642" s="21" t="s">
        <v>2840</v>
      </c>
      <c r="C642" s="46">
        <v>-10.79</v>
      </c>
      <c r="D642" s="21"/>
      <c r="E642" s="27">
        <v>5</v>
      </c>
      <c r="F642" s="21"/>
    </row>
    <row r="643" spans="1:6" ht="15.6" hidden="1">
      <c r="A643" s="73">
        <v>44506</v>
      </c>
      <c r="B643" s="21" t="s">
        <v>2841</v>
      </c>
      <c r="C643" s="46">
        <v>-10.79</v>
      </c>
      <c r="D643" s="21"/>
      <c r="E643" s="27">
        <v>6</v>
      </c>
      <c r="F643" s="21"/>
    </row>
    <row r="644" spans="1:6" ht="15.6" hidden="1">
      <c r="A644" s="73">
        <v>44537</v>
      </c>
      <c r="B644" s="21" t="s">
        <v>2842</v>
      </c>
      <c r="C644" s="46">
        <v>-10.79</v>
      </c>
      <c r="D644" s="21"/>
      <c r="E644" s="27">
        <v>7</v>
      </c>
      <c r="F644" s="21"/>
    </row>
    <row r="645" spans="1:6" ht="15.6" hidden="1">
      <c r="A645" s="73">
        <v>44447</v>
      </c>
      <c r="B645" s="21" t="s">
        <v>2843</v>
      </c>
      <c r="C645" s="46">
        <v>-26.65</v>
      </c>
      <c r="D645" s="21"/>
      <c r="E645" s="27">
        <v>8</v>
      </c>
      <c r="F645" s="21"/>
    </row>
    <row r="646" spans="1:6" ht="15.6" hidden="1">
      <c r="A646" s="73">
        <v>44508</v>
      </c>
      <c r="B646" s="21" t="s">
        <v>2844</v>
      </c>
      <c r="C646" s="46">
        <v>-10.79</v>
      </c>
      <c r="D646" s="21"/>
      <c r="E646" s="27">
        <v>8</v>
      </c>
      <c r="F646" s="21"/>
    </row>
    <row r="647" spans="1:6" ht="15.6" hidden="1">
      <c r="A647" s="73">
        <v>44448</v>
      </c>
      <c r="B647" s="21" t="s">
        <v>2845</v>
      </c>
      <c r="C647" s="46">
        <v>-26.65</v>
      </c>
      <c r="D647" s="21"/>
      <c r="E647" s="27">
        <v>9</v>
      </c>
      <c r="F647" s="21"/>
    </row>
    <row r="648" spans="1:6" ht="15.6" hidden="1">
      <c r="A648" s="27" t="s">
        <v>2743</v>
      </c>
      <c r="B648" s="21" t="s">
        <v>301</v>
      </c>
      <c r="C648" s="46">
        <v>-10.79</v>
      </c>
      <c r="D648" s="21"/>
      <c r="E648" s="27">
        <v>9</v>
      </c>
      <c r="F648" s="21"/>
    </row>
    <row r="649" spans="1:6" ht="15.6" hidden="1">
      <c r="A649" s="74">
        <v>44540</v>
      </c>
      <c r="B649" s="21" t="s">
        <v>2846</v>
      </c>
      <c r="C649" s="46">
        <v>-26.65</v>
      </c>
      <c r="D649" s="21"/>
      <c r="E649" s="27">
        <v>10</v>
      </c>
      <c r="F649" s="21"/>
    </row>
    <row r="650" spans="1:6" ht="15.6" hidden="1">
      <c r="A650" s="74">
        <v>44540</v>
      </c>
      <c r="B650" s="21" t="s">
        <v>302</v>
      </c>
      <c r="C650" s="46">
        <v>-10.79</v>
      </c>
      <c r="D650" s="21"/>
      <c r="E650" s="27">
        <v>10</v>
      </c>
      <c r="F650" s="21"/>
    </row>
    <row r="651" spans="1:6" ht="15.6" hidden="1">
      <c r="A651" s="73">
        <v>44450</v>
      </c>
      <c r="B651" s="21" t="s">
        <v>2847</v>
      </c>
      <c r="C651" s="46">
        <v>-26.65</v>
      </c>
      <c r="D651" s="21"/>
      <c r="E651" s="27">
        <v>11</v>
      </c>
      <c r="F651" s="21"/>
    </row>
    <row r="652" spans="1:6" ht="15.6" hidden="1">
      <c r="A652" s="74">
        <v>44541</v>
      </c>
      <c r="B652" s="21" t="s">
        <v>303</v>
      </c>
      <c r="C652" s="46">
        <v>-10.79</v>
      </c>
      <c r="D652" s="21"/>
      <c r="E652" s="27">
        <v>11</v>
      </c>
      <c r="F652" s="21"/>
    </row>
    <row r="653" spans="1:6" ht="15.6" hidden="1">
      <c r="A653" s="73">
        <v>44451</v>
      </c>
      <c r="B653" s="21" t="s">
        <v>2848</v>
      </c>
      <c r="C653" s="46">
        <v>-26.65</v>
      </c>
      <c r="D653" s="21"/>
      <c r="E653" s="27">
        <v>12</v>
      </c>
      <c r="F653" s="21"/>
    </row>
    <row r="654" spans="1:6" ht="15.6" hidden="1">
      <c r="A654" s="27" t="s">
        <v>2180</v>
      </c>
      <c r="B654" s="21" t="s">
        <v>304</v>
      </c>
      <c r="C654" s="46">
        <v>-10.79</v>
      </c>
      <c r="D654" s="21"/>
      <c r="E654" s="27">
        <v>12</v>
      </c>
      <c r="F654" s="21"/>
    </row>
    <row r="655" spans="1:6" ht="15.6" hidden="1">
      <c r="A655" s="73">
        <v>44409</v>
      </c>
      <c r="B655" s="21" t="s">
        <v>2849</v>
      </c>
      <c r="C655" s="46">
        <v>-13.85</v>
      </c>
      <c r="D655" s="21"/>
      <c r="E655" s="27">
        <v>1</v>
      </c>
      <c r="F655" s="21"/>
    </row>
    <row r="656" spans="1:6" ht="15.6" hidden="1">
      <c r="A656" s="27" t="s">
        <v>2347</v>
      </c>
      <c r="B656" s="21" t="s">
        <v>2850</v>
      </c>
      <c r="C656" s="46">
        <v>-15.98</v>
      </c>
      <c r="D656" s="21"/>
      <c r="E656" s="27">
        <v>1</v>
      </c>
      <c r="F656" s="21"/>
    </row>
    <row r="657" spans="1:6" ht="15.6" hidden="1">
      <c r="A657" s="27" t="s">
        <v>2347</v>
      </c>
      <c r="B657" s="21" t="s">
        <v>2850</v>
      </c>
      <c r="C657" s="46">
        <v>-0.99</v>
      </c>
      <c r="D657" s="21"/>
      <c r="E657" s="27">
        <v>1</v>
      </c>
      <c r="F657" s="21"/>
    </row>
    <row r="658" spans="1:6" ht="15.6" hidden="1">
      <c r="A658" s="27" t="s">
        <v>2195</v>
      </c>
      <c r="B658" s="21" t="s">
        <v>2851</v>
      </c>
      <c r="C658" s="46">
        <v>-13.85</v>
      </c>
      <c r="D658" s="21"/>
      <c r="E658" s="27">
        <v>1</v>
      </c>
      <c r="F658" s="21"/>
    </row>
    <row r="659" spans="1:6" ht="15.6" hidden="1">
      <c r="A659" s="73">
        <v>44441</v>
      </c>
      <c r="B659" s="21" t="s">
        <v>2852</v>
      </c>
      <c r="C659" s="46">
        <v>-13.85</v>
      </c>
      <c r="D659" s="21"/>
      <c r="E659" s="27">
        <v>2</v>
      </c>
      <c r="F659" s="21"/>
    </row>
    <row r="660" spans="1:6" ht="15.6" hidden="1">
      <c r="A660" s="27" t="s">
        <v>2184</v>
      </c>
      <c r="B660" s="21" t="s">
        <v>2853</v>
      </c>
      <c r="C660" s="46">
        <v>-29.83</v>
      </c>
      <c r="D660" s="21"/>
      <c r="E660" s="27">
        <v>2</v>
      </c>
      <c r="F660" s="21"/>
    </row>
    <row r="661" spans="1:6" ht="15.6" hidden="1">
      <c r="A661" s="27" t="s">
        <v>2184</v>
      </c>
      <c r="B661" s="21" t="s">
        <v>2854</v>
      </c>
      <c r="C661" s="46">
        <v>-45.83</v>
      </c>
      <c r="D661" s="21"/>
      <c r="E661" s="27">
        <v>2</v>
      </c>
      <c r="F661" s="21"/>
    </row>
    <row r="662" spans="1:6" ht="15.6" hidden="1">
      <c r="A662" s="27" t="s">
        <v>2524</v>
      </c>
      <c r="B662" s="21" t="s">
        <v>2855</v>
      </c>
      <c r="C662" s="46">
        <v>-0.99</v>
      </c>
      <c r="D662" s="21"/>
      <c r="E662" s="27">
        <v>2</v>
      </c>
      <c r="F662" s="21"/>
    </row>
    <row r="663" spans="1:6" ht="15.6" hidden="1">
      <c r="A663" s="73">
        <v>44230</v>
      </c>
      <c r="B663" s="21" t="s">
        <v>2856</v>
      </c>
      <c r="C663" s="46">
        <v>-10.65</v>
      </c>
      <c r="D663" s="21"/>
      <c r="E663" s="27">
        <v>3</v>
      </c>
      <c r="F663" s="21"/>
    </row>
    <row r="664" spans="1:6" ht="15.6" hidden="1">
      <c r="A664" s="27" t="s">
        <v>2154</v>
      </c>
      <c r="B664" s="21" t="s">
        <v>2857</v>
      </c>
      <c r="C664" s="46">
        <v>-0.99</v>
      </c>
      <c r="D664" s="21"/>
      <c r="E664" s="27">
        <v>3</v>
      </c>
      <c r="F664" s="21"/>
    </row>
    <row r="665" spans="1:6" ht="15.6" hidden="1">
      <c r="A665" s="73">
        <v>44320</v>
      </c>
      <c r="B665" s="21" t="s">
        <v>2858</v>
      </c>
      <c r="C665" s="46">
        <v>-13.85</v>
      </c>
      <c r="D665" s="21"/>
      <c r="E665" s="27">
        <v>4</v>
      </c>
      <c r="F665" s="21"/>
    </row>
    <row r="666" spans="1:6" ht="15.6" hidden="1">
      <c r="A666" s="27" t="s">
        <v>2427</v>
      </c>
      <c r="B666" s="21" t="s">
        <v>2859</v>
      </c>
      <c r="C666" s="46">
        <v>-0.99</v>
      </c>
      <c r="D666" s="21"/>
      <c r="E666" s="27">
        <v>4</v>
      </c>
      <c r="F666" s="21"/>
    </row>
    <row r="667" spans="1:6" ht="15.6" hidden="1">
      <c r="A667" s="27" t="s">
        <v>2517</v>
      </c>
      <c r="B667" s="21" t="s">
        <v>2860</v>
      </c>
      <c r="C667" s="46">
        <v>-0.99</v>
      </c>
      <c r="D667" s="21"/>
      <c r="E667" s="27">
        <v>5</v>
      </c>
      <c r="F667" s="21"/>
    </row>
    <row r="668" spans="1:6" ht="15.6" hidden="1">
      <c r="A668" s="27" t="s">
        <v>2201</v>
      </c>
      <c r="B668" s="21" t="s">
        <v>2861</v>
      </c>
      <c r="C668" s="46">
        <v>-0.99</v>
      </c>
      <c r="D668" s="21"/>
      <c r="E668" s="27">
        <v>6</v>
      </c>
      <c r="F668" s="21"/>
    </row>
    <row r="669" spans="1:6" ht="15.6" hidden="1">
      <c r="A669" s="73">
        <v>44354</v>
      </c>
      <c r="B669" s="21" t="s">
        <v>2862</v>
      </c>
      <c r="C669" s="46">
        <v>-26.65</v>
      </c>
      <c r="D669" s="21"/>
      <c r="E669" s="27">
        <v>7</v>
      </c>
      <c r="F669" s="21"/>
    </row>
    <row r="670" spans="1:6" ht="15.6" hidden="1">
      <c r="A670" s="27" t="s">
        <v>2484</v>
      </c>
      <c r="B670" s="21" t="s">
        <v>2863</v>
      </c>
      <c r="C670" s="46">
        <v>-63.96</v>
      </c>
      <c r="D670" s="21"/>
      <c r="E670" s="27">
        <v>7</v>
      </c>
      <c r="F670" s="21"/>
    </row>
    <row r="671" spans="1:6" ht="15.6" hidden="1">
      <c r="A671" s="27" t="s">
        <v>2272</v>
      </c>
      <c r="B671" s="21" t="s">
        <v>2864</v>
      </c>
      <c r="C671" s="46">
        <v>-0.99</v>
      </c>
      <c r="D671" s="21"/>
      <c r="E671" s="27">
        <v>7</v>
      </c>
      <c r="F671" s="21"/>
    </row>
    <row r="672" spans="1:6" ht="15.6" hidden="1">
      <c r="A672" s="73">
        <v>44477</v>
      </c>
      <c r="B672" s="21" t="s">
        <v>2865</v>
      </c>
      <c r="C672" s="46">
        <v>-17.05</v>
      </c>
      <c r="D672" s="21"/>
      <c r="E672" s="27">
        <v>8</v>
      </c>
      <c r="F672" s="21"/>
    </row>
    <row r="673" spans="1:6" ht="15.6" hidden="1">
      <c r="A673" s="27" t="s">
        <v>2866</v>
      </c>
      <c r="B673" s="21" t="s">
        <v>2867</v>
      </c>
      <c r="C673" s="46">
        <v>-0.99</v>
      </c>
      <c r="D673" s="21"/>
      <c r="E673" s="27">
        <v>8</v>
      </c>
      <c r="F673" s="21"/>
    </row>
    <row r="674" spans="1:6" ht="15.6" hidden="1">
      <c r="A674" s="27" t="s">
        <v>2868</v>
      </c>
      <c r="B674" s="21" t="s">
        <v>2869</v>
      </c>
      <c r="C674" s="46">
        <v>-10.65</v>
      </c>
      <c r="D674" s="21"/>
      <c r="E674" s="27">
        <v>8</v>
      </c>
      <c r="F674" s="21"/>
    </row>
    <row r="675" spans="1:6" ht="15.6" hidden="1">
      <c r="A675" s="73">
        <v>44448</v>
      </c>
      <c r="B675" s="21" t="s">
        <v>2870</v>
      </c>
      <c r="C675" s="46">
        <v>-17.05</v>
      </c>
      <c r="D675" s="21"/>
      <c r="E675" s="27">
        <v>9</v>
      </c>
      <c r="F675" s="21"/>
    </row>
    <row r="676" spans="1:6" ht="15.6" hidden="1">
      <c r="A676" s="27" t="s">
        <v>2741</v>
      </c>
      <c r="B676" s="21" t="s">
        <v>2871</v>
      </c>
      <c r="C676" s="46">
        <v>-38.880000000000003</v>
      </c>
      <c r="D676" s="21"/>
      <c r="E676" s="27">
        <v>9</v>
      </c>
      <c r="F676" s="21"/>
    </row>
    <row r="677" spans="1:6" ht="15.6" hidden="1">
      <c r="A677" s="73">
        <v>44296</v>
      </c>
      <c r="B677" s="21" t="s">
        <v>2872</v>
      </c>
      <c r="C677" s="46">
        <v>-23.42</v>
      </c>
      <c r="D677" s="21"/>
      <c r="E677" s="27">
        <v>10</v>
      </c>
      <c r="F677" s="21"/>
    </row>
    <row r="678" spans="1:6" ht="15.6" hidden="1">
      <c r="A678" s="73">
        <v>44296</v>
      </c>
      <c r="B678" s="21" t="s">
        <v>2873</v>
      </c>
      <c r="C678" s="46">
        <v>-22.35</v>
      </c>
      <c r="D678" s="21"/>
      <c r="E678" s="27">
        <v>10</v>
      </c>
      <c r="F678" s="21"/>
    </row>
    <row r="679" spans="1:6" ht="15.6" hidden="1">
      <c r="A679" s="73">
        <v>44296</v>
      </c>
      <c r="B679" s="21" t="s">
        <v>2874</v>
      </c>
      <c r="C679" s="46">
        <v>-31.98</v>
      </c>
      <c r="D679" s="21"/>
      <c r="E679" s="27">
        <v>10</v>
      </c>
      <c r="F679" s="21"/>
    </row>
    <row r="680" spans="1:6" ht="15.6" hidden="1">
      <c r="A680" s="73">
        <v>44387</v>
      </c>
      <c r="B680" s="21" t="s">
        <v>2875</v>
      </c>
      <c r="C680" s="46">
        <v>-31.98</v>
      </c>
      <c r="D680" s="21"/>
      <c r="E680" s="27">
        <v>10</v>
      </c>
      <c r="F680" s="21"/>
    </row>
    <row r="681" spans="1:6" ht="15.6" hidden="1">
      <c r="A681" s="27" t="s">
        <v>2876</v>
      </c>
      <c r="B681" s="21" t="s">
        <v>2877</v>
      </c>
      <c r="C681" s="46">
        <v>-63.96</v>
      </c>
      <c r="D681" s="21"/>
      <c r="E681" s="27">
        <v>10</v>
      </c>
      <c r="F681" s="21"/>
    </row>
    <row r="682" spans="1:6" ht="15.6" hidden="1">
      <c r="A682" s="27" t="s">
        <v>2668</v>
      </c>
      <c r="B682" s="21" t="s">
        <v>2878</v>
      </c>
      <c r="C682" s="46">
        <v>-42.64</v>
      </c>
      <c r="D682" s="21"/>
      <c r="E682" s="27">
        <v>10</v>
      </c>
      <c r="F682" s="21"/>
    </row>
    <row r="683" spans="1:6" ht="15.6" hidden="1">
      <c r="A683" s="27" t="s">
        <v>2668</v>
      </c>
      <c r="B683" s="21" t="s">
        <v>2878</v>
      </c>
      <c r="C683" s="46">
        <v>-0.99</v>
      </c>
      <c r="D683" s="21"/>
      <c r="E683" s="27">
        <v>10</v>
      </c>
      <c r="F683" s="21"/>
    </row>
    <row r="684" spans="1:6" ht="15.6" hidden="1">
      <c r="A684" s="27" t="s">
        <v>2879</v>
      </c>
      <c r="B684" s="21" t="s">
        <v>2880</v>
      </c>
      <c r="C684" s="46">
        <v>-15.98</v>
      </c>
      <c r="D684" s="21"/>
      <c r="E684" s="27">
        <v>10</v>
      </c>
      <c r="F684" s="21"/>
    </row>
    <row r="685" spans="1:6" ht="15.6" hidden="1">
      <c r="A685" s="27" t="s">
        <v>2881</v>
      </c>
      <c r="B685" s="21" t="s">
        <v>2882</v>
      </c>
      <c r="C685" s="46">
        <v>-35.159999999999997</v>
      </c>
      <c r="D685" s="21"/>
      <c r="E685" s="27">
        <v>10</v>
      </c>
      <c r="F685" s="21"/>
    </row>
    <row r="686" spans="1:6" ht="15.6" hidden="1">
      <c r="A686" s="73">
        <v>44419</v>
      </c>
      <c r="B686" s="21" t="s">
        <v>2883</v>
      </c>
      <c r="C686" s="46">
        <v>-28.78</v>
      </c>
      <c r="D686" s="21"/>
      <c r="E686" s="27">
        <v>11</v>
      </c>
      <c r="F686" s="21"/>
    </row>
    <row r="687" spans="1:6" ht="15.6" hidden="1">
      <c r="A687" s="27" t="s">
        <v>2174</v>
      </c>
      <c r="B687" s="21" t="s">
        <v>2884</v>
      </c>
      <c r="C687" s="46">
        <v>-28.76</v>
      </c>
      <c r="D687" s="21"/>
      <c r="E687" s="27">
        <v>11</v>
      </c>
      <c r="F687" s="21"/>
    </row>
    <row r="688" spans="1:6" ht="15.6" hidden="1">
      <c r="A688" s="27" t="s">
        <v>2885</v>
      </c>
      <c r="B688" s="21" t="s">
        <v>2886</v>
      </c>
      <c r="C688" s="46">
        <v>-0.99</v>
      </c>
      <c r="D688" s="21"/>
      <c r="E688" s="27">
        <v>11</v>
      </c>
      <c r="F688" s="21"/>
    </row>
    <row r="689" spans="1:6" ht="15.6" hidden="1">
      <c r="A689" s="27" t="s">
        <v>2180</v>
      </c>
      <c r="B689" s="21" t="s">
        <v>317</v>
      </c>
      <c r="C689" s="46">
        <v>-74.63</v>
      </c>
      <c r="D689" s="21"/>
      <c r="E689" s="27">
        <v>12</v>
      </c>
      <c r="F689" s="21"/>
    </row>
    <row r="690" spans="1:6" ht="15.6" hidden="1">
      <c r="A690" s="27" t="s">
        <v>2157</v>
      </c>
      <c r="B690" s="21" t="s">
        <v>2887</v>
      </c>
      <c r="C690" s="46">
        <v>-0.99</v>
      </c>
      <c r="D690" s="21"/>
      <c r="E690" s="27">
        <v>12</v>
      </c>
      <c r="F690" s="21"/>
    </row>
    <row r="691" spans="1:6" ht="15.6" hidden="1">
      <c r="A691" s="27" t="s">
        <v>2484</v>
      </c>
      <c r="B691" s="21" t="s">
        <v>2888</v>
      </c>
      <c r="C691" s="46">
        <v>-19.989999999999998</v>
      </c>
      <c r="D691" s="21"/>
      <c r="E691" s="27">
        <v>7</v>
      </c>
      <c r="F691" s="21"/>
    </row>
    <row r="692" spans="1:6" ht="15.6" hidden="1">
      <c r="A692" s="73">
        <v>44287</v>
      </c>
      <c r="B692" s="21" t="s">
        <v>2889</v>
      </c>
      <c r="C692" s="27">
        <v>-132.55000000000001</v>
      </c>
      <c r="D692" s="21"/>
      <c r="E692" s="27">
        <v>1</v>
      </c>
      <c r="F692" s="21"/>
    </row>
    <row r="693" spans="1:6" ht="15.6" hidden="1">
      <c r="A693" s="73">
        <v>44257</v>
      </c>
      <c r="B693" s="21" t="s">
        <v>2890</v>
      </c>
      <c r="C693" s="27">
        <v>-132.55000000000001</v>
      </c>
      <c r="D693" s="21"/>
      <c r="E693" s="27">
        <v>2</v>
      </c>
      <c r="F693" s="21"/>
    </row>
    <row r="694" spans="1:6" ht="15.6" hidden="1">
      <c r="A694" s="73">
        <v>44289</v>
      </c>
      <c r="B694" s="21" t="s">
        <v>2891</v>
      </c>
      <c r="C694" s="27">
        <v>-132.55000000000001</v>
      </c>
      <c r="D694" s="21"/>
      <c r="E694" s="27">
        <v>3</v>
      </c>
      <c r="F694" s="21"/>
    </row>
    <row r="695" spans="1:6" ht="15.6" hidden="1">
      <c r="A695" s="73">
        <v>44320</v>
      </c>
      <c r="B695" s="21" t="s">
        <v>2892</v>
      </c>
      <c r="C695" s="27">
        <v>-132.55000000000001</v>
      </c>
      <c r="D695" s="21"/>
      <c r="E695" s="27">
        <v>4</v>
      </c>
      <c r="F695" s="21"/>
    </row>
    <row r="696" spans="1:6" ht="15.6" hidden="1">
      <c r="A696" s="73">
        <v>44291</v>
      </c>
      <c r="B696" s="21" t="s">
        <v>2893</v>
      </c>
      <c r="C696" s="27">
        <v>-132.55000000000001</v>
      </c>
      <c r="D696" s="21"/>
      <c r="E696" s="27">
        <v>5</v>
      </c>
      <c r="F696" s="21"/>
    </row>
    <row r="697" spans="1:6" ht="15.6" hidden="1">
      <c r="A697" s="73">
        <v>44292</v>
      </c>
      <c r="B697" s="21" t="s">
        <v>2894</v>
      </c>
      <c r="C697" s="27">
        <v>-132.55000000000001</v>
      </c>
      <c r="D697" s="21"/>
      <c r="E697" s="27">
        <v>6</v>
      </c>
      <c r="F697" s="21"/>
    </row>
    <row r="698" spans="1:6" ht="15.6" hidden="1">
      <c r="A698" s="73">
        <v>44354</v>
      </c>
      <c r="B698" s="21" t="s">
        <v>2895</v>
      </c>
      <c r="C698" s="27">
        <v>-132.55000000000001</v>
      </c>
      <c r="D698" s="21"/>
      <c r="E698" s="27">
        <v>7</v>
      </c>
      <c r="F698" s="21"/>
    </row>
    <row r="699" spans="1:6" ht="15.6" hidden="1">
      <c r="A699" s="73">
        <v>44263</v>
      </c>
      <c r="B699" s="21" t="s">
        <v>2896</v>
      </c>
      <c r="C699" s="27">
        <v>-132.55000000000001</v>
      </c>
      <c r="D699" s="21"/>
      <c r="E699" s="27">
        <v>8</v>
      </c>
      <c r="F699" s="21"/>
    </row>
    <row r="700" spans="1:6" ht="15.6" hidden="1">
      <c r="A700" s="27" t="s">
        <v>2195</v>
      </c>
      <c r="B700" s="21" t="s">
        <v>2897</v>
      </c>
      <c r="C700" s="27">
        <v>-99</v>
      </c>
      <c r="D700" s="21"/>
      <c r="E700" s="27">
        <v>1</v>
      </c>
      <c r="F700" s="21"/>
    </row>
    <row r="701" spans="1:6" ht="15.6" hidden="1">
      <c r="A701" s="27" t="s">
        <v>2351</v>
      </c>
      <c r="B701" s="21" t="s">
        <v>2898</v>
      </c>
      <c r="C701" s="27">
        <v>-99</v>
      </c>
      <c r="D701" s="21"/>
      <c r="E701" s="27">
        <v>2</v>
      </c>
      <c r="F701" s="21"/>
    </row>
    <row r="702" spans="1:6" ht="15.6" hidden="1">
      <c r="A702" s="27" t="s">
        <v>2351</v>
      </c>
      <c r="B702" s="21" t="s">
        <v>2898</v>
      </c>
      <c r="C702" s="27">
        <v>-2.4</v>
      </c>
      <c r="D702" s="21"/>
      <c r="E702" s="27">
        <v>2</v>
      </c>
      <c r="F702" s="21"/>
    </row>
    <row r="703" spans="1:6" ht="15.6" hidden="1">
      <c r="A703" s="27" t="s">
        <v>2404</v>
      </c>
      <c r="B703" s="21" t="s">
        <v>2899</v>
      </c>
      <c r="C703" s="27">
        <v>-99</v>
      </c>
      <c r="D703" s="21"/>
      <c r="E703" s="27">
        <v>3</v>
      </c>
      <c r="F703" s="21"/>
    </row>
    <row r="704" spans="1:6" ht="15.6" hidden="1">
      <c r="A704" s="27" t="s">
        <v>2404</v>
      </c>
      <c r="B704" s="21" t="s">
        <v>2899</v>
      </c>
      <c r="C704" s="27">
        <v>-4.8</v>
      </c>
      <c r="D704" s="21"/>
      <c r="E704" s="27">
        <v>3</v>
      </c>
      <c r="F704" s="21"/>
    </row>
    <row r="705" spans="1:6" ht="15.6" hidden="1">
      <c r="A705" s="27" t="s">
        <v>2245</v>
      </c>
      <c r="B705" s="21" t="s">
        <v>2900</v>
      </c>
      <c r="C705" s="27">
        <v>-99</v>
      </c>
      <c r="D705" s="21"/>
      <c r="E705" s="27">
        <v>4</v>
      </c>
      <c r="F705" s="21"/>
    </row>
    <row r="706" spans="1:6" ht="15.6" hidden="1">
      <c r="A706" s="73">
        <v>44378</v>
      </c>
      <c r="B706" s="21" t="s">
        <v>2901</v>
      </c>
      <c r="C706" s="27">
        <v>-211.95</v>
      </c>
      <c r="D706" s="21"/>
      <c r="E706" s="27">
        <v>1</v>
      </c>
      <c r="F706" s="21"/>
    </row>
    <row r="707" spans="1:6" ht="15.6" hidden="1">
      <c r="A707" s="73">
        <v>44288</v>
      </c>
      <c r="B707" s="21" t="s">
        <v>2902</v>
      </c>
      <c r="C707" s="27">
        <v>-211.95</v>
      </c>
      <c r="D707" s="21"/>
      <c r="E707" s="27">
        <v>2</v>
      </c>
      <c r="F707" s="21"/>
    </row>
    <row r="708" spans="1:6" ht="15.6" hidden="1">
      <c r="A708" s="73">
        <v>44411</v>
      </c>
      <c r="B708" s="21" t="s">
        <v>2903</v>
      </c>
      <c r="C708" s="27">
        <v>-211.95</v>
      </c>
      <c r="D708" s="21"/>
      <c r="E708" s="27">
        <v>3</v>
      </c>
      <c r="F708" s="21"/>
    </row>
    <row r="709" spans="1:6" ht="15.6" hidden="1">
      <c r="A709" s="73">
        <v>44351</v>
      </c>
      <c r="B709" s="21" t="s">
        <v>2904</v>
      </c>
      <c r="C709" s="27">
        <v>-201.95</v>
      </c>
      <c r="D709" s="21"/>
      <c r="E709" s="27">
        <v>4</v>
      </c>
      <c r="F709" s="21"/>
    </row>
    <row r="710" spans="1:6" ht="15.6" hidden="1">
      <c r="A710" s="73">
        <v>44382</v>
      </c>
      <c r="B710" s="21" t="s">
        <v>2905</v>
      </c>
      <c r="C710" s="27">
        <v>-201.95</v>
      </c>
      <c r="D710" s="21"/>
      <c r="E710" s="27">
        <v>5</v>
      </c>
      <c r="F710" s="21"/>
    </row>
    <row r="711" spans="1:6" ht="15.6" hidden="1">
      <c r="A711" s="73">
        <v>44292</v>
      </c>
      <c r="B711" s="21" t="s">
        <v>2906</v>
      </c>
      <c r="C711" s="27">
        <v>-211.95</v>
      </c>
      <c r="D711" s="21"/>
      <c r="E711" s="27">
        <v>6</v>
      </c>
      <c r="F711" s="21"/>
    </row>
    <row r="712" spans="1:6" ht="15.6" hidden="1">
      <c r="A712" s="27" t="s">
        <v>2212</v>
      </c>
      <c r="B712" s="21" t="s">
        <v>2907</v>
      </c>
      <c r="C712" s="27">
        <v>-427.26</v>
      </c>
      <c r="D712" s="21"/>
      <c r="E712" s="27">
        <v>2</v>
      </c>
      <c r="F712" s="21"/>
    </row>
    <row r="713" spans="1:6" ht="15.6" hidden="1">
      <c r="A713" s="73">
        <v>44381</v>
      </c>
      <c r="B713" s="21" t="s">
        <v>2908</v>
      </c>
      <c r="C713" s="27">
        <v>-448.62</v>
      </c>
      <c r="D713" s="21"/>
      <c r="E713" s="27">
        <v>4</v>
      </c>
      <c r="F713" s="21"/>
    </row>
    <row r="714" spans="1:6" ht="15.6" hidden="1">
      <c r="A714" s="73">
        <v>44233</v>
      </c>
      <c r="B714" s="21" t="s">
        <v>2909</v>
      </c>
      <c r="C714" s="27">
        <v>-896.18</v>
      </c>
      <c r="D714" s="21"/>
      <c r="E714" s="27">
        <v>6</v>
      </c>
      <c r="F714" s="21"/>
    </row>
    <row r="715" spans="1:6" ht="15.6" hidden="1">
      <c r="A715" s="73">
        <v>44203</v>
      </c>
      <c r="B715" s="21" t="s">
        <v>2910</v>
      </c>
      <c r="C715" s="27">
        <v>-427.26</v>
      </c>
      <c r="D715" s="21"/>
      <c r="E715" s="27">
        <v>7</v>
      </c>
      <c r="F715" s="21"/>
    </row>
    <row r="716" spans="1:6" ht="15.6" hidden="1">
      <c r="A716" s="73">
        <v>44287</v>
      </c>
      <c r="B716" s="21" t="s">
        <v>2911</v>
      </c>
      <c r="C716" s="27">
        <v>-50.04</v>
      </c>
      <c r="D716" s="21"/>
      <c r="E716" s="27">
        <v>1</v>
      </c>
      <c r="F716" s="21"/>
    </row>
    <row r="717" spans="1:6" ht="15.6" hidden="1">
      <c r="A717" s="73">
        <v>44230</v>
      </c>
      <c r="B717" s="21" t="s">
        <v>2912</v>
      </c>
      <c r="C717" s="27">
        <v>-10.55</v>
      </c>
      <c r="D717" s="21"/>
      <c r="E717" s="27">
        <v>3</v>
      </c>
      <c r="F717" s="21"/>
    </row>
    <row r="718" spans="1:6" ht="15.6" hidden="1">
      <c r="A718" s="73">
        <v>44231</v>
      </c>
      <c r="B718" s="21" t="s">
        <v>2913</v>
      </c>
      <c r="C718" s="27">
        <v>-17.420000000000002</v>
      </c>
      <c r="D718" s="21"/>
      <c r="E718" s="27">
        <v>4</v>
      </c>
      <c r="F718" s="21"/>
    </row>
    <row r="719" spans="1:6" ht="15.6" hidden="1">
      <c r="A719" s="73">
        <v>44260</v>
      </c>
      <c r="B719" s="21" t="s">
        <v>2914</v>
      </c>
      <c r="C719" s="27">
        <v>-41.23</v>
      </c>
      <c r="D719" s="21"/>
      <c r="E719" s="27">
        <v>5</v>
      </c>
      <c r="F719" s="21"/>
    </row>
    <row r="720" spans="1:6" ht="15.6" hidden="1">
      <c r="A720" s="73">
        <v>44233</v>
      </c>
      <c r="B720" s="21" t="s">
        <v>2915</v>
      </c>
      <c r="C720" s="27">
        <v>-18.82</v>
      </c>
      <c r="D720" s="21"/>
      <c r="E720" s="27">
        <v>6</v>
      </c>
      <c r="F720" s="21"/>
    </row>
    <row r="721" spans="1:6" ht="15.6" hidden="1">
      <c r="A721" s="73">
        <v>44234</v>
      </c>
      <c r="B721" s="21" t="s">
        <v>2916</v>
      </c>
      <c r="C721" s="27">
        <v>-31.07</v>
      </c>
      <c r="D721" s="21"/>
      <c r="E721" s="27">
        <v>7</v>
      </c>
      <c r="F721" s="21"/>
    </row>
    <row r="722" spans="1:6" ht="15.6" hidden="1">
      <c r="A722" s="73">
        <v>44235</v>
      </c>
      <c r="B722" s="21" t="s">
        <v>2917</v>
      </c>
      <c r="C722" s="27">
        <v>-28.1</v>
      </c>
      <c r="D722" s="21"/>
      <c r="E722" s="27">
        <v>8</v>
      </c>
      <c r="F722" s="21"/>
    </row>
    <row r="723" spans="1:6" ht="15.6">
      <c r="A723" s="73">
        <v>44287</v>
      </c>
      <c r="B723" s="21" t="s">
        <v>2918</v>
      </c>
      <c r="C723" s="46">
        <v>-9.99</v>
      </c>
      <c r="D723" s="21"/>
      <c r="E723" s="27">
        <v>1</v>
      </c>
      <c r="F723" s="21"/>
    </row>
    <row r="724" spans="1:6" ht="15.6">
      <c r="A724" s="73">
        <v>44229</v>
      </c>
      <c r="B724" s="21" t="s">
        <v>2919</v>
      </c>
      <c r="C724" s="46">
        <v>-9.99</v>
      </c>
      <c r="D724" s="21"/>
      <c r="E724" s="27">
        <v>2</v>
      </c>
      <c r="F724" s="21"/>
    </row>
    <row r="725" spans="1:6" ht="15.6">
      <c r="A725" s="73">
        <v>44230</v>
      </c>
      <c r="B725" s="21" t="s">
        <v>2920</v>
      </c>
      <c r="C725" s="46">
        <v>-9.99</v>
      </c>
      <c r="D725" s="21"/>
      <c r="E725" s="27">
        <v>3</v>
      </c>
      <c r="F725" s="21"/>
    </row>
    <row r="726" spans="1:6" ht="15.6">
      <c r="A726" s="73">
        <v>44231</v>
      </c>
      <c r="B726" s="21" t="s">
        <v>2921</v>
      </c>
      <c r="C726" s="46">
        <v>-9.99</v>
      </c>
      <c r="D726" s="21"/>
      <c r="E726" s="27">
        <v>4</v>
      </c>
      <c r="F726" s="21"/>
    </row>
    <row r="727" spans="1:6" ht="15.6">
      <c r="A727" s="73">
        <v>44260</v>
      </c>
      <c r="B727" s="21" t="s">
        <v>2922</v>
      </c>
      <c r="C727" s="46">
        <v>-9.99</v>
      </c>
      <c r="D727" s="21"/>
      <c r="E727" s="27">
        <v>5</v>
      </c>
      <c r="F727" s="21"/>
    </row>
    <row r="728" spans="1:6" ht="15.6">
      <c r="A728" s="73">
        <v>44233</v>
      </c>
      <c r="B728" s="21" t="s">
        <v>2923</v>
      </c>
      <c r="C728" s="46">
        <v>-9.99</v>
      </c>
      <c r="D728" s="21"/>
      <c r="E728" s="27">
        <v>6</v>
      </c>
      <c r="F728" s="21"/>
    </row>
    <row r="729" spans="1:6" ht="15.6">
      <c r="A729" s="73">
        <v>44234</v>
      </c>
      <c r="B729" s="21" t="s">
        <v>2924</v>
      </c>
      <c r="C729" s="46">
        <v>-9.99</v>
      </c>
      <c r="D729" s="21"/>
      <c r="E729" s="27">
        <v>7</v>
      </c>
      <c r="F729" s="21"/>
    </row>
    <row r="730" spans="1:6" ht="15.6">
      <c r="A730" s="73">
        <v>44235</v>
      </c>
      <c r="B730" s="21" t="s">
        <v>2925</v>
      </c>
      <c r="C730" s="46">
        <v>-9.99</v>
      </c>
      <c r="D730" s="21"/>
      <c r="E730" s="27">
        <v>8</v>
      </c>
      <c r="F730" s="21"/>
    </row>
    <row r="731" spans="1:6" ht="15.6" hidden="1">
      <c r="A731" s="73">
        <v>44378</v>
      </c>
      <c r="B731" s="21" t="s">
        <v>2926</v>
      </c>
      <c r="C731" s="27">
        <v>-59</v>
      </c>
      <c r="D731" s="21"/>
      <c r="E731" s="27">
        <v>1</v>
      </c>
      <c r="F731" s="21"/>
    </row>
    <row r="732" spans="1:6" ht="15.6" hidden="1">
      <c r="A732" s="73">
        <v>44410</v>
      </c>
      <c r="B732" s="21" t="s">
        <v>2927</v>
      </c>
      <c r="C732" s="27">
        <v>-59</v>
      </c>
      <c r="D732" s="21"/>
      <c r="E732" s="27">
        <v>2</v>
      </c>
      <c r="F732" s="21"/>
    </row>
    <row r="733" spans="1:6" ht="15.6" hidden="1">
      <c r="A733" s="73">
        <v>44411</v>
      </c>
      <c r="B733" s="21" t="s">
        <v>2928</v>
      </c>
      <c r="C733" s="27">
        <v>-59</v>
      </c>
      <c r="D733" s="21"/>
      <c r="E733" s="27">
        <v>3</v>
      </c>
      <c r="F733" s="21"/>
    </row>
    <row r="734" spans="1:6" ht="15.6" hidden="1">
      <c r="A734" s="73">
        <v>44381</v>
      </c>
      <c r="B734" s="21" t="s">
        <v>2929</v>
      </c>
      <c r="C734" s="27">
        <v>-59</v>
      </c>
      <c r="D734" s="21"/>
      <c r="E734" s="27">
        <v>4</v>
      </c>
      <c r="F734" s="21"/>
    </row>
    <row r="735" spans="1:6" ht="15.6" hidden="1">
      <c r="A735" s="27" t="s">
        <v>2427</v>
      </c>
      <c r="B735" s="21" t="s">
        <v>2930</v>
      </c>
      <c r="C735" s="27">
        <v>-19.809999999999999</v>
      </c>
      <c r="D735" s="21"/>
      <c r="E735" s="27">
        <v>4</v>
      </c>
      <c r="F735" s="21"/>
    </row>
    <row r="736" spans="1:6" ht="15.6" hidden="1">
      <c r="A736" s="73">
        <v>44382</v>
      </c>
      <c r="B736" s="21" t="s">
        <v>2931</v>
      </c>
      <c r="C736" s="27">
        <v>-88.5</v>
      </c>
      <c r="D736" s="21"/>
      <c r="E736" s="27">
        <v>5</v>
      </c>
      <c r="F736" s="21"/>
    </row>
    <row r="737" spans="1:6" ht="15.6" hidden="1">
      <c r="A737" s="73">
        <v>44383</v>
      </c>
      <c r="B737" s="21" t="s">
        <v>2932</v>
      </c>
      <c r="C737" s="27">
        <v>-88.5</v>
      </c>
      <c r="D737" s="21"/>
      <c r="E737" s="27">
        <v>6</v>
      </c>
      <c r="F737" s="21"/>
    </row>
    <row r="738" spans="1:6" ht="15.6" hidden="1">
      <c r="A738" s="73">
        <v>44384</v>
      </c>
      <c r="B738" s="21" t="s">
        <v>2933</v>
      </c>
      <c r="C738" s="27">
        <v>-88.5</v>
      </c>
      <c r="D738" s="21"/>
      <c r="E738" s="27">
        <v>7</v>
      </c>
      <c r="F738" s="21"/>
    </row>
    <row r="739" spans="1:6" ht="15.6" hidden="1">
      <c r="A739" s="73">
        <v>44235</v>
      </c>
      <c r="B739" s="21" t="s">
        <v>2934</v>
      </c>
      <c r="C739" s="27">
        <v>-13.88</v>
      </c>
      <c r="D739" s="21"/>
      <c r="E739" s="27">
        <v>8</v>
      </c>
      <c r="F739" s="21"/>
    </row>
    <row r="740" spans="1:6" ht="15.6" hidden="1">
      <c r="A740" s="73">
        <v>44447</v>
      </c>
      <c r="B740" s="21" t="s">
        <v>2935</v>
      </c>
      <c r="C740" s="27">
        <v>-118</v>
      </c>
      <c r="D740" s="21"/>
      <c r="E740" s="27">
        <v>8</v>
      </c>
      <c r="F740" s="21"/>
    </row>
    <row r="741" spans="1:6" ht="15.6" hidden="1">
      <c r="A741" s="27" t="s">
        <v>2218</v>
      </c>
      <c r="B741" s="21" t="s">
        <v>2936</v>
      </c>
      <c r="C741" s="27">
        <v>-130.44999999999999</v>
      </c>
      <c r="D741" s="21"/>
      <c r="E741" s="27">
        <v>3</v>
      </c>
      <c r="F741" s="21"/>
    </row>
    <row r="742" spans="1:6" ht="15.6" hidden="1">
      <c r="A742" s="73">
        <v>44383</v>
      </c>
      <c r="B742" s="21" t="s">
        <v>2937</v>
      </c>
      <c r="C742" s="27">
        <v>-11.76</v>
      </c>
      <c r="D742" s="21" t="s">
        <v>2153</v>
      </c>
      <c r="E742" s="27">
        <v>6</v>
      </c>
      <c r="F742" s="21"/>
    </row>
    <row r="743" spans="1:6" ht="15.6" hidden="1">
      <c r="A743" s="73">
        <v>44475</v>
      </c>
      <c r="B743" s="21" t="s">
        <v>2938</v>
      </c>
      <c r="C743" s="27">
        <v>-3982.19</v>
      </c>
      <c r="D743" s="21"/>
      <c r="E743" s="27">
        <v>6</v>
      </c>
      <c r="F743" s="21"/>
    </row>
    <row r="744" spans="1:6" ht="15.6" hidden="1">
      <c r="A744" s="73">
        <v>44475</v>
      </c>
      <c r="B744" s="21" t="s">
        <v>2939</v>
      </c>
      <c r="C744" s="27">
        <v>-5000</v>
      </c>
      <c r="D744" s="21"/>
      <c r="E744" s="27">
        <v>6</v>
      </c>
      <c r="F744" s="21"/>
    </row>
    <row r="745" spans="1:6" ht="15.6" hidden="1">
      <c r="A745" s="27" t="s">
        <v>2264</v>
      </c>
      <c r="B745" s="21" t="s">
        <v>2940</v>
      </c>
      <c r="C745" s="27">
        <v>-5000</v>
      </c>
      <c r="D745" s="21"/>
      <c r="E745" s="27">
        <v>6</v>
      </c>
      <c r="F745" s="21"/>
    </row>
    <row r="746" spans="1:6" ht="15.6" hidden="1">
      <c r="A746" s="27" t="s">
        <v>2264</v>
      </c>
      <c r="B746" s="21" t="s">
        <v>2941</v>
      </c>
      <c r="C746" s="27">
        <v>-2893.44</v>
      </c>
      <c r="D746" s="21"/>
      <c r="E746" s="27">
        <v>6</v>
      </c>
      <c r="F746" s="21"/>
    </row>
    <row r="747" spans="1:6" ht="15.6" hidden="1">
      <c r="A747" s="27" t="s">
        <v>2532</v>
      </c>
      <c r="B747" s="21" t="s">
        <v>2942</v>
      </c>
      <c r="C747" s="27">
        <v>-2121</v>
      </c>
      <c r="D747" s="21"/>
      <c r="E747" s="27">
        <v>5</v>
      </c>
      <c r="F747" s="21"/>
    </row>
    <row r="748" spans="1:6" ht="15.6" hidden="1">
      <c r="A748" s="73">
        <v>44384</v>
      </c>
      <c r="B748" s="21" t="s">
        <v>2943</v>
      </c>
      <c r="C748" s="46">
        <v>-211.95</v>
      </c>
      <c r="D748" s="21"/>
      <c r="E748" s="27">
        <v>7</v>
      </c>
      <c r="F748" s="21"/>
    </row>
    <row r="749" spans="1:6" ht="15.6" hidden="1">
      <c r="A749" s="73">
        <v>44324</v>
      </c>
      <c r="B749" s="21" t="s">
        <v>2944</v>
      </c>
      <c r="C749" s="46">
        <v>-211.95</v>
      </c>
      <c r="D749" s="21"/>
      <c r="E749" s="27">
        <v>8</v>
      </c>
      <c r="F749" s="21"/>
    </row>
    <row r="750" spans="1:6" ht="15.6" hidden="1">
      <c r="A750" s="73">
        <v>44317</v>
      </c>
      <c r="B750" s="21" t="s">
        <v>2945</v>
      </c>
      <c r="C750" s="46">
        <v>-100</v>
      </c>
      <c r="D750" s="21"/>
      <c r="E750" s="27">
        <v>1</v>
      </c>
      <c r="F750" s="21"/>
    </row>
    <row r="751" spans="1:6" ht="15.6" hidden="1">
      <c r="A751" s="73">
        <v>44318</v>
      </c>
      <c r="B751" s="21" t="s">
        <v>2946</v>
      </c>
      <c r="C751" s="46">
        <v>-100</v>
      </c>
      <c r="D751" s="21"/>
      <c r="E751" s="27">
        <v>2</v>
      </c>
      <c r="F751" s="21"/>
    </row>
    <row r="752" spans="1:6" ht="15.6" hidden="1">
      <c r="A752" s="73">
        <v>44319</v>
      </c>
      <c r="B752" s="21" t="s">
        <v>2947</v>
      </c>
      <c r="C752" s="46">
        <v>-100</v>
      </c>
      <c r="D752" s="21"/>
      <c r="E752" s="27">
        <v>3</v>
      </c>
      <c r="F752" s="21"/>
    </row>
    <row r="753" spans="1:6" ht="15.6" hidden="1">
      <c r="A753" s="73">
        <v>44320</v>
      </c>
      <c r="B753" s="21" t="s">
        <v>2948</v>
      </c>
      <c r="C753" s="46">
        <v>-100</v>
      </c>
      <c r="D753" s="21"/>
      <c r="E753" s="27">
        <v>4</v>
      </c>
      <c r="F753" s="21"/>
    </row>
    <row r="754" spans="1:6" ht="15.6" hidden="1">
      <c r="A754" s="73">
        <v>44321</v>
      </c>
      <c r="B754" s="21" t="s">
        <v>2949</v>
      </c>
      <c r="C754" s="46">
        <v>-100</v>
      </c>
      <c r="D754" s="21"/>
      <c r="E754" s="27">
        <v>5</v>
      </c>
      <c r="F754" s="21"/>
    </row>
    <row r="755" spans="1:6" ht="15.6" hidden="1">
      <c r="A755" s="73">
        <v>44383</v>
      </c>
      <c r="B755" s="21" t="s">
        <v>2950</v>
      </c>
      <c r="C755" s="46">
        <v>-100</v>
      </c>
      <c r="D755" s="21"/>
      <c r="E755" s="27">
        <v>6</v>
      </c>
      <c r="F755" s="21"/>
    </row>
    <row r="756" spans="1:6" ht="15.6" hidden="1">
      <c r="A756" s="73">
        <v>44354</v>
      </c>
      <c r="B756" s="21" t="s">
        <v>2951</v>
      </c>
      <c r="C756" s="46">
        <v>-100</v>
      </c>
      <c r="D756" s="21"/>
      <c r="E756" s="27">
        <v>7</v>
      </c>
      <c r="F756" s="21"/>
    </row>
    <row r="757" spans="1:6" ht="15.6" hidden="1">
      <c r="A757" s="73">
        <v>44324</v>
      </c>
      <c r="B757" s="21" t="s">
        <v>2952</v>
      </c>
      <c r="C757" s="46">
        <v>-100</v>
      </c>
      <c r="D757" s="21"/>
      <c r="E757" s="27">
        <v>8</v>
      </c>
      <c r="F757" s="21"/>
    </row>
    <row r="758" spans="1:6" ht="15.6" hidden="1">
      <c r="A758" s="73">
        <v>44317</v>
      </c>
      <c r="B758" s="21" t="s">
        <v>2953</v>
      </c>
      <c r="C758" s="27">
        <v>-123.6</v>
      </c>
      <c r="D758" s="21"/>
      <c r="E758" s="27">
        <v>1</v>
      </c>
      <c r="F758" s="21"/>
    </row>
    <row r="759" spans="1:6" ht="15.6" hidden="1">
      <c r="A759" s="73">
        <v>44317</v>
      </c>
      <c r="B759" s="21" t="s">
        <v>2954</v>
      </c>
      <c r="C759" s="27">
        <v>-154.5</v>
      </c>
      <c r="D759" s="21"/>
      <c r="E759" s="27">
        <v>1</v>
      </c>
      <c r="F759" s="21"/>
    </row>
    <row r="760" spans="1:6" ht="15.6" hidden="1">
      <c r="A760" s="73">
        <v>44531</v>
      </c>
      <c r="B760" s="21" t="s">
        <v>2955</v>
      </c>
      <c r="C760" s="27">
        <v>-15.45</v>
      </c>
      <c r="D760" s="21"/>
      <c r="E760" s="27">
        <v>1</v>
      </c>
      <c r="F760" s="21"/>
    </row>
    <row r="761" spans="1:6" ht="15.6" hidden="1">
      <c r="A761" s="73">
        <v>44531</v>
      </c>
      <c r="B761" s="21" t="s">
        <v>2956</v>
      </c>
      <c r="C761" s="27">
        <v>-120.17</v>
      </c>
      <c r="D761" s="21"/>
      <c r="E761" s="27">
        <v>1</v>
      </c>
      <c r="F761" s="21"/>
    </row>
    <row r="762" spans="1:6" ht="15.6" hidden="1">
      <c r="A762" s="27" t="s">
        <v>2343</v>
      </c>
      <c r="B762" s="21" t="s">
        <v>2957</v>
      </c>
      <c r="C762" s="27">
        <v>-27.47</v>
      </c>
      <c r="D762" s="21"/>
      <c r="E762" s="27">
        <v>1</v>
      </c>
      <c r="F762" s="21"/>
    </row>
    <row r="763" spans="1:6" ht="15.6" hidden="1">
      <c r="A763" s="73">
        <v>44229</v>
      </c>
      <c r="B763" s="21" t="s">
        <v>2958</v>
      </c>
      <c r="C763" s="27">
        <v>-235.61</v>
      </c>
      <c r="D763" s="21"/>
      <c r="E763" s="27">
        <v>2</v>
      </c>
      <c r="F763" s="21"/>
    </row>
    <row r="764" spans="1:6" ht="15.6" hidden="1">
      <c r="A764" s="73">
        <v>44441</v>
      </c>
      <c r="B764" s="21" t="s">
        <v>2959</v>
      </c>
      <c r="C764" s="27">
        <v>-287.66000000000003</v>
      </c>
      <c r="D764" s="21"/>
      <c r="E764" s="27">
        <v>2</v>
      </c>
      <c r="F764" s="21"/>
    </row>
    <row r="765" spans="1:6" ht="15.6" hidden="1">
      <c r="A765" s="27" t="s">
        <v>2184</v>
      </c>
      <c r="B765" s="21" t="s">
        <v>2960</v>
      </c>
      <c r="C765" s="27">
        <v>-378.53</v>
      </c>
      <c r="D765" s="21"/>
      <c r="E765" s="27">
        <v>2</v>
      </c>
      <c r="F765" s="21"/>
    </row>
    <row r="766" spans="1:6" ht="15.6" hidden="1">
      <c r="A766" s="27" t="s">
        <v>2214</v>
      </c>
      <c r="B766" s="21" t="s">
        <v>2961</v>
      </c>
      <c r="C766" s="27">
        <v>-399.74</v>
      </c>
      <c r="D766" s="21"/>
      <c r="E766" s="27">
        <v>2</v>
      </c>
      <c r="F766" s="21"/>
    </row>
    <row r="767" spans="1:6" ht="15.6" hidden="1">
      <c r="A767" s="73">
        <v>44230</v>
      </c>
      <c r="B767" s="21" t="s">
        <v>2962</v>
      </c>
      <c r="C767" s="27">
        <v>-323.88</v>
      </c>
      <c r="D767" s="21"/>
      <c r="E767" s="27">
        <v>3</v>
      </c>
      <c r="F767" s="21"/>
    </row>
    <row r="768" spans="1:6" ht="15.6" hidden="1">
      <c r="A768" s="73">
        <v>44230</v>
      </c>
      <c r="B768" s="21" t="s">
        <v>2963</v>
      </c>
      <c r="C768" s="27">
        <v>-92.7</v>
      </c>
      <c r="D768" s="21"/>
      <c r="E768" s="27">
        <v>3</v>
      </c>
      <c r="F768" s="21"/>
    </row>
    <row r="769" spans="1:6" ht="15.6" hidden="1">
      <c r="A769" s="73">
        <v>44442</v>
      </c>
      <c r="B769" s="21" t="s">
        <v>2964</v>
      </c>
      <c r="C769" s="27">
        <v>-407.89</v>
      </c>
      <c r="D769" s="21"/>
      <c r="E769" s="27">
        <v>3</v>
      </c>
      <c r="F769" s="21"/>
    </row>
    <row r="770" spans="1:6" ht="15.6" hidden="1">
      <c r="A770" s="27" t="s">
        <v>2259</v>
      </c>
      <c r="B770" s="21" t="s">
        <v>2965</v>
      </c>
      <c r="C770" s="27">
        <v>-454.92</v>
      </c>
      <c r="D770" s="21"/>
      <c r="E770" s="27">
        <v>3</v>
      </c>
      <c r="F770" s="21"/>
    </row>
    <row r="771" spans="1:6" ht="15.6" hidden="1">
      <c r="A771" s="27" t="s">
        <v>2407</v>
      </c>
      <c r="B771" s="21" t="s">
        <v>2966</v>
      </c>
      <c r="C771" s="27">
        <v>-175.1</v>
      </c>
      <c r="D771" s="21"/>
      <c r="E771" s="27">
        <v>3</v>
      </c>
      <c r="F771" s="21"/>
    </row>
    <row r="772" spans="1:6" ht="15.6" hidden="1">
      <c r="A772" s="27" t="s">
        <v>2218</v>
      </c>
      <c r="B772" s="21" t="s">
        <v>2967</v>
      </c>
      <c r="C772" s="27">
        <v>-46.35</v>
      </c>
      <c r="D772" s="21"/>
      <c r="E772" s="27">
        <v>3</v>
      </c>
      <c r="F772" s="21"/>
    </row>
    <row r="773" spans="1:6" ht="15.6" hidden="1">
      <c r="A773" s="27" t="s">
        <v>2218</v>
      </c>
      <c r="B773" s="21" t="s">
        <v>2968</v>
      </c>
      <c r="C773" s="27">
        <v>-432.14</v>
      </c>
      <c r="D773" s="21"/>
      <c r="E773" s="27">
        <v>3</v>
      </c>
      <c r="F773" s="21"/>
    </row>
    <row r="774" spans="1:6" ht="15.6" hidden="1">
      <c r="A774" s="27" t="s">
        <v>2280</v>
      </c>
      <c r="B774" s="21" t="s">
        <v>2969</v>
      </c>
      <c r="C774" s="27">
        <v>-391.4</v>
      </c>
      <c r="D774" s="21"/>
      <c r="E774" s="27">
        <v>3</v>
      </c>
      <c r="F774" s="21"/>
    </row>
    <row r="775" spans="1:6" ht="15.6" hidden="1">
      <c r="A775" s="73">
        <v>44351</v>
      </c>
      <c r="B775" s="21" t="s">
        <v>2970</v>
      </c>
      <c r="C775" s="27">
        <v>-492.26</v>
      </c>
      <c r="D775" s="21"/>
      <c r="E775" s="27">
        <v>4</v>
      </c>
      <c r="F775" s="21"/>
    </row>
    <row r="776" spans="1:6" ht="15.6" hidden="1">
      <c r="A776" s="27" t="s">
        <v>2423</v>
      </c>
      <c r="B776" s="21" t="s">
        <v>2971</v>
      </c>
      <c r="C776" s="27">
        <v>-356.2</v>
      </c>
      <c r="D776" s="21"/>
      <c r="E776" s="27">
        <v>4</v>
      </c>
      <c r="F776" s="21"/>
    </row>
    <row r="777" spans="1:6" ht="15.6" hidden="1">
      <c r="A777" s="27" t="s">
        <v>2423</v>
      </c>
      <c r="B777" s="21" t="s">
        <v>2972</v>
      </c>
      <c r="C777" s="27">
        <v>-324.45</v>
      </c>
      <c r="D777" s="21"/>
      <c r="E777" s="27">
        <v>4</v>
      </c>
      <c r="F777" s="21"/>
    </row>
    <row r="778" spans="1:6" ht="15.6" hidden="1">
      <c r="A778" s="27" t="s">
        <v>2775</v>
      </c>
      <c r="B778" s="21" t="s">
        <v>2973</v>
      </c>
      <c r="C778" s="27">
        <v>-772.5</v>
      </c>
      <c r="D778" s="21"/>
      <c r="E778" s="27">
        <v>4</v>
      </c>
      <c r="F778" s="21"/>
    </row>
    <row r="779" spans="1:6" ht="15.6" hidden="1">
      <c r="A779" s="27" t="s">
        <v>2775</v>
      </c>
      <c r="B779" s="21" t="s">
        <v>2974</v>
      </c>
      <c r="C779" s="27">
        <v>-430.46</v>
      </c>
      <c r="D779" s="21"/>
      <c r="E779" s="27">
        <v>4</v>
      </c>
      <c r="F779" s="21"/>
    </row>
    <row r="780" spans="1:6" ht="15.6" hidden="1">
      <c r="A780" s="27" t="s">
        <v>2186</v>
      </c>
      <c r="B780" s="21" t="s">
        <v>2975</v>
      </c>
      <c r="C780" s="27">
        <v>-1085.8</v>
      </c>
      <c r="D780" s="21"/>
      <c r="E780" s="27">
        <v>4</v>
      </c>
      <c r="F780" s="21"/>
    </row>
    <row r="781" spans="1:6" ht="15.6" hidden="1">
      <c r="A781" s="27" t="s">
        <v>2186</v>
      </c>
      <c r="B781" s="21" t="s">
        <v>2976</v>
      </c>
      <c r="C781" s="27">
        <v>-479.38</v>
      </c>
      <c r="D781" s="21"/>
      <c r="E781" s="27">
        <v>4</v>
      </c>
      <c r="F781" s="21"/>
    </row>
    <row r="782" spans="1:6" ht="15.6" hidden="1">
      <c r="A782" s="73">
        <v>44291</v>
      </c>
      <c r="B782" s="21" t="s">
        <v>2977</v>
      </c>
      <c r="C782" s="27">
        <v>-684.95</v>
      </c>
      <c r="D782" s="21"/>
      <c r="E782" s="27">
        <v>5</v>
      </c>
      <c r="F782" s="21"/>
    </row>
    <row r="783" spans="1:6" ht="15.6" hidden="1">
      <c r="A783" s="73">
        <v>44291</v>
      </c>
      <c r="B783" s="21" t="s">
        <v>2978</v>
      </c>
      <c r="C783" s="27">
        <v>-344.63</v>
      </c>
      <c r="D783" s="21"/>
      <c r="E783" s="27">
        <v>5</v>
      </c>
      <c r="F783" s="21"/>
    </row>
    <row r="784" spans="1:6" ht="15.6" hidden="1">
      <c r="A784" s="73">
        <v>44505</v>
      </c>
      <c r="B784" s="21" t="s">
        <v>2979</v>
      </c>
      <c r="C784" s="27">
        <v>-1392.22</v>
      </c>
      <c r="D784" s="21"/>
      <c r="E784" s="27">
        <v>5</v>
      </c>
      <c r="F784" s="21"/>
    </row>
    <row r="785" spans="1:6" ht="15.6" hidden="1">
      <c r="A785" s="27" t="s">
        <v>2517</v>
      </c>
      <c r="B785" s="21" t="s">
        <v>2980</v>
      </c>
      <c r="C785" s="27">
        <v>-783.83</v>
      </c>
      <c r="D785" s="21"/>
      <c r="E785" s="27">
        <v>5</v>
      </c>
      <c r="F785" s="21"/>
    </row>
    <row r="786" spans="1:6" ht="15.6" hidden="1">
      <c r="A786" s="27" t="s">
        <v>2701</v>
      </c>
      <c r="B786" s="21" t="s">
        <v>2981</v>
      </c>
      <c r="C786" s="27">
        <v>-995.24</v>
      </c>
      <c r="D786" s="21"/>
      <c r="E786" s="27">
        <v>5</v>
      </c>
      <c r="F786" s="21"/>
    </row>
    <row r="787" spans="1:6" ht="15.6" hidden="1">
      <c r="A787" s="73">
        <v>44202</v>
      </c>
      <c r="B787" s="21" t="s">
        <v>2982</v>
      </c>
      <c r="C787" s="27">
        <v>-647.17999999999995</v>
      </c>
      <c r="D787" s="21"/>
      <c r="E787" s="27">
        <v>6</v>
      </c>
      <c r="F787" s="21"/>
    </row>
    <row r="788" spans="1:6" ht="15.6" hidden="1">
      <c r="A788" s="73">
        <v>44414</v>
      </c>
      <c r="B788" s="21" t="s">
        <v>2983</v>
      </c>
      <c r="C788" s="27">
        <v>-1589.64</v>
      </c>
      <c r="D788" s="21"/>
      <c r="E788" s="27">
        <v>6</v>
      </c>
      <c r="F788" s="21"/>
    </row>
    <row r="789" spans="1:6" ht="15.6" hidden="1">
      <c r="A789" s="27" t="s">
        <v>2308</v>
      </c>
      <c r="B789" s="21" t="s">
        <v>2984</v>
      </c>
      <c r="C789" s="27">
        <v>-1777.18</v>
      </c>
      <c r="D789" s="21"/>
      <c r="E789" s="27">
        <v>6</v>
      </c>
      <c r="F789" s="21"/>
    </row>
    <row r="790" spans="1:6" ht="15.6" hidden="1">
      <c r="A790" s="27" t="s">
        <v>2590</v>
      </c>
      <c r="B790" s="21" t="s">
        <v>2985</v>
      </c>
      <c r="C790" s="27">
        <v>-1765.52</v>
      </c>
      <c r="D790" s="21"/>
      <c r="E790" s="27">
        <v>6</v>
      </c>
      <c r="F790" s="21"/>
    </row>
    <row r="791" spans="1:6" ht="15.6" hidden="1">
      <c r="A791" s="27" t="s">
        <v>2445</v>
      </c>
      <c r="B791" s="21" t="s">
        <v>2986</v>
      </c>
      <c r="C791" s="27">
        <v>-2310.9899999999998</v>
      </c>
      <c r="D791" s="21"/>
      <c r="E791" s="27">
        <v>6</v>
      </c>
      <c r="F791" s="21"/>
    </row>
    <row r="792" spans="1:6" ht="15.6" hidden="1">
      <c r="A792" s="73">
        <v>44354</v>
      </c>
      <c r="B792" s="21" t="s">
        <v>2987</v>
      </c>
      <c r="C792" s="27">
        <v>-2112.5</v>
      </c>
      <c r="D792" s="21"/>
      <c r="E792" s="27">
        <v>7</v>
      </c>
      <c r="F792" s="21"/>
    </row>
    <row r="793" spans="1:6" ht="15.6" hidden="1">
      <c r="A793" s="27" t="s">
        <v>2484</v>
      </c>
      <c r="B793" s="21" t="s">
        <v>2988</v>
      </c>
      <c r="C793" s="27">
        <v>-2560.62</v>
      </c>
      <c r="D793" s="21"/>
      <c r="E793" s="27">
        <v>7</v>
      </c>
      <c r="F793" s="21"/>
    </row>
    <row r="794" spans="1:6" ht="15.6" hidden="1">
      <c r="A794" s="27" t="s">
        <v>2622</v>
      </c>
      <c r="B794" s="21" t="s">
        <v>2989</v>
      </c>
      <c r="C794" s="27">
        <v>-3730.16</v>
      </c>
      <c r="D794" s="21"/>
      <c r="E794" s="27">
        <v>7</v>
      </c>
      <c r="F794" s="21"/>
    </row>
    <row r="795" spans="1:6" ht="15.6" hidden="1">
      <c r="A795" s="27" t="s">
        <v>2167</v>
      </c>
      <c r="B795" s="21" t="s">
        <v>2990</v>
      </c>
      <c r="C795" s="27">
        <v>-3820.87</v>
      </c>
      <c r="D795" s="21"/>
      <c r="E795" s="27">
        <v>7</v>
      </c>
      <c r="F795" s="21"/>
    </row>
    <row r="796" spans="1:6" ht="15.6" hidden="1">
      <c r="A796" s="73">
        <v>44263</v>
      </c>
      <c r="B796" s="21" t="s">
        <v>2991</v>
      </c>
      <c r="C796" s="27">
        <v>-3660.36</v>
      </c>
      <c r="D796" s="21"/>
      <c r="E796" s="27">
        <v>8</v>
      </c>
      <c r="F796" s="21"/>
    </row>
    <row r="797" spans="1:6" ht="15.6" hidden="1">
      <c r="A797" s="73">
        <v>44477</v>
      </c>
      <c r="B797" s="21" t="s">
        <v>2992</v>
      </c>
      <c r="C797" s="27">
        <v>-4066.79</v>
      </c>
      <c r="D797" s="21"/>
      <c r="E797" s="27">
        <v>8</v>
      </c>
      <c r="F797" s="21"/>
    </row>
    <row r="798" spans="1:6" ht="15.6" hidden="1">
      <c r="A798" s="27" t="s">
        <v>2557</v>
      </c>
      <c r="B798" s="21" t="s">
        <v>2993</v>
      </c>
      <c r="C798" s="27">
        <v>-4128.0600000000004</v>
      </c>
      <c r="D798" s="21"/>
      <c r="E798" s="27">
        <v>8</v>
      </c>
      <c r="F798" s="21"/>
    </row>
    <row r="799" spans="1:6" ht="15.6" hidden="1">
      <c r="A799" s="27" t="s">
        <v>2994</v>
      </c>
      <c r="B799" s="21" t="s">
        <v>2995</v>
      </c>
      <c r="C799" s="27">
        <v>-3891.46</v>
      </c>
      <c r="D799" s="21"/>
      <c r="E799" s="27">
        <v>8</v>
      </c>
      <c r="F799" s="21"/>
    </row>
    <row r="800" spans="1:6" ht="15.6" hidden="1">
      <c r="A800" s="27" t="s">
        <v>2732</v>
      </c>
      <c r="B800" s="21" t="s">
        <v>2996</v>
      </c>
      <c r="C800" s="27">
        <v>-3768.05</v>
      </c>
      <c r="D800" s="21"/>
      <c r="E800" s="27">
        <v>8</v>
      </c>
      <c r="F800" s="21"/>
    </row>
    <row r="801" spans="1:6" ht="15.6" hidden="1">
      <c r="A801" s="73">
        <v>44386</v>
      </c>
      <c r="B801" s="21" t="s">
        <v>2997</v>
      </c>
      <c r="C801" s="27">
        <v>-2752.2</v>
      </c>
      <c r="D801" s="21"/>
      <c r="E801" s="27">
        <v>9</v>
      </c>
      <c r="F801" s="21"/>
    </row>
    <row r="802" spans="1:6" ht="15.6" hidden="1">
      <c r="A802" s="27" t="s">
        <v>2998</v>
      </c>
      <c r="B802" s="21" t="s">
        <v>2999</v>
      </c>
      <c r="C802" s="27">
        <v>-1713.24</v>
      </c>
      <c r="D802" s="21"/>
      <c r="E802" s="27">
        <v>9</v>
      </c>
      <c r="F802" s="21"/>
    </row>
    <row r="803" spans="1:6" ht="15.6" hidden="1">
      <c r="A803" s="27" t="s">
        <v>3000</v>
      </c>
      <c r="B803" s="21" t="s">
        <v>3001</v>
      </c>
      <c r="C803" s="27">
        <v>-1307.07</v>
      </c>
      <c r="D803" s="21"/>
      <c r="E803" s="27">
        <v>9</v>
      </c>
      <c r="F803" s="21"/>
    </row>
    <row r="804" spans="1:6" ht="15.6" hidden="1">
      <c r="A804" s="27" t="s">
        <v>2796</v>
      </c>
      <c r="B804" s="21" t="s">
        <v>3002</v>
      </c>
      <c r="C804" s="27">
        <v>-1888.68</v>
      </c>
      <c r="D804" s="21"/>
      <c r="E804" s="27">
        <v>9</v>
      </c>
      <c r="F804" s="21"/>
    </row>
    <row r="805" spans="1:6" ht="15.6" hidden="1">
      <c r="A805" s="73">
        <v>44326</v>
      </c>
      <c r="B805" s="21" t="s">
        <v>3003</v>
      </c>
      <c r="C805" s="27">
        <v>-220.3</v>
      </c>
      <c r="D805" s="21"/>
      <c r="E805" s="27">
        <v>10</v>
      </c>
      <c r="F805" s="21"/>
    </row>
    <row r="806" spans="1:6" ht="15.6" hidden="1">
      <c r="A806" s="73">
        <v>44326</v>
      </c>
      <c r="B806" s="21" t="s">
        <v>3004</v>
      </c>
      <c r="C806" s="27">
        <v>-1764.91</v>
      </c>
      <c r="D806" s="21"/>
      <c r="E806" s="27">
        <v>10</v>
      </c>
      <c r="F806" s="21"/>
    </row>
    <row r="807" spans="1:6" ht="15.6" hidden="1">
      <c r="A807" s="74">
        <v>44540</v>
      </c>
      <c r="B807" s="21" t="s">
        <v>3005</v>
      </c>
      <c r="C807" s="27">
        <v>-2072.8000000000002</v>
      </c>
      <c r="D807" s="21"/>
      <c r="E807" s="27">
        <v>10</v>
      </c>
      <c r="F807" s="21"/>
    </row>
    <row r="808" spans="1:6" ht="15.6" hidden="1">
      <c r="A808" s="27" t="s">
        <v>2455</v>
      </c>
      <c r="B808" s="21" t="s">
        <v>3006</v>
      </c>
      <c r="C808" s="27">
        <v>-1594.44</v>
      </c>
      <c r="D808" s="21"/>
      <c r="E808" s="27">
        <v>10</v>
      </c>
      <c r="F808" s="21"/>
    </row>
    <row r="809" spans="1:6" ht="15.6" hidden="1">
      <c r="A809" s="27" t="s">
        <v>2151</v>
      </c>
      <c r="B809" s="21" t="s">
        <v>3007</v>
      </c>
      <c r="C809" s="27">
        <v>-1991.68</v>
      </c>
      <c r="D809" s="21"/>
      <c r="E809" s="27">
        <v>10</v>
      </c>
      <c r="F809" s="21"/>
    </row>
    <row r="810" spans="1:6" ht="15.6" hidden="1">
      <c r="A810" s="73">
        <v>44238</v>
      </c>
      <c r="B810" s="21" t="s">
        <v>3008</v>
      </c>
      <c r="C810" s="27">
        <v>-1759.24</v>
      </c>
      <c r="D810" s="21"/>
      <c r="E810" s="27">
        <v>11</v>
      </c>
      <c r="F810" s="21"/>
    </row>
    <row r="811" spans="1:6" ht="15.6" hidden="1">
      <c r="A811" s="73">
        <v>44450</v>
      </c>
      <c r="B811" s="21" t="s">
        <v>3009</v>
      </c>
      <c r="C811" s="27">
        <v>-1632.77</v>
      </c>
      <c r="D811" s="21"/>
      <c r="E811" s="27">
        <v>11</v>
      </c>
      <c r="F811" s="21"/>
    </row>
    <row r="812" spans="1:6" ht="15.6" hidden="1">
      <c r="A812" s="27" t="s">
        <v>2174</v>
      </c>
      <c r="B812" s="21" t="s">
        <v>3010</v>
      </c>
      <c r="C812" s="27">
        <v>-30.9</v>
      </c>
      <c r="D812" s="21"/>
      <c r="E812" s="27">
        <v>11</v>
      </c>
      <c r="F812" s="21"/>
    </row>
    <row r="813" spans="1:6" ht="15.6" hidden="1">
      <c r="A813" s="27" t="s">
        <v>2176</v>
      </c>
      <c r="B813" s="21" t="s">
        <v>3011</v>
      </c>
      <c r="C813" s="27">
        <v>-2230.16</v>
      </c>
      <c r="D813" s="21"/>
      <c r="E813" s="27">
        <v>11</v>
      </c>
      <c r="F813" s="21"/>
    </row>
    <row r="814" spans="1:6" ht="15.6" hidden="1">
      <c r="A814" s="27" t="s">
        <v>3012</v>
      </c>
      <c r="B814" s="21" t="s">
        <v>3013</v>
      </c>
      <c r="C814" s="27">
        <v>-3254.12</v>
      </c>
      <c r="D814" s="21"/>
      <c r="E814" s="27">
        <v>11</v>
      </c>
      <c r="F814" s="21"/>
    </row>
    <row r="815" spans="1:6" ht="15.6" hidden="1">
      <c r="A815" s="27" t="s">
        <v>2475</v>
      </c>
      <c r="B815" s="21" t="s">
        <v>3014</v>
      </c>
      <c r="C815" s="27">
        <v>-75.53</v>
      </c>
      <c r="D815" s="21"/>
      <c r="E815" s="27">
        <v>11</v>
      </c>
      <c r="F815" s="21"/>
    </row>
    <row r="816" spans="1:6" ht="15.6" hidden="1">
      <c r="A816" s="27" t="s">
        <v>2475</v>
      </c>
      <c r="B816" s="21" t="s">
        <v>3015</v>
      </c>
      <c r="C816" s="27">
        <v>-3874.04</v>
      </c>
      <c r="D816" s="21"/>
      <c r="E816" s="27">
        <v>11</v>
      </c>
      <c r="F816" s="21"/>
    </row>
    <row r="817" spans="1:6" ht="15.6" hidden="1">
      <c r="A817" s="73">
        <v>44389</v>
      </c>
      <c r="B817" s="21" t="s">
        <v>3016</v>
      </c>
      <c r="C817" s="27">
        <v>-3313.13</v>
      </c>
      <c r="D817" s="21"/>
      <c r="E817" s="27">
        <v>12</v>
      </c>
      <c r="F817" s="21"/>
    </row>
    <row r="818" spans="1:6" ht="15.6" hidden="1">
      <c r="A818" s="27" t="s">
        <v>3017</v>
      </c>
      <c r="B818" s="21" t="s">
        <v>3018</v>
      </c>
      <c r="C818" s="27">
        <v>-2078.23</v>
      </c>
      <c r="D818" s="21"/>
      <c r="E818" s="27">
        <v>12</v>
      </c>
      <c r="F818" s="21"/>
    </row>
    <row r="819" spans="1:6" ht="15.6" hidden="1">
      <c r="A819" s="27" t="s">
        <v>3019</v>
      </c>
      <c r="B819" s="21" t="s">
        <v>3020</v>
      </c>
      <c r="C819" s="27">
        <v>-2073.91</v>
      </c>
      <c r="D819" s="21"/>
      <c r="E819" s="27">
        <v>12</v>
      </c>
      <c r="F819" s="21"/>
    </row>
    <row r="820" spans="1:6" ht="15.6" hidden="1">
      <c r="A820" s="27" t="s">
        <v>3021</v>
      </c>
      <c r="B820" s="21" t="s">
        <v>3022</v>
      </c>
      <c r="C820" s="27">
        <v>-2054.16</v>
      </c>
      <c r="D820" s="21"/>
      <c r="E820" s="27">
        <v>12</v>
      </c>
      <c r="F820" s="21"/>
    </row>
    <row r="821" spans="1:6" ht="15.6" hidden="1">
      <c r="A821" s="73">
        <v>44287</v>
      </c>
      <c r="B821" s="21" t="s">
        <v>3023</v>
      </c>
      <c r="C821" s="46">
        <v>-312.33</v>
      </c>
      <c r="D821" s="21"/>
      <c r="E821" s="27">
        <v>1</v>
      </c>
      <c r="F821" s="21"/>
    </row>
    <row r="822" spans="1:6" ht="15.6" hidden="1">
      <c r="A822" s="73">
        <v>44287</v>
      </c>
      <c r="B822" s="21" t="s">
        <v>3024</v>
      </c>
      <c r="C822" s="46">
        <v>-2120</v>
      </c>
      <c r="D822" s="21"/>
      <c r="E822" s="27">
        <v>1</v>
      </c>
      <c r="F822" s="21"/>
    </row>
    <row r="823" spans="1:6" ht="15.6" hidden="1">
      <c r="A823" s="73">
        <v>44501</v>
      </c>
      <c r="B823" s="21" t="s">
        <v>3025</v>
      </c>
      <c r="C823" s="46">
        <v>-1446.5</v>
      </c>
      <c r="D823" s="21"/>
      <c r="E823" s="27">
        <v>1</v>
      </c>
      <c r="F823" s="21"/>
    </row>
    <row r="824" spans="1:6" ht="15.6" hidden="1">
      <c r="A824" s="27" t="s">
        <v>2195</v>
      </c>
      <c r="B824" s="21" t="s">
        <v>3026</v>
      </c>
      <c r="C824" s="46">
        <v>-1474</v>
      </c>
      <c r="D824" s="21"/>
      <c r="E824" s="27">
        <v>1</v>
      </c>
      <c r="F824" s="21"/>
    </row>
    <row r="825" spans="1:6" ht="15.6" hidden="1">
      <c r="A825" s="27" t="s">
        <v>2363</v>
      </c>
      <c r="B825" s="21" t="s">
        <v>3027</v>
      </c>
      <c r="C825" s="46">
        <v>-75</v>
      </c>
      <c r="D825" s="21"/>
      <c r="E825" s="27">
        <v>1</v>
      </c>
      <c r="F825" s="21"/>
    </row>
    <row r="826" spans="1:6" ht="15.6" hidden="1">
      <c r="A826" s="73">
        <v>44410</v>
      </c>
      <c r="B826" s="21" t="s">
        <v>3028</v>
      </c>
      <c r="C826" s="46">
        <v>-1864.5</v>
      </c>
      <c r="D826" s="21"/>
      <c r="E826" s="27">
        <v>2</v>
      </c>
      <c r="F826" s="21"/>
    </row>
    <row r="827" spans="1:6" ht="15.6" hidden="1">
      <c r="A827" s="27" t="s">
        <v>2212</v>
      </c>
      <c r="B827" s="21" t="s">
        <v>3029</v>
      </c>
      <c r="C827" s="46">
        <v>-1881</v>
      </c>
      <c r="D827" s="21"/>
      <c r="E827" s="27">
        <v>2</v>
      </c>
      <c r="F827" s="21"/>
    </row>
    <row r="828" spans="1:6" ht="15.6" hidden="1">
      <c r="A828" s="73">
        <v>44411</v>
      </c>
      <c r="B828" s="21" t="s">
        <v>3030</v>
      </c>
      <c r="C828" s="46">
        <v>-2125.5</v>
      </c>
      <c r="D828" s="21"/>
      <c r="E828" s="27">
        <v>3</v>
      </c>
      <c r="F828" s="21"/>
    </row>
    <row r="829" spans="1:6" ht="15.6" hidden="1">
      <c r="A829" s="27" t="s">
        <v>2407</v>
      </c>
      <c r="B829" s="21" t="s">
        <v>3031</v>
      </c>
      <c r="C829" s="46">
        <v>-80</v>
      </c>
      <c r="D829" s="21"/>
      <c r="E829" s="27">
        <v>3</v>
      </c>
      <c r="F829" s="21"/>
    </row>
    <row r="830" spans="1:6" ht="15.6" hidden="1">
      <c r="A830" s="27" t="s">
        <v>2407</v>
      </c>
      <c r="B830" s="21" t="s">
        <v>3032</v>
      </c>
      <c r="C830" s="46">
        <v>-70</v>
      </c>
      <c r="D830" s="21"/>
      <c r="E830" s="27">
        <v>3</v>
      </c>
      <c r="F830" s="21"/>
    </row>
    <row r="831" spans="1:6" ht="15.6" hidden="1">
      <c r="A831" s="27" t="s">
        <v>2218</v>
      </c>
      <c r="B831" s="21" t="s">
        <v>3033</v>
      </c>
      <c r="C831" s="46">
        <v>-1925.5</v>
      </c>
      <c r="D831" s="21"/>
      <c r="E831" s="27">
        <v>3</v>
      </c>
      <c r="F831" s="21"/>
    </row>
    <row r="832" spans="1:6" ht="15.6" hidden="1">
      <c r="A832" s="27" t="s">
        <v>2427</v>
      </c>
      <c r="B832" s="21" t="s">
        <v>3034</v>
      </c>
      <c r="C832" s="46">
        <v>-329</v>
      </c>
      <c r="D832" s="21"/>
      <c r="E832" s="27">
        <v>4</v>
      </c>
      <c r="F832" s="21"/>
    </row>
    <row r="833" spans="1:6" ht="15.6" hidden="1">
      <c r="A833" s="27" t="s">
        <v>2427</v>
      </c>
      <c r="B833" s="21" t="s">
        <v>3035</v>
      </c>
      <c r="C833" s="46">
        <v>-80</v>
      </c>
      <c r="D833" s="21"/>
      <c r="E833" s="27">
        <v>4</v>
      </c>
      <c r="F833" s="21"/>
    </row>
    <row r="834" spans="1:6" ht="15.6" hidden="1">
      <c r="A834" s="27" t="s">
        <v>2420</v>
      </c>
      <c r="B834" s="21" t="s">
        <v>3036</v>
      </c>
      <c r="C834" s="46">
        <v>-1900</v>
      </c>
      <c r="D834" s="21"/>
      <c r="E834" s="27">
        <v>4</v>
      </c>
      <c r="F834" s="21"/>
    </row>
    <row r="835" spans="1:6" ht="15.6" hidden="1">
      <c r="A835" s="73">
        <v>44320</v>
      </c>
      <c r="B835" s="21" t="s">
        <v>3037</v>
      </c>
      <c r="C835" s="46">
        <v>-2092</v>
      </c>
      <c r="D835" s="21"/>
      <c r="E835" s="27">
        <v>4</v>
      </c>
      <c r="F835" s="21"/>
    </row>
    <row r="836" spans="1:6" ht="15.6" hidden="1">
      <c r="A836" s="73">
        <v>44443</v>
      </c>
      <c r="B836" s="21" t="s">
        <v>3038</v>
      </c>
      <c r="C836" s="46">
        <v>-250</v>
      </c>
      <c r="D836" s="21"/>
      <c r="E836" s="27">
        <v>4</v>
      </c>
      <c r="F836" s="21"/>
    </row>
    <row r="837" spans="1:6" ht="15.6" hidden="1">
      <c r="A837" s="27" t="s">
        <v>2306</v>
      </c>
      <c r="B837" s="21" t="s">
        <v>3039</v>
      </c>
      <c r="C837" s="46">
        <v>-193.63</v>
      </c>
      <c r="D837" s="21"/>
      <c r="E837" s="27">
        <v>5</v>
      </c>
      <c r="F837" s="21"/>
    </row>
    <row r="838" spans="1:6" ht="15.6" hidden="1">
      <c r="A838" s="73">
        <v>44233</v>
      </c>
      <c r="B838" s="21" t="s">
        <v>3040</v>
      </c>
      <c r="C838" s="46">
        <v>-100</v>
      </c>
      <c r="D838" s="21"/>
      <c r="E838" s="27">
        <v>6</v>
      </c>
      <c r="F838" s="21"/>
    </row>
    <row r="839" spans="1:6" ht="15.6" hidden="1">
      <c r="A839" s="73">
        <v>44445</v>
      </c>
      <c r="B839" s="21" t="s">
        <v>3041</v>
      </c>
      <c r="C839" s="46">
        <v>-273</v>
      </c>
      <c r="D839" s="21"/>
      <c r="E839" s="27">
        <v>6</v>
      </c>
      <c r="F839" s="21"/>
    </row>
    <row r="840" spans="1:6" ht="15.6" hidden="1">
      <c r="A840" s="27" t="s">
        <v>2617</v>
      </c>
      <c r="B840" s="21" t="s">
        <v>3042</v>
      </c>
      <c r="C840" s="46">
        <v>-300</v>
      </c>
      <c r="D840" s="21"/>
      <c r="E840" s="27">
        <v>6</v>
      </c>
      <c r="F840" s="21"/>
    </row>
    <row r="841" spans="1:6" ht="15.6" hidden="1">
      <c r="A841" s="27" t="s">
        <v>2590</v>
      </c>
      <c r="B841" s="21" t="s">
        <v>3043</v>
      </c>
      <c r="C841" s="46">
        <v>-720</v>
      </c>
      <c r="D841" s="21"/>
      <c r="E841" s="27">
        <v>6</v>
      </c>
      <c r="F841" s="21"/>
    </row>
    <row r="842" spans="1:6" ht="15.6" hidden="1">
      <c r="A842" s="73">
        <v>44446</v>
      </c>
      <c r="B842" s="21" t="s">
        <v>3044</v>
      </c>
      <c r="C842" s="46">
        <v>-700</v>
      </c>
      <c r="D842" s="21"/>
      <c r="E842" s="27">
        <v>7</v>
      </c>
      <c r="F842" s="21"/>
    </row>
    <row r="843" spans="1:6" ht="15.6" hidden="1">
      <c r="A843" s="73">
        <v>44537</v>
      </c>
      <c r="B843" s="21" t="s">
        <v>3045</v>
      </c>
      <c r="C843" s="46">
        <v>-1</v>
      </c>
      <c r="D843" s="21"/>
      <c r="E843" s="27">
        <v>7</v>
      </c>
      <c r="F843" s="21"/>
    </row>
    <row r="844" spans="1:6" ht="15.6" hidden="1">
      <c r="A844" s="73">
        <v>44537</v>
      </c>
      <c r="B844" s="21" t="s">
        <v>3046</v>
      </c>
      <c r="C844" s="46">
        <v>-1904</v>
      </c>
      <c r="D844" s="21"/>
      <c r="E844" s="27">
        <v>7</v>
      </c>
      <c r="F844" s="21"/>
    </row>
    <row r="845" spans="1:6" ht="15.6" hidden="1">
      <c r="A845" s="73">
        <v>44537</v>
      </c>
      <c r="B845" s="21" t="s">
        <v>3047</v>
      </c>
      <c r="C845" s="46">
        <v>-761</v>
      </c>
      <c r="D845" s="21"/>
      <c r="E845" s="27">
        <v>7</v>
      </c>
      <c r="F845" s="21"/>
    </row>
    <row r="846" spans="1:6" ht="15.6" hidden="1">
      <c r="A846" s="27" t="s">
        <v>2164</v>
      </c>
      <c r="B846" s="21" t="s">
        <v>3048</v>
      </c>
      <c r="C846" s="46">
        <v>-1730.06</v>
      </c>
      <c r="D846" s="21"/>
      <c r="E846" s="27">
        <v>7</v>
      </c>
      <c r="F846" s="21"/>
    </row>
    <row r="847" spans="1:6" ht="15.6" hidden="1">
      <c r="A847" s="27" t="s">
        <v>2448</v>
      </c>
      <c r="B847" s="21" t="s">
        <v>3049</v>
      </c>
      <c r="C847" s="46">
        <v>-1.23</v>
      </c>
      <c r="D847" s="21"/>
      <c r="E847" s="27">
        <v>7</v>
      </c>
      <c r="F847" s="21"/>
    </row>
    <row r="848" spans="1:6" ht="15.6" hidden="1">
      <c r="A848" s="27" t="s">
        <v>2448</v>
      </c>
      <c r="B848" s="21" t="s">
        <v>3050</v>
      </c>
      <c r="C848" s="46">
        <v>-1000</v>
      </c>
      <c r="D848" s="21"/>
      <c r="E848" s="27">
        <v>7</v>
      </c>
      <c r="F848" s="21"/>
    </row>
    <row r="849" spans="1:6" ht="15.6" hidden="1">
      <c r="A849" s="73">
        <v>44235</v>
      </c>
      <c r="B849" s="21" t="s">
        <v>3051</v>
      </c>
      <c r="C849" s="46">
        <v>-1300</v>
      </c>
      <c r="D849" s="21"/>
      <c r="E849" s="27">
        <v>8</v>
      </c>
      <c r="F849" s="21"/>
    </row>
    <row r="850" spans="1:6" ht="15.6" hidden="1">
      <c r="A850" s="73">
        <v>44324</v>
      </c>
      <c r="B850" s="21" t="s">
        <v>3052</v>
      </c>
      <c r="C850" s="46">
        <v>-1</v>
      </c>
      <c r="D850" s="21"/>
      <c r="E850" s="27">
        <v>8</v>
      </c>
      <c r="F850" s="21"/>
    </row>
    <row r="851" spans="1:6" ht="15.6" hidden="1">
      <c r="A851" s="73">
        <v>44324</v>
      </c>
      <c r="B851" s="21" t="s">
        <v>3053</v>
      </c>
      <c r="C851" s="46">
        <v>-200</v>
      </c>
      <c r="D851" s="21"/>
      <c r="E851" s="27">
        <v>8</v>
      </c>
      <c r="F851" s="21"/>
    </row>
    <row r="852" spans="1:6" ht="15.6" hidden="1">
      <c r="A852" s="73">
        <v>44447</v>
      </c>
      <c r="B852" s="21" t="s">
        <v>3054</v>
      </c>
      <c r="C852" s="46">
        <v>-1730.06</v>
      </c>
      <c r="D852" s="21"/>
      <c r="E852" s="27">
        <v>8</v>
      </c>
      <c r="F852" s="21"/>
    </row>
    <row r="853" spans="1:6" ht="15.6" hidden="1">
      <c r="A853" s="27" t="s">
        <v>2557</v>
      </c>
      <c r="B853" s="21" t="s">
        <v>3055</v>
      </c>
      <c r="C853" s="46">
        <v>-105</v>
      </c>
      <c r="D853" s="21"/>
      <c r="E853" s="27">
        <v>8</v>
      </c>
      <c r="F853" s="21"/>
    </row>
    <row r="854" spans="1:6" ht="15.6" hidden="1">
      <c r="A854" s="27" t="s">
        <v>2866</v>
      </c>
      <c r="B854" s="21" t="s">
        <v>3056</v>
      </c>
      <c r="C854" s="46">
        <v>-1730.06</v>
      </c>
      <c r="D854" s="21"/>
      <c r="E854" s="27">
        <v>8</v>
      </c>
      <c r="F854" s="21"/>
    </row>
    <row r="855" spans="1:6" ht="15.6" hidden="1">
      <c r="A855" s="73">
        <v>44386</v>
      </c>
      <c r="B855" s="21" t="s">
        <v>3057</v>
      </c>
      <c r="C855" s="46">
        <v>-1730.06</v>
      </c>
      <c r="D855" s="21"/>
      <c r="E855" s="27">
        <v>9</v>
      </c>
      <c r="F855" s="21"/>
    </row>
    <row r="856" spans="1:6" ht="15.6" hidden="1">
      <c r="A856" s="73">
        <v>44386</v>
      </c>
      <c r="B856" s="21" t="s">
        <v>3058</v>
      </c>
      <c r="C856" s="46">
        <v>-1</v>
      </c>
      <c r="D856" s="21"/>
      <c r="E856" s="27">
        <v>9</v>
      </c>
      <c r="F856" s="21"/>
    </row>
    <row r="857" spans="1:6" ht="15.6" hidden="1">
      <c r="A857" s="73">
        <v>44386</v>
      </c>
      <c r="B857" s="21" t="s">
        <v>3059</v>
      </c>
      <c r="C857" s="46">
        <v>-1168.43</v>
      </c>
      <c r="D857" s="21"/>
      <c r="E857" s="27">
        <v>9</v>
      </c>
      <c r="F857" s="21"/>
    </row>
    <row r="858" spans="1:6" ht="15.6" hidden="1">
      <c r="A858" s="73">
        <v>44386</v>
      </c>
      <c r="B858" s="21" t="s">
        <v>3060</v>
      </c>
      <c r="C858" s="46">
        <v>-1</v>
      </c>
      <c r="D858" s="21"/>
      <c r="E858" s="27">
        <v>9</v>
      </c>
      <c r="F858" s="21"/>
    </row>
    <row r="859" spans="1:6" ht="15.6" hidden="1">
      <c r="A859" s="73">
        <v>44386</v>
      </c>
      <c r="B859" s="21" t="s">
        <v>3061</v>
      </c>
      <c r="C859" s="46">
        <v>-314.5</v>
      </c>
      <c r="D859" s="21"/>
      <c r="E859" s="27">
        <v>9</v>
      </c>
      <c r="F859" s="21"/>
    </row>
    <row r="860" spans="1:6" ht="15.6" hidden="1">
      <c r="A860" s="73">
        <v>44417</v>
      </c>
      <c r="B860" s="21" t="s">
        <v>3062</v>
      </c>
      <c r="C860" s="46">
        <v>-1300</v>
      </c>
      <c r="D860" s="21"/>
      <c r="E860" s="27">
        <v>9</v>
      </c>
      <c r="F860" s="21"/>
    </row>
    <row r="861" spans="1:6" ht="15.6" hidden="1">
      <c r="A861" s="27" t="s">
        <v>2743</v>
      </c>
      <c r="B861" s="21" t="s">
        <v>3063</v>
      </c>
      <c r="C861" s="46">
        <v>-100</v>
      </c>
      <c r="D861" s="21"/>
      <c r="E861" s="27">
        <v>9</v>
      </c>
      <c r="F861" s="21"/>
    </row>
    <row r="862" spans="1:6" ht="15.6" hidden="1">
      <c r="A862" s="27" t="s">
        <v>2743</v>
      </c>
      <c r="B862" s="21" t="s">
        <v>3064</v>
      </c>
      <c r="C862" s="46">
        <v>-100</v>
      </c>
      <c r="D862" s="21"/>
      <c r="E862" s="27">
        <v>9</v>
      </c>
      <c r="F862" s="21"/>
    </row>
    <row r="863" spans="1:6" ht="15.6" hidden="1">
      <c r="A863" s="27" t="s">
        <v>3065</v>
      </c>
      <c r="B863" s="21" t="s">
        <v>3066</v>
      </c>
      <c r="C863" s="46">
        <v>-1</v>
      </c>
      <c r="D863" s="21"/>
      <c r="E863" s="27">
        <v>9</v>
      </c>
      <c r="F863" s="21"/>
    </row>
    <row r="864" spans="1:6" ht="15.6" hidden="1">
      <c r="A864" s="27" t="s">
        <v>3065</v>
      </c>
      <c r="B864" s="21" t="s">
        <v>3067</v>
      </c>
      <c r="C864" s="46">
        <v>-150</v>
      </c>
      <c r="D864" s="21"/>
      <c r="E864" s="27">
        <v>9</v>
      </c>
      <c r="F864" s="21"/>
    </row>
    <row r="865" spans="1:6" ht="15.6" hidden="1">
      <c r="A865" s="27" t="s">
        <v>3068</v>
      </c>
      <c r="B865" s="21" t="s">
        <v>3069</v>
      </c>
      <c r="C865" s="46">
        <v>-467.5</v>
      </c>
      <c r="D865" s="21"/>
      <c r="E865" s="27">
        <v>9</v>
      </c>
      <c r="F865" s="21"/>
    </row>
    <row r="866" spans="1:6" ht="15.6" hidden="1">
      <c r="A866" s="27" t="s">
        <v>3068</v>
      </c>
      <c r="B866" s="21" t="s">
        <v>3070</v>
      </c>
      <c r="C866" s="46">
        <v>-2307.69</v>
      </c>
      <c r="D866" s="21"/>
      <c r="E866" s="27">
        <v>9</v>
      </c>
      <c r="F866" s="21"/>
    </row>
    <row r="867" spans="1:6" ht="15.6" hidden="1">
      <c r="A867" s="27" t="s">
        <v>3068</v>
      </c>
      <c r="B867" s="21" t="s">
        <v>3071</v>
      </c>
      <c r="C867" s="46">
        <v>-1730.06</v>
      </c>
      <c r="D867" s="21"/>
      <c r="E867" s="27">
        <v>9</v>
      </c>
      <c r="F867" s="21"/>
    </row>
    <row r="868" spans="1:6" ht="15.6" hidden="1">
      <c r="A868" s="73">
        <v>44296</v>
      </c>
      <c r="B868" s="21" t="s">
        <v>3072</v>
      </c>
      <c r="C868" s="46">
        <v>-1730.06</v>
      </c>
      <c r="D868" s="21"/>
      <c r="E868" s="27">
        <v>10</v>
      </c>
      <c r="F868" s="21"/>
    </row>
    <row r="869" spans="1:6" ht="15.6" hidden="1">
      <c r="A869" s="73">
        <v>44296</v>
      </c>
      <c r="B869" s="21" t="s">
        <v>3073</v>
      </c>
      <c r="C869" s="46">
        <v>-2307.69</v>
      </c>
      <c r="D869" s="21"/>
      <c r="E869" s="27">
        <v>10</v>
      </c>
      <c r="F869" s="21"/>
    </row>
    <row r="870" spans="1:6" ht="15.6" hidden="1">
      <c r="A870" s="73">
        <v>44296</v>
      </c>
      <c r="B870" s="21" t="s">
        <v>3074</v>
      </c>
      <c r="C870" s="46">
        <v>-340</v>
      </c>
      <c r="D870" s="21"/>
      <c r="E870" s="27">
        <v>10</v>
      </c>
      <c r="F870" s="21"/>
    </row>
    <row r="871" spans="1:6" ht="15.6" hidden="1">
      <c r="A871" s="73">
        <v>44326</v>
      </c>
      <c r="B871" s="21" t="s">
        <v>3075</v>
      </c>
      <c r="C871" s="46">
        <v>-0.69</v>
      </c>
      <c r="D871" s="21"/>
      <c r="E871" s="27">
        <v>10</v>
      </c>
      <c r="F871" s="21"/>
    </row>
    <row r="872" spans="1:6" ht="15.6" hidden="1">
      <c r="A872" s="73">
        <v>44357</v>
      </c>
      <c r="B872" s="21" t="s">
        <v>3076</v>
      </c>
      <c r="C872" s="46">
        <v>-0.01</v>
      </c>
      <c r="D872" s="21"/>
      <c r="E872" s="27">
        <v>10</v>
      </c>
      <c r="F872" s="21"/>
    </row>
    <row r="873" spans="1:6" ht="15.6" hidden="1">
      <c r="A873" s="74">
        <v>44540</v>
      </c>
      <c r="B873" s="21" t="s">
        <v>3077</v>
      </c>
      <c r="C873" s="46">
        <v>-178</v>
      </c>
      <c r="D873" s="21"/>
      <c r="E873" s="27">
        <v>10</v>
      </c>
      <c r="F873" s="21"/>
    </row>
    <row r="874" spans="1:6" ht="15.6" hidden="1">
      <c r="A874" s="27" t="s">
        <v>3078</v>
      </c>
      <c r="B874" s="21" t="s">
        <v>3079</v>
      </c>
      <c r="C874" s="46">
        <v>-10</v>
      </c>
      <c r="D874" s="21"/>
      <c r="E874" s="27">
        <v>10</v>
      </c>
      <c r="F874" s="21"/>
    </row>
    <row r="875" spans="1:6" ht="15.6" hidden="1">
      <c r="A875" s="27" t="s">
        <v>3078</v>
      </c>
      <c r="B875" s="21" t="s">
        <v>3080</v>
      </c>
      <c r="C875" s="46">
        <v>-100</v>
      </c>
      <c r="D875" s="21"/>
      <c r="E875" s="27">
        <v>10</v>
      </c>
      <c r="F875" s="21"/>
    </row>
    <row r="876" spans="1:6" ht="15.6" hidden="1">
      <c r="A876" s="27" t="s">
        <v>3081</v>
      </c>
      <c r="B876" s="21" t="s">
        <v>3082</v>
      </c>
      <c r="C876" s="46">
        <v>-2596.15</v>
      </c>
      <c r="D876" s="21"/>
      <c r="E876" s="27">
        <v>10</v>
      </c>
      <c r="F876" s="21"/>
    </row>
    <row r="877" spans="1:6" ht="15.6" hidden="1">
      <c r="A877" s="27" t="s">
        <v>3081</v>
      </c>
      <c r="B877" s="21" t="s">
        <v>3083</v>
      </c>
      <c r="C877" s="46">
        <v>-518.5</v>
      </c>
      <c r="D877" s="21"/>
      <c r="E877" s="27">
        <v>10</v>
      </c>
      <c r="F877" s="21"/>
    </row>
    <row r="878" spans="1:6" ht="15.6" hidden="1">
      <c r="A878" s="27" t="s">
        <v>3084</v>
      </c>
      <c r="B878" s="21" t="s">
        <v>3085</v>
      </c>
      <c r="C878" s="46">
        <v>-25</v>
      </c>
      <c r="D878" s="21"/>
      <c r="E878" s="27">
        <v>10</v>
      </c>
      <c r="F878" s="21"/>
    </row>
    <row r="879" spans="1:6" ht="15.6" hidden="1">
      <c r="A879" s="27" t="s">
        <v>2747</v>
      </c>
      <c r="B879" s="21" t="s">
        <v>3086</v>
      </c>
      <c r="C879" s="46">
        <v>-1</v>
      </c>
      <c r="D879" s="21"/>
      <c r="E879" s="27">
        <v>10</v>
      </c>
      <c r="F879" s="21"/>
    </row>
    <row r="880" spans="1:6" ht="15.6" hidden="1">
      <c r="A880" s="27" t="s">
        <v>2747</v>
      </c>
      <c r="B880" s="21" t="s">
        <v>3087</v>
      </c>
      <c r="C880" s="46">
        <v>-25</v>
      </c>
      <c r="D880" s="21"/>
      <c r="E880" s="27">
        <v>10</v>
      </c>
      <c r="F880" s="21"/>
    </row>
    <row r="881" spans="1:6" ht="15.6" hidden="1">
      <c r="A881" s="73">
        <v>44238</v>
      </c>
      <c r="B881" s="21" t="s">
        <v>3088</v>
      </c>
      <c r="C881" s="46">
        <v>-250</v>
      </c>
      <c r="D881" s="21"/>
      <c r="E881" s="27">
        <v>11</v>
      </c>
      <c r="F881" s="21"/>
    </row>
    <row r="882" spans="1:6" ht="15.6" hidden="1">
      <c r="A882" s="73">
        <v>44266</v>
      </c>
      <c r="B882" s="21" t="s">
        <v>3089</v>
      </c>
      <c r="C882" s="46">
        <v>-100</v>
      </c>
      <c r="D882" s="21"/>
      <c r="E882" s="27">
        <v>11</v>
      </c>
      <c r="F882" s="21"/>
    </row>
    <row r="883" spans="1:6" ht="15.6" hidden="1">
      <c r="A883" s="73">
        <v>44266</v>
      </c>
      <c r="B883" s="21" t="s">
        <v>3090</v>
      </c>
      <c r="C883" s="46">
        <v>-195.5</v>
      </c>
      <c r="D883" s="21"/>
      <c r="E883" s="27">
        <v>11</v>
      </c>
      <c r="F883" s="21"/>
    </row>
    <row r="884" spans="1:6" ht="15.6" hidden="1">
      <c r="A884" s="73">
        <v>44266</v>
      </c>
      <c r="B884" s="21" t="s">
        <v>3091</v>
      </c>
      <c r="C884" s="46">
        <v>-150</v>
      </c>
      <c r="D884" s="21"/>
      <c r="E884" s="27">
        <v>11</v>
      </c>
      <c r="F884" s="21"/>
    </row>
    <row r="885" spans="1:6" ht="15.6" hidden="1">
      <c r="A885" s="27" t="s">
        <v>2174</v>
      </c>
      <c r="B885" s="21" t="s">
        <v>3092</v>
      </c>
      <c r="C885" s="46">
        <v>-0.02</v>
      </c>
      <c r="D885" s="21"/>
      <c r="E885" s="27">
        <v>11</v>
      </c>
      <c r="F885" s="21"/>
    </row>
    <row r="886" spans="1:6" ht="15.6" hidden="1">
      <c r="A886" s="27" t="s">
        <v>2268</v>
      </c>
      <c r="B886" s="21" t="s">
        <v>3093</v>
      </c>
      <c r="C886" s="46">
        <v>-100</v>
      </c>
      <c r="D886" s="21"/>
      <c r="E886" s="27">
        <v>11</v>
      </c>
      <c r="F886" s="21"/>
    </row>
    <row r="887" spans="1:6" ht="15.6" hidden="1">
      <c r="A887" s="27" t="s">
        <v>2268</v>
      </c>
      <c r="B887" s="21" t="s">
        <v>3094</v>
      </c>
      <c r="C887" s="46">
        <v>-705.5</v>
      </c>
      <c r="D887" s="21"/>
      <c r="E887" s="27">
        <v>11</v>
      </c>
      <c r="F887" s="21"/>
    </row>
    <row r="888" spans="1:6" ht="15.6" hidden="1">
      <c r="A888" s="27" t="s">
        <v>2669</v>
      </c>
      <c r="B888" s="21" t="s">
        <v>3095</v>
      </c>
      <c r="C888" s="46">
        <v>-1</v>
      </c>
      <c r="D888" s="21"/>
      <c r="E888" s="27">
        <v>12</v>
      </c>
      <c r="F888" s="21"/>
    </row>
    <row r="889" spans="1:6" ht="15.6" hidden="1">
      <c r="A889" s="27" t="s">
        <v>2669</v>
      </c>
      <c r="B889" s="21" t="s">
        <v>3096</v>
      </c>
      <c r="C889" s="46">
        <v>-599</v>
      </c>
      <c r="D889" s="21"/>
      <c r="E889" s="27">
        <v>12</v>
      </c>
      <c r="F889" s="21"/>
    </row>
    <row r="890" spans="1:6" ht="15.6" hidden="1">
      <c r="A890" s="27" t="s">
        <v>3019</v>
      </c>
      <c r="B890" s="21" t="s">
        <v>3097</v>
      </c>
      <c r="C890" s="46">
        <v>-600</v>
      </c>
      <c r="D890" s="21"/>
      <c r="E890" s="27">
        <v>12</v>
      </c>
      <c r="F890" s="21"/>
    </row>
    <row r="891" spans="1:6" ht="15.6" hidden="1">
      <c r="A891" s="27" t="s">
        <v>3021</v>
      </c>
      <c r="B891" s="21" t="s">
        <v>3098</v>
      </c>
      <c r="C891" s="46">
        <v>-187</v>
      </c>
      <c r="D891" s="21"/>
      <c r="E891" s="27">
        <v>12</v>
      </c>
      <c r="F891" s="21"/>
    </row>
    <row r="892" spans="1:6" ht="15.6" hidden="1">
      <c r="A892" s="27" t="s">
        <v>2462</v>
      </c>
      <c r="B892" s="21" t="s">
        <v>3099</v>
      </c>
      <c r="C892" s="46">
        <v>-30</v>
      </c>
      <c r="D892" s="21"/>
      <c r="E892" s="27">
        <v>12</v>
      </c>
      <c r="F892" s="21"/>
    </row>
    <row r="893" spans="1:6" ht="15.6" hidden="1">
      <c r="A893" s="27" t="s">
        <v>2242</v>
      </c>
      <c r="B893" s="21" t="s">
        <v>3100</v>
      </c>
      <c r="C893" s="46">
        <v>-5</v>
      </c>
      <c r="D893" s="21"/>
      <c r="E893" s="27">
        <v>12</v>
      </c>
      <c r="F893" s="21"/>
    </row>
    <row r="894" spans="1:6" ht="15.6" hidden="1">
      <c r="A894" s="27" t="s">
        <v>2242</v>
      </c>
      <c r="B894" s="21" t="s">
        <v>3101</v>
      </c>
      <c r="C894" s="46">
        <v>-125</v>
      </c>
      <c r="D894" s="21"/>
      <c r="E894" s="27">
        <v>12</v>
      </c>
      <c r="F894" s="21"/>
    </row>
    <row r="895" spans="1:6" ht="15.6" hidden="1">
      <c r="A895" s="73">
        <v>44320</v>
      </c>
      <c r="B895" s="21" t="s">
        <v>3102</v>
      </c>
      <c r="C895" s="27">
        <v>-500</v>
      </c>
      <c r="D895" s="21"/>
      <c r="E895" s="27">
        <v>4</v>
      </c>
      <c r="F895" s="21"/>
    </row>
    <row r="896" spans="1:6" ht="15.6" hidden="1">
      <c r="A896" s="27" t="s">
        <v>2272</v>
      </c>
      <c r="B896" s="21" t="s">
        <v>3103</v>
      </c>
      <c r="C896" s="27">
        <v>-427.26</v>
      </c>
      <c r="D896" s="21"/>
      <c r="E896" s="27">
        <v>7</v>
      </c>
      <c r="F896" s="21"/>
    </row>
    <row r="897" spans="1:6" ht="15.6" hidden="1">
      <c r="A897" s="27" t="s">
        <v>3104</v>
      </c>
      <c r="B897" s="21" t="s">
        <v>3103</v>
      </c>
      <c r="C897" s="27">
        <v>-427.26</v>
      </c>
      <c r="D897" s="21"/>
      <c r="E897" s="27">
        <v>8</v>
      </c>
      <c r="F897" s="21"/>
    </row>
    <row r="898" spans="1:6" ht="15.6" hidden="1">
      <c r="A898" s="27" t="s">
        <v>3068</v>
      </c>
      <c r="B898" s="21" t="s">
        <v>3103</v>
      </c>
      <c r="C898" s="27">
        <v>-427.26</v>
      </c>
      <c r="D898" s="21"/>
      <c r="E898" s="27">
        <v>9</v>
      </c>
      <c r="F898" s="21"/>
    </row>
    <row r="899" spans="1:6" ht="15.6" hidden="1">
      <c r="A899" s="27" t="s">
        <v>2668</v>
      </c>
      <c r="B899" s="21" t="s">
        <v>3103</v>
      </c>
      <c r="C899" s="27">
        <v>-427.26</v>
      </c>
      <c r="D899" s="21"/>
      <c r="E899" s="27">
        <v>10</v>
      </c>
      <c r="F899" s="21"/>
    </row>
    <row r="900" spans="1:6" ht="15.6" hidden="1">
      <c r="A900" s="27" t="s">
        <v>2885</v>
      </c>
      <c r="B900" s="21" t="s">
        <v>3103</v>
      </c>
      <c r="C900" s="27">
        <v>-427.26</v>
      </c>
      <c r="D900" s="21"/>
      <c r="E900" s="27">
        <v>11</v>
      </c>
      <c r="F900" s="21"/>
    </row>
    <row r="901" spans="1:6" ht="15.6" hidden="1">
      <c r="A901" s="27" t="s">
        <v>2157</v>
      </c>
      <c r="B901" s="21" t="s">
        <v>3103</v>
      </c>
      <c r="C901" s="27">
        <v>-427.26</v>
      </c>
      <c r="D901" s="21"/>
      <c r="E901" s="27">
        <v>12</v>
      </c>
      <c r="F901" s="21"/>
    </row>
    <row r="902" spans="1:6" ht="15.6" hidden="1">
      <c r="A902" s="27" t="s">
        <v>2377</v>
      </c>
      <c r="B902" s="21" t="s">
        <v>3105</v>
      </c>
      <c r="C902" s="46">
        <v>-109.98</v>
      </c>
      <c r="D902" s="21"/>
      <c r="E902" s="27">
        <v>1</v>
      </c>
      <c r="F902" s="21"/>
    </row>
    <row r="903" spans="1:6" ht="15.6" hidden="1">
      <c r="A903" s="27" t="s">
        <v>2212</v>
      </c>
      <c r="B903" s="21" t="s">
        <v>3106</v>
      </c>
      <c r="C903" s="46">
        <v>-109.98</v>
      </c>
      <c r="D903" s="21"/>
      <c r="E903" s="27">
        <v>2</v>
      </c>
      <c r="F903" s="21"/>
    </row>
    <row r="904" spans="1:6" ht="15.6" hidden="1">
      <c r="A904" s="27" t="s">
        <v>2407</v>
      </c>
      <c r="B904" s="21" t="s">
        <v>3107</v>
      </c>
      <c r="C904" s="46">
        <v>-109.98</v>
      </c>
      <c r="D904" s="21"/>
      <c r="E904" s="27">
        <v>3</v>
      </c>
      <c r="F904" s="21"/>
    </row>
    <row r="905" spans="1:6" ht="15.6" hidden="1">
      <c r="A905" s="73">
        <v>44351</v>
      </c>
      <c r="B905" s="21" t="s">
        <v>3108</v>
      </c>
      <c r="C905" s="46">
        <v>-11.99</v>
      </c>
      <c r="D905" s="21"/>
      <c r="E905" s="27">
        <v>4</v>
      </c>
      <c r="F905" s="21"/>
    </row>
    <row r="906" spans="1:6" ht="15.6" hidden="1">
      <c r="A906" s="27" t="s">
        <v>2420</v>
      </c>
      <c r="B906" s="21" t="s">
        <v>3109</v>
      </c>
      <c r="C906" s="46">
        <v>-109.98</v>
      </c>
      <c r="D906" s="21"/>
      <c r="E906" s="27">
        <v>4</v>
      </c>
      <c r="F906" s="21"/>
    </row>
    <row r="907" spans="1:6" ht="15.6" hidden="1">
      <c r="A907" s="27" t="s">
        <v>2306</v>
      </c>
      <c r="B907" s="21" t="s">
        <v>3110</v>
      </c>
      <c r="C907" s="46">
        <v>-108.99</v>
      </c>
      <c r="D907" s="21"/>
      <c r="E907" s="27">
        <v>5</v>
      </c>
      <c r="F907" s="21"/>
    </row>
    <row r="908" spans="1:6" ht="15.6" hidden="1">
      <c r="A908" s="27" t="s">
        <v>2517</v>
      </c>
      <c r="B908" s="21" t="s">
        <v>3111</v>
      </c>
      <c r="C908" s="46">
        <v>-821.99</v>
      </c>
      <c r="D908" s="21"/>
      <c r="E908" s="27">
        <v>5</v>
      </c>
      <c r="F908" s="21"/>
    </row>
    <row r="909" spans="1:6" ht="15.6" hidden="1">
      <c r="A909" s="27" t="s">
        <v>2228</v>
      </c>
      <c r="B909" s="21" t="s">
        <v>3112</v>
      </c>
      <c r="C909" s="46">
        <v>-109.98</v>
      </c>
      <c r="D909" s="21"/>
      <c r="E909" s="27">
        <v>5</v>
      </c>
      <c r="F909" s="21"/>
    </row>
    <row r="910" spans="1:6" ht="15.6" hidden="1">
      <c r="A910" s="73">
        <v>44202</v>
      </c>
      <c r="B910" s="21" t="s">
        <v>3113</v>
      </c>
      <c r="C910" s="46">
        <v>-1025.99</v>
      </c>
      <c r="D910" s="21"/>
      <c r="E910" s="27">
        <v>6</v>
      </c>
      <c r="F910" s="21"/>
    </row>
    <row r="911" spans="1:6" ht="15.6" hidden="1">
      <c r="A911" s="27" t="s">
        <v>2339</v>
      </c>
      <c r="B911" s="21" t="s">
        <v>3114</v>
      </c>
      <c r="C911" s="46">
        <v>-1025.99</v>
      </c>
      <c r="D911" s="21"/>
      <c r="E911" s="27">
        <v>6</v>
      </c>
      <c r="F911" s="21"/>
    </row>
    <row r="912" spans="1:6" ht="15.6" hidden="1">
      <c r="A912" s="27" t="s">
        <v>2536</v>
      </c>
      <c r="B912" s="21" t="s">
        <v>3115</v>
      </c>
      <c r="C912" s="46">
        <v>-1127.99</v>
      </c>
      <c r="D912" s="21"/>
      <c r="E912" s="27">
        <v>6</v>
      </c>
      <c r="F912" s="21"/>
    </row>
    <row r="913" spans="1:6" ht="15.6" hidden="1">
      <c r="A913" s="27" t="s">
        <v>2590</v>
      </c>
      <c r="B913" s="21" t="s">
        <v>3116</v>
      </c>
      <c r="C913" s="46">
        <v>-109.98</v>
      </c>
      <c r="D913" s="21"/>
      <c r="E913" s="27">
        <v>6</v>
      </c>
      <c r="F913" s="21"/>
    </row>
    <row r="914" spans="1:6" ht="15.6" hidden="1">
      <c r="A914" s="73">
        <v>44537</v>
      </c>
      <c r="B914" s="21" t="s">
        <v>3117</v>
      </c>
      <c r="C914" s="46">
        <v>-1535.99</v>
      </c>
      <c r="D914" s="21"/>
      <c r="E914" s="27">
        <v>7</v>
      </c>
      <c r="F914" s="21"/>
    </row>
    <row r="915" spans="1:6" ht="15.6" hidden="1">
      <c r="A915" s="27" t="s">
        <v>2164</v>
      </c>
      <c r="B915" s="21" t="s">
        <v>3118</v>
      </c>
      <c r="C915" s="46">
        <v>-1127.99</v>
      </c>
      <c r="D915" s="21"/>
      <c r="E915" s="27">
        <v>7</v>
      </c>
      <c r="F915" s="21"/>
    </row>
    <row r="916" spans="1:6" ht="15.6" hidden="1">
      <c r="A916" s="27" t="s">
        <v>2592</v>
      </c>
      <c r="B916" s="21" t="s">
        <v>3119</v>
      </c>
      <c r="C916" s="46">
        <v>-109.98</v>
      </c>
      <c r="D916" s="21"/>
      <c r="E916" s="27">
        <v>7</v>
      </c>
      <c r="F916" s="21"/>
    </row>
    <row r="917" spans="1:6" ht="15.6" hidden="1">
      <c r="A917" s="73">
        <v>44447</v>
      </c>
      <c r="B917" s="21" t="s">
        <v>3120</v>
      </c>
      <c r="C917" s="46">
        <v>-1127.99</v>
      </c>
      <c r="D917" s="21"/>
      <c r="E917" s="27">
        <v>8</v>
      </c>
      <c r="F917" s="21"/>
    </row>
    <row r="918" spans="1:6" ht="15.6" hidden="1">
      <c r="A918" s="27" t="s">
        <v>2831</v>
      </c>
      <c r="B918" s="21" t="s">
        <v>3121</v>
      </c>
      <c r="C918" s="46">
        <v>-1025.99</v>
      </c>
      <c r="D918" s="21"/>
      <c r="E918" s="27">
        <v>8</v>
      </c>
      <c r="F918" s="21"/>
    </row>
    <row r="919" spans="1:6" ht="15.6" hidden="1">
      <c r="A919" s="73">
        <v>44386</v>
      </c>
      <c r="B919" s="21" t="s">
        <v>3122</v>
      </c>
      <c r="C919" s="46">
        <v>-1025.99</v>
      </c>
      <c r="D919" s="21"/>
      <c r="E919" s="27">
        <v>9</v>
      </c>
      <c r="F919" s="21"/>
    </row>
    <row r="920" spans="1:6" ht="15.6" hidden="1">
      <c r="A920" s="27" t="s">
        <v>3000</v>
      </c>
      <c r="B920" s="21" t="s">
        <v>3123</v>
      </c>
      <c r="C920" s="46">
        <v>-1229.99</v>
      </c>
      <c r="D920" s="21"/>
      <c r="E920" s="27">
        <v>9</v>
      </c>
      <c r="F920" s="21"/>
    </row>
    <row r="921" spans="1:6" ht="15.6" hidden="1">
      <c r="A921" s="73">
        <v>44296</v>
      </c>
      <c r="B921" s="21" t="s">
        <v>3124</v>
      </c>
      <c r="C921" s="46">
        <v>-1535.99</v>
      </c>
      <c r="D921" s="21"/>
      <c r="E921" s="27">
        <v>10</v>
      </c>
      <c r="F921" s="21"/>
    </row>
    <row r="922" spans="1:6" ht="15.6" hidden="1">
      <c r="A922" s="27" t="s">
        <v>2259</v>
      </c>
      <c r="B922" s="21" t="s">
        <v>3125</v>
      </c>
      <c r="C922" s="27">
        <v>-2211.5</v>
      </c>
      <c r="D922" s="21"/>
      <c r="E922" s="27">
        <v>3</v>
      </c>
      <c r="F922" s="21"/>
    </row>
    <row r="923" spans="1:6" ht="15.6" hidden="1">
      <c r="A923" s="27" t="s">
        <v>3126</v>
      </c>
      <c r="B923" s="21" t="s">
        <v>3127</v>
      </c>
      <c r="C923" s="46">
        <v>-499</v>
      </c>
      <c r="D923" s="21"/>
      <c r="E923" s="27">
        <v>11</v>
      </c>
      <c r="F923" s="21"/>
    </row>
    <row r="924" spans="1:6" ht="15.6" hidden="1">
      <c r="A924" s="73">
        <v>44389</v>
      </c>
      <c r="B924" s="21" t="s">
        <v>3128</v>
      </c>
      <c r="C924" s="46">
        <v>-405</v>
      </c>
      <c r="D924" s="21"/>
      <c r="E924" s="27">
        <v>12</v>
      </c>
      <c r="F924" s="21"/>
    </row>
    <row r="925" spans="1:6" ht="15.6" hidden="1">
      <c r="A925" s="73">
        <v>44266</v>
      </c>
      <c r="B925" s="21" t="s">
        <v>3129</v>
      </c>
      <c r="C925" s="46">
        <v>-499</v>
      </c>
      <c r="D925" s="21"/>
      <c r="E925" s="27">
        <v>11</v>
      </c>
      <c r="F925" s="21"/>
    </row>
    <row r="926" spans="1:6" ht="15.6" hidden="1">
      <c r="A926" s="73">
        <v>44238</v>
      </c>
      <c r="B926" s="21" t="s">
        <v>3130</v>
      </c>
      <c r="C926" s="46">
        <v>-1</v>
      </c>
      <c r="D926" s="21"/>
      <c r="E926" s="27">
        <v>11</v>
      </c>
      <c r="F926" s="21"/>
    </row>
    <row r="927" spans="1:6" ht="15.6" hidden="1">
      <c r="A927" s="73">
        <v>44266</v>
      </c>
      <c r="B927" s="21" t="s">
        <v>3131</v>
      </c>
      <c r="C927" s="46">
        <v>-499</v>
      </c>
      <c r="D927" s="21"/>
      <c r="E927" s="27">
        <v>11</v>
      </c>
      <c r="F927" s="21"/>
    </row>
    <row r="928" spans="1:6" ht="15.6" hidden="1">
      <c r="A928" s="27" t="s">
        <v>2668</v>
      </c>
      <c r="B928" s="21" t="s">
        <v>3132</v>
      </c>
      <c r="C928" s="46">
        <v>-1229.99</v>
      </c>
      <c r="D928" s="21"/>
      <c r="E928" s="27">
        <v>10</v>
      </c>
      <c r="F928" s="21"/>
    </row>
    <row r="929" spans="1:6" ht="15.6" hidden="1">
      <c r="A929" s="73">
        <v>44207</v>
      </c>
      <c r="B929" s="21" t="s">
        <v>3133</v>
      </c>
      <c r="C929" s="46">
        <v>-1331.99</v>
      </c>
      <c r="D929" s="21"/>
      <c r="E929" s="27">
        <v>11</v>
      </c>
      <c r="F929" s="21"/>
    </row>
    <row r="930" spans="1:6" ht="15.6" hidden="1">
      <c r="A930" s="27" t="s">
        <v>2174</v>
      </c>
      <c r="B930" s="21" t="s">
        <v>3134</v>
      </c>
      <c r="C930" s="46">
        <v>-1331.99</v>
      </c>
      <c r="D930" s="21"/>
      <c r="E930" s="27">
        <v>11</v>
      </c>
      <c r="F930" s="21"/>
    </row>
    <row r="931" spans="1:6" ht="15.6" hidden="1">
      <c r="A931" s="27" t="s">
        <v>2268</v>
      </c>
      <c r="B931" s="21" t="s">
        <v>3135</v>
      </c>
      <c r="C931" s="46">
        <v>-1331.99</v>
      </c>
      <c r="D931" s="21"/>
      <c r="E931" s="27">
        <v>11</v>
      </c>
      <c r="F931" s="21"/>
    </row>
    <row r="932" spans="1:6" ht="15.6" hidden="1">
      <c r="A932" s="73">
        <v>44359</v>
      </c>
      <c r="B932" s="21" t="s">
        <v>3136</v>
      </c>
      <c r="C932" s="46">
        <v>-311.99</v>
      </c>
      <c r="D932" s="21"/>
      <c r="E932" s="27">
        <v>12</v>
      </c>
      <c r="F932" s="21"/>
    </row>
    <row r="933" spans="1:6" ht="15.6" hidden="1">
      <c r="A933" s="27" t="s">
        <v>2180</v>
      </c>
      <c r="B933" s="21" t="s">
        <v>3137</v>
      </c>
      <c r="C933" s="46">
        <v>-1331.99</v>
      </c>
      <c r="D933" s="21"/>
      <c r="E933" s="27">
        <v>12</v>
      </c>
      <c r="F933" s="21"/>
    </row>
    <row r="934" spans="1:6" ht="15.6" hidden="1">
      <c r="A934" s="27" t="s">
        <v>3021</v>
      </c>
      <c r="B934" s="21" t="s">
        <v>3138</v>
      </c>
      <c r="C934" s="46">
        <v>-1331.99</v>
      </c>
      <c r="D934" s="21"/>
      <c r="E934" s="27">
        <v>12</v>
      </c>
      <c r="F934" s="21"/>
    </row>
  </sheetData>
  <autoFilter ref="A2:E934" xr:uid="{00000000-0009-0000-0000-00000F000000}">
    <filterColumn colId="1">
      <customFilters>
        <customFilter val="*EVERSIGN*"/>
      </customFilters>
    </filterColumn>
    <sortState xmlns:xlrd2="http://schemas.microsoft.com/office/spreadsheetml/2017/richdata2" ref="A2:E934">
      <sortCondition ref="E2:E934"/>
    </sortState>
  </autoFilter>
  <dataValidations count="1">
    <dataValidation type="list" allowBlank="1" showErrorMessage="1" sqref="A1" xr:uid="{00000000-0002-0000-0F00-000000000000}">
      <formula1>"Option 1,Option 2"</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5"/>
  <sheetViews>
    <sheetView workbookViewId="0">
      <selection activeCell="B23" sqref="B23"/>
    </sheetView>
  </sheetViews>
  <sheetFormatPr defaultColWidth="12.44140625" defaultRowHeight="13.2"/>
  <cols>
    <col min="2" max="2" width="87" customWidth="1"/>
  </cols>
  <sheetData>
    <row r="1" spans="1:5">
      <c r="A1" t="s">
        <v>76</v>
      </c>
      <c r="B1" t="s">
        <v>77</v>
      </c>
      <c r="C1" t="s">
        <v>78</v>
      </c>
      <c r="D1" t="s">
        <v>3214</v>
      </c>
      <c r="E1" t="s">
        <v>79</v>
      </c>
    </row>
    <row r="2" spans="1:5">
      <c r="A2" s="116">
        <v>43853</v>
      </c>
      <c r="B2" t="s">
        <v>3219</v>
      </c>
      <c r="C2">
        <v>39500</v>
      </c>
      <c r="D2" t="s">
        <v>3218</v>
      </c>
      <c r="E2">
        <f t="shared" ref="E2:E25" si="0">MONTH(A2)</f>
        <v>1</v>
      </c>
    </row>
    <row r="3" spans="1:5">
      <c r="A3" s="116">
        <v>43867</v>
      </c>
      <c r="B3" t="s">
        <v>3217</v>
      </c>
      <c r="C3">
        <v>28910</v>
      </c>
      <c r="D3" t="s">
        <v>3218</v>
      </c>
      <c r="E3">
        <f t="shared" si="0"/>
        <v>2</v>
      </c>
    </row>
    <row r="4" spans="1:5">
      <c r="A4" s="116">
        <v>43902</v>
      </c>
      <c r="B4" t="s">
        <v>3210</v>
      </c>
      <c r="C4">
        <v>4783.24</v>
      </c>
      <c r="D4" t="s">
        <v>3202</v>
      </c>
      <c r="E4">
        <f t="shared" si="0"/>
        <v>3</v>
      </c>
    </row>
    <row r="5" spans="1:5">
      <c r="A5" s="116">
        <v>43941</v>
      </c>
      <c r="B5" t="s">
        <v>3212</v>
      </c>
      <c r="C5">
        <v>2594.2199999999998</v>
      </c>
      <c r="D5" t="s">
        <v>3202</v>
      </c>
      <c r="E5">
        <f t="shared" si="0"/>
        <v>4</v>
      </c>
    </row>
    <row r="6" spans="1:5">
      <c r="A6" s="116">
        <v>43923</v>
      </c>
      <c r="B6" t="s">
        <v>3205</v>
      </c>
      <c r="C6">
        <v>19500</v>
      </c>
      <c r="D6" t="s">
        <v>3218</v>
      </c>
      <c r="E6">
        <f t="shared" si="0"/>
        <v>4</v>
      </c>
    </row>
    <row r="7" spans="1:5">
      <c r="A7" s="116">
        <v>43950</v>
      </c>
      <c r="B7" t="s">
        <v>3230</v>
      </c>
      <c r="C7">
        <v>2912.7</v>
      </c>
      <c r="D7" t="s">
        <v>3218</v>
      </c>
      <c r="E7">
        <f t="shared" si="0"/>
        <v>4</v>
      </c>
    </row>
    <row r="8" spans="1:5">
      <c r="A8" s="116">
        <v>43931</v>
      </c>
      <c r="B8" t="s">
        <v>3231</v>
      </c>
      <c r="C8">
        <v>6246.2</v>
      </c>
      <c r="D8" t="s">
        <v>3218</v>
      </c>
      <c r="E8">
        <f t="shared" si="0"/>
        <v>4</v>
      </c>
    </row>
    <row r="9" spans="1:5">
      <c r="A9" s="116">
        <v>43969</v>
      </c>
      <c r="B9" t="s">
        <v>3207</v>
      </c>
      <c r="C9">
        <v>12407</v>
      </c>
      <c r="D9" t="s">
        <v>3215</v>
      </c>
      <c r="E9">
        <f t="shared" si="0"/>
        <v>5</v>
      </c>
    </row>
    <row r="10" spans="1:5">
      <c r="A10" s="116">
        <v>43977</v>
      </c>
      <c r="B10" t="s">
        <v>3209</v>
      </c>
      <c r="C10">
        <v>5000</v>
      </c>
      <c r="D10" t="s">
        <v>3218</v>
      </c>
      <c r="E10">
        <f t="shared" si="0"/>
        <v>5</v>
      </c>
    </row>
    <row r="11" spans="1:5">
      <c r="A11" s="116">
        <v>43979</v>
      </c>
      <c r="B11" t="s">
        <v>3211</v>
      </c>
      <c r="C11">
        <v>3500</v>
      </c>
      <c r="D11" t="s">
        <v>3218</v>
      </c>
      <c r="E11">
        <f t="shared" si="0"/>
        <v>5</v>
      </c>
    </row>
    <row r="12" spans="1:5">
      <c r="A12" s="116">
        <v>43977</v>
      </c>
      <c r="B12" t="s">
        <v>3227</v>
      </c>
      <c r="C12">
        <v>6472</v>
      </c>
      <c r="D12" t="s">
        <v>3218</v>
      </c>
      <c r="E12">
        <f t="shared" si="0"/>
        <v>5</v>
      </c>
    </row>
    <row r="13" spans="1:5">
      <c r="A13" s="116">
        <v>43973</v>
      </c>
      <c r="B13" t="s">
        <v>3228</v>
      </c>
      <c r="C13">
        <v>480.34</v>
      </c>
      <c r="D13" t="s">
        <v>3218</v>
      </c>
      <c r="E13">
        <f t="shared" si="0"/>
        <v>5</v>
      </c>
    </row>
    <row r="14" spans="1:5">
      <c r="A14" s="116">
        <v>43970</v>
      </c>
      <c r="B14" t="s">
        <v>3229</v>
      </c>
      <c r="C14">
        <v>955.73</v>
      </c>
      <c r="D14" t="s">
        <v>3213</v>
      </c>
      <c r="E14">
        <f t="shared" si="0"/>
        <v>5</v>
      </c>
    </row>
    <row r="15" spans="1:5">
      <c r="A15" s="116">
        <v>44004</v>
      </c>
      <c r="B15" t="s">
        <v>3226</v>
      </c>
      <c r="C15">
        <v>2427.1999999999998</v>
      </c>
      <c r="D15" t="s">
        <v>3218</v>
      </c>
      <c r="E15">
        <f t="shared" si="0"/>
        <v>6</v>
      </c>
    </row>
    <row r="16" spans="1:5">
      <c r="A16" s="116">
        <v>44028</v>
      </c>
      <c r="B16" t="s">
        <v>3204</v>
      </c>
      <c r="C16">
        <v>29500</v>
      </c>
      <c r="D16" t="s">
        <v>3218</v>
      </c>
      <c r="E16">
        <f t="shared" si="0"/>
        <v>7</v>
      </c>
    </row>
    <row r="17" spans="1:5">
      <c r="A17" s="116">
        <v>44027</v>
      </c>
      <c r="B17" t="s">
        <v>3225</v>
      </c>
      <c r="C17">
        <v>4612.5</v>
      </c>
      <c r="D17" t="s">
        <v>3218</v>
      </c>
      <c r="E17">
        <f t="shared" si="0"/>
        <v>7</v>
      </c>
    </row>
    <row r="18" spans="1:5">
      <c r="A18" s="116">
        <v>44064</v>
      </c>
      <c r="B18" t="s">
        <v>3224</v>
      </c>
      <c r="C18">
        <v>4708.6000000000004</v>
      </c>
      <c r="D18" t="s">
        <v>3218</v>
      </c>
      <c r="E18">
        <f t="shared" si="0"/>
        <v>8</v>
      </c>
    </row>
    <row r="19" spans="1:5">
      <c r="A19" s="116">
        <v>44076</v>
      </c>
      <c r="B19" t="s">
        <v>3222</v>
      </c>
      <c r="C19">
        <v>2882.7</v>
      </c>
      <c r="D19" t="s">
        <v>3218</v>
      </c>
      <c r="E19">
        <f t="shared" si="0"/>
        <v>9</v>
      </c>
    </row>
    <row r="20" spans="1:5">
      <c r="A20" s="116">
        <v>44075</v>
      </c>
      <c r="B20" t="s">
        <v>3223</v>
      </c>
      <c r="C20">
        <v>1472</v>
      </c>
      <c r="D20" t="s">
        <v>3218</v>
      </c>
      <c r="E20">
        <f t="shared" si="0"/>
        <v>9</v>
      </c>
    </row>
    <row r="21" spans="1:5">
      <c r="A21" s="116">
        <v>44123</v>
      </c>
      <c r="B21" t="s">
        <v>3216</v>
      </c>
      <c r="C21">
        <v>1414.29</v>
      </c>
      <c r="D21" t="s">
        <v>3202</v>
      </c>
      <c r="E21">
        <f t="shared" si="0"/>
        <v>10</v>
      </c>
    </row>
    <row r="22" spans="1:5">
      <c r="A22" s="116">
        <v>44132</v>
      </c>
      <c r="B22" t="s">
        <v>3208</v>
      </c>
      <c r="C22">
        <v>10000</v>
      </c>
      <c r="D22" t="s">
        <v>3218</v>
      </c>
      <c r="E22">
        <f t="shared" si="0"/>
        <v>10</v>
      </c>
    </row>
    <row r="23" spans="1:5">
      <c r="A23" s="116">
        <v>44113</v>
      </c>
      <c r="B23" t="s">
        <v>3221</v>
      </c>
      <c r="C23">
        <v>4484</v>
      </c>
      <c r="D23" t="s">
        <v>3218</v>
      </c>
      <c r="E23">
        <f t="shared" si="0"/>
        <v>10</v>
      </c>
    </row>
    <row r="24" spans="1:5">
      <c r="A24" s="116">
        <v>44180</v>
      </c>
      <c r="B24" t="s">
        <v>3206</v>
      </c>
      <c r="C24">
        <v>15000</v>
      </c>
      <c r="D24" t="s">
        <v>3218</v>
      </c>
      <c r="E24">
        <f t="shared" si="0"/>
        <v>12</v>
      </c>
    </row>
    <row r="25" spans="1:5">
      <c r="A25" s="116">
        <v>44196</v>
      </c>
      <c r="B25" t="s">
        <v>3220</v>
      </c>
      <c r="C25">
        <v>19219.7</v>
      </c>
      <c r="D25" t="s">
        <v>3218</v>
      </c>
      <c r="E25">
        <f t="shared" si="0"/>
        <v>12</v>
      </c>
    </row>
  </sheetData>
  <autoFilter ref="A1:E1" xr:uid="{00000000-0009-0000-0000-000010000000}">
    <sortState xmlns:xlrd2="http://schemas.microsoft.com/office/spreadsheetml/2017/richdata2" ref="A2:E25">
      <sortCondition ref="E1"/>
    </sortState>
  </autoFilter>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D791A-FD8E-4A7E-B373-2F14F916B138}">
  <dimension ref="A1:O25"/>
  <sheetViews>
    <sheetView workbookViewId="0">
      <selection activeCell="C2" sqref="C2:N2"/>
    </sheetView>
  </sheetViews>
  <sheetFormatPr defaultColWidth="11.5546875" defaultRowHeight="13.2"/>
  <cols>
    <col min="1" max="1" width="23.21875" customWidth="1"/>
    <col min="2" max="2" width="26.44140625" customWidth="1"/>
    <col min="5" max="6" width="12" customWidth="1"/>
    <col min="15" max="15" width="13.21875" customWidth="1"/>
  </cols>
  <sheetData>
    <row r="1" spans="1:15">
      <c r="A1" t="s">
        <v>0</v>
      </c>
      <c r="B1" s="111" t="s">
        <v>3271</v>
      </c>
      <c r="C1" s="112" t="s">
        <v>2</v>
      </c>
      <c r="D1" s="112" t="s">
        <v>3</v>
      </c>
      <c r="E1" s="112" t="s">
        <v>4</v>
      </c>
      <c r="F1" s="112" t="s">
        <v>5</v>
      </c>
      <c r="G1" s="112" t="s">
        <v>6</v>
      </c>
      <c r="H1" s="112" t="s">
        <v>7</v>
      </c>
      <c r="I1" s="112" t="s">
        <v>8</v>
      </c>
      <c r="J1" s="112" t="s">
        <v>9</v>
      </c>
      <c r="K1" s="112" t="s">
        <v>10</v>
      </c>
      <c r="L1" s="112" t="s">
        <v>11</v>
      </c>
      <c r="M1" s="112" t="s">
        <v>12</v>
      </c>
      <c r="N1" s="112" t="s">
        <v>13</v>
      </c>
      <c r="O1" s="136" t="s">
        <v>3203</v>
      </c>
    </row>
    <row r="2" spans="1:15" s="104" customFormat="1">
      <c r="A2" s="104" t="s">
        <v>15</v>
      </c>
      <c r="B2" s="113" t="s">
        <v>15</v>
      </c>
      <c r="C2" s="117">
        <v>39500</v>
      </c>
      <c r="D2" s="117">
        <v>28910</v>
      </c>
      <c r="E2" s="117">
        <v>4783.24</v>
      </c>
      <c r="F2" s="117">
        <v>31253.120000000003</v>
      </c>
      <c r="G2" s="117">
        <v>28815.07</v>
      </c>
      <c r="H2" s="117">
        <v>2427.1999999999998</v>
      </c>
      <c r="I2" s="117">
        <v>34112.5</v>
      </c>
      <c r="J2" s="117">
        <v>4708.6000000000004</v>
      </c>
      <c r="K2" s="117">
        <v>4354.7</v>
      </c>
      <c r="L2" s="117">
        <v>15898.29</v>
      </c>
      <c r="M2" s="117">
        <v>0</v>
      </c>
      <c r="N2" s="117">
        <v>34219.699999999997</v>
      </c>
      <c r="O2" s="137">
        <f>SUM(C2:N2)</f>
        <v>228982.42000000004</v>
      </c>
    </row>
    <row r="3" spans="1:15">
      <c r="A3" t="s">
        <v>34</v>
      </c>
      <c r="B3" s="114" t="s">
        <v>3252</v>
      </c>
      <c r="C3" s="115"/>
      <c r="D3" s="115"/>
      <c r="E3" s="115"/>
      <c r="F3" s="115"/>
      <c r="G3" s="115"/>
      <c r="H3" s="115">
        <v>-399.99</v>
      </c>
      <c r="I3" s="115"/>
      <c r="J3" s="115"/>
      <c r="K3" s="115"/>
      <c r="L3" s="115"/>
      <c r="M3" s="115"/>
      <c r="N3" s="115"/>
      <c r="O3" s="138">
        <v>-399.99</v>
      </c>
    </row>
    <row r="4" spans="1:15">
      <c r="A4" s="114" t="s">
        <v>3235</v>
      </c>
      <c r="B4" s="114" t="s">
        <v>3253</v>
      </c>
      <c r="C4" s="115">
        <v>-533.06999999999994</v>
      </c>
      <c r="D4" s="115">
        <v>-250.78</v>
      </c>
      <c r="E4" s="115">
        <v>-202.67000000000002</v>
      </c>
      <c r="F4" s="115">
        <v>-236.67000000000002</v>
      </c>
      <c r="G4" s="115">
        <v>-205.99</v>
      </c>
      <c r="H4" s="115">
        <v>-314.21000000000004</v>
      </c>
      <c r="I4" s="115">
        <v>-211.91000000000005</v>
      </c>
      <c r="J4" s="115">
        <v>-175.41000000000005</v>
      </c>
      <c r="K4" s="115">
        <v>-275.45000000000005</v>
      </c>
      <c r="L4" s="115">
        <v>-255.17000000000004</v>
      </c>
      <c r="M4" s="115">
        <v>-238.17000000000004</v>
      </c>
      <c r="N4" s="115">
        <v>-657.88999999999987</v>
      </c>
      <c r="O4" s="138">
        <v>-3557.39</v>
      </c>
    </row>
    <row r="5" spans="1:15">
      <c r="A5" s="114" t="s">
        <v>3191</v>
      </c>
      <c r="B5" s="114" t="s">
        <v>3254</v>
      </c>
      <c r="C5" s="115"/>
      <c r="D5" s="115"/>
      <c r="E5" s="115"/>
      <c r="F5" s="115"/>
      <c r="G5" s="115"/>
      <c r="H5" s="115"/>
      <c r="I5" s="115"/>
      <c r="J5" s="115"/>
      <c r="K5" s="115"/>
      <c r="L5" s="115"/>
      <c r="M5" s="115"/>
      <c r="N5" s="115">
        <v>-3425</v>
      </c>
      <c r="O5" s="138">
        <v>-3425</v>
      </c>
    </row>
    <row r="6" spans="1:15">
      <c r="A6" s="114" t="s">
        <v>3187</v>
      </c>
      <c r="B6" s="114" t="s">
        <v>3255</v>
      </c>
      <c r="C6" s="115">
        <v>-25.03</v>
      </c>
      <c r="D6" s="115"/>
      <c r="E6" s="115">
        <v>-32.39</v>
      </c>
      <c r="F6" s="115"/>
      <c r="G6" s="115"/>
      <c r="H6" s="115"/>
      <c r="I6" s="115"/>
      <c r="J6" s="115"/>
      <c r="K6" s="115"/>
      <c r="L6" s="115">
        <v>0</v>
      </c>
      <c r="M6" s="115"/>
      <c r="N6" s="115"/>
      <c r="O6" s="138">
        <v>-57.42</v>
      </c>
    </row>
    <row r="7" spans="1:15">
      <c r="A7" s="114" t="s">
        <v>3234</v>
      </c>
      <c r="B7" s="114" t="s">
        <v>3256</v>
      </c>
      <c r="C7" s="115">
        <v>-1024.6800000000003</v>
      </c>
      <c r="D7" s="115">
        <v>-1158.9100000000001</v>
      </c>
      <c r="E7" s="115">
        <v>-1017.69</v>
      </c>
      <c r="F7" s="115">
        <v>-5355.5499999999993</v>
      </c>
      <c r="G7" s="115">
        <v>-2401.6299999999997</v>
      </c>
      <c r="H7" s="115">
        <v>-1378.3000000000002</v>
      </c>
      <c r="I7" s="115">
        <v>-720.88</v>
      </c>
      <c r="J7" s="115">
        <v>-598.71999999999991</v>
      </c>
      <c r="K7" s="115">
        <v>-760.11</v>
      </c>
      <c r="L7" s="115">
        <v>-119.59</v>
      </c>
      <c r="M7" s="115">
        <v>-335.3</v>
      </c>
      <c r="N7" s="115">
        <v>-453.97</v>
      </c>
      <c r="O7" s="138">
        <v>-15325.329999999996</v>
      </c>
    </row>
    <row r="8" spans="1:15">
      <c r="A8" s="114" t="s">
        <v>3199</v>
      </c>
      <c r="B8" s="114" t="s">
        <v>826</v>
      </c>
      <c r="C8" s="115">
        <v>-34.97</v>
      </c>
      <c r="D8" s="115">
        <v>-30.23</v>
      </c>
      <c r="E8" s="115">
        <v>-33.58</v>
      </c>
      <c r="F8" s="115">
        <v>-14.99</v>
      </c>
      <c r="G8" s="115">
        <v>-14.99</v>
      </c>
      <c r="H8" s="115">
        <v>-29.17</v>
      </c>
      <c r="I8" s="115">
        <v>-25.98</v>
      </c>
      <c r="J8" s="115">
        <v>-25.98</v>
      </c>
      <c r="K8" s="115">
        <v>-36.620000000000005</v>
      </c>
      <c r="L8" s="115">
        <v>-25.98</v>
      </c>
      <c r="M8" s="115">
        <v>-28.1</v>
      </c>
      <c r="N8" s="115">
        <v>-25.98</v>
      </c>
      <c r="O8" s="138">
        <v>-326.57000000000005</v>
      </c>
    </row>
    <row r="9" spans="1:15">
      <c r="A9" s="114" t="s">
        <v>3199</v>
      </c>
      <c r="B9" s="114" t="s">
        <v>3257</v>
      </c>
      <c r="C9" s="115">
        <v>-1063.6100000000001</v>
      </c>
      <c r="D9" s="115">
        <v>-1219.6400000000001</v>
      </c>
      <c r="E9" s="115">
        <v>-1230.8300000000004</v>
      </c>
      <c r="F9" s="115">
        <v>-1579.9400000000003</v>
      </c>
      <c r="G9" s="115">
        <v>-1353.8200000000002</v>
      </c>
      <c r="H9" s="115">
        <v>-1376.3500000000001</v>
      </c>
      <c r="I9" s="115">
        <v>-1525.13</v>
      </c>
      <c r="J9" s="115">
        <v>-1614.5100000000002</v>
      </c>
      <c r="K9" s="115">
        <v>-1290.2599999999998</v>
      </c>
      <c r="L9" s="115">
        <v>-1992.5300000000004</v>
      </c>
      <c r="M9" s="115">
        <v>-1271.94</v>
      </c>
      <c r="N9" s="115">
        <v>-1373.6699999999998</v>
      </c>
      <c r="O9" s="138">
        <v>-16892.23</v>
      </c>
    </row>
    <row r="10" spans="1:15">
      <c r="A10" s="114" t="s">
        <v>3189</v>
      </c>
      <c r="B10" s="114" t="s">
        <v>3189</v>
      </c>
      <c r="C10" s="115">
        <v>-152.02000000000001</v>
      </c>
      <c r="D10" s="115">
        <v>-355.76000000000005</v>
      </c>
      <c r="E10" s="115">
        <v>-745.5100000000001</v>
      </c>
      <c r="F10" s="115">
        <v>-349.76</v>
      </c>
      <c r="G10" s="115">
        <v>-455.79999999999995</v>
      </c>
      <c r="H10" s="115">
        <v>-586.3900000000001</v>
      </c>
      <c r="I10" s="115">
        <v>-1062.82</v>
      </c>
      <c r="J10" s="115">
        <v>-1147.55</v>
      </c>
      <c r="K10" s="115">
        <v>-548.39</v>
      </c>
      <c r="L10" s="115">
        <v>-970.92</v>
      </c>
      <c r="M10" s="115">
        <v>-598.30000000000007</v>
      </c>
      <c r="N10" s="115">
        <v>-699.16000000000008</v>
      </c>
      <c r="O10" s="138">
        <v>-7672.380000000001</v>
      </c>
    </row>
    <row r="11" spans="1:15">
      <c r="A11" s="114" t="s">
        <v>3201</v>
      </c>
      <c r="B11" s="114" t="s">
        <v>3258</v>
      </c>
      <c r="C11" s="115"/>
      <c r="D11" s="115">
        <v>-1945.75</v>
      </c>
      <c r="E11" s="115"/>
      <c r="F11" s="115"/>
      <c r="G11" s="115"/>
      <c r="H11" s="115"/>
      <c r="I11" s="115"/>
      <c r="J11" s="115"/>
      <c r="K11" s="115"/>
      <c r="L11" s="115"/>
      <c r="M11" s="115"/>
      <c r="N11" s="115"/>
      <c r="O11" s="138">
        <v>-1945.75</v>
      </c>
    </row>
    <row r="12" spans="1:15">
      <c r="A12" s="114" t="s">
        <v>3191</v>
      </c>
      <c r="B12" s="114" t="s">
        <v>838</v>
      </c>
      <c r="C12" s="115">
        <v>-40.519999999999996</v>
      </c>
      <c r="D12" s="115"/>
      <c r="E12" s="115">
        <v>-99.04</v>
      </c>
      <c r="F12" s="115">
        <v>-149.44</v>
      </c>
      <c r="G12" s="115">
        <v>-146.41999999999999</v>
      </c>
      <c r="H12" s="115">
        <v>-190.60999999999999</v>
      </c>
      <c r="I12" s="115">
        <v>-80.45</v>
      </c>
      <c r="J12" s="115">
        <v>-67.78</v>
      </c>
      <c r="K12" s="115"/>
      <c r="L12" s="115">
        <v>-120.16</v>
      </c>
      <c r="M12" s="115">
        <v>-154.53</v>
      </c>
      <c r="N12" s="115">
        <v>-203.58</v>
      </c>
      <c r="O12" s="138">
        <v>-1252.53</v>
      </c>
    </row>
    <row r="13" spans="1:15">
      <c r="A13" s="114" t="s">
        <v>3236</v>
      </c>
      <c r="B13" s="114" t="s">
        <v>3259</v>
      </c>
      <c r="C13" s="115">
        <v>-588.22</v>
      </c>
      <c r="D13" s="115">
        <v>-2226.9299999999998</v>
      </c>
      <c r="E13" s="115">
        <v>-835.62999999999988</v>
      </c>
      <c r="F13" s="115">
        <v>-1688.44</v>
      </c>
      <c r="G13" s="115">
        <v>-1426.99</v>
      </c>
      <c r="H13" s="115">
        <v>-2261.1099999999992</v>
      </c>
      <c r="I13" s="115">
        <v>-1448.05</v>
      </c>
      <c r="J13" s="115">
        <v>-2189.6</v>
      </c>
      <c r="K13" s="115">
        <v>-886.88</v>
      </c>
      <c r="L13" s="115">
        <v>-508.32</v>
      </c>
      <c r="M13" s="115">
        <v>-555.44000000000005</v>
      </c>
      <c r="N13" s="115">
        <v>-480.52000000000004</v>
      </c>
      <c r="O13" s="138">
        <v>-15096.129999999997</v>
      </c>
    </row>
    <row r="14" spans="1:15">
      <c r="A14" s="114" t="s">
        <v>3192</v>
      </c>
      <c r="B14" s="114" t="s">
        <v>3260</v>
      </c>
      <c r="C14" s="115"/>
      <c r="D14" s="115">
        <v>-3.27</v>
      </c>
      <c r="E14" s="115"/>
      <c r="F14" s="115"/>
      <c r="G14" s="115">
        <v>-168.3</v>
      </c>
      <c r="H14" s="115"/>
      <c r="I14" s="115"/>
      <c r="J14" s="115"/>
      <c r="K14" s="115"/>
      <c r="L14" s="115">
        <v>-10</v>
      </c>
      <c r="M14" s="115"/>
      <c r="N14" s="115"/>
      <c r="O14" s="138">
        <v>-181.57000000000002</v>
      </c>
    </row>
    <row r="15" spans="1:15">
      <c r="A15" s="114" t="s">
        <v>3192</v>
      </c>
      <c r="B15" s="114" t="s">
        <v>3261</v>
      </c>
      <c r="C15" s="115">
        <v>-41.82</v>
      </c>
      <c r="D15" s="115">
        <v>-84.23</v>
      </c>
      <c r="E15" s="115"/>
      <c r="F15" s="115"/>
      <c r="G15" s="115"/>
      <c r="H15" s="115"/>
      <c r="I15" s="115"/>
      <c r="J15" s="115"/>
      <c r="K15" s="115"/>
      <c r="L15" s="115">
        <v>-71.39</v>
      </c>
      <c r="M15" s="115"/>
      <c r="N15" s="115"/>
      <c r="O15" s="138">
        <v>-197.44</v>
      </c>
    </row>
    <row r="16" spans="1:15">
      <c r="A16" s="114" t="s">
        <v>21</v>
      </c>
      <c r="B16" s="114" t="s">
        <v>3262</v>
      </c>
      <c r="C16" s="115"/>
      <c r="D16" s="115">
        <v>-690.69</v>
      </c>
      <c r="E16" s="115">
        <v>-186.5</v>
      </c>
      <c r="F16" s="115"/>
      <c r="G16" s="115"/>
      <c r="H16" s="115">
        <v>-229.87</v>
      </c>
      <c r="I16" s="115">
        <v>-429.78</v>
      </c>
      <c r="J16" s="115">
        <v>-95.12</v>
      </c>
      <c r="K16" s="115">
        <v>-306.57</v>
      </c>
      <c r="L16" s="115"/>
      <c r="M16" s="115"/>
      <c r="N16" s="115"/>
      <c r="O16" s="138">
        <v>-1938.53</v>
      </c>
    </row>
    <row r="17" spans="1:15">
      <c r="A17" s="114" t="s">
        <v>34</v>
      </c>
      <c r="B17" s="114" t="s">
        <v>3263</v>
      </c>
      <c r="C17" s="115"/>
      <c r="D17" s="115"/>
      <c r="E17" s="115"/>
      <c r="F17" s="115">
        <v>-773.5</v>
      </c>
      <c r="G17" s="115"/>
      <c r="H17" s="115"/>
      <c r="I17" s="115">
        <v>-1000</v>
      </c>
      <c r="J17" s="115"/>
      <c r="K17" s="115"/>
      <c r="L17" s="115"/>
      <c r="M17" s="115"/>
      <c r="N17" s="115"/>
      <c r="O17" s="138">
        <v>-1773.5</v>
      </c>
    </row>
    <row r="18" spans="1:15">
      <c r="A18" s="114" t="s">
        <v>3235</v>
      </c>
      <c r="B18" s="114" t="s">
        <v>3264</v>
      </c>
      <c r="C18" s="115"/>
      <c r="D18" s="115"/>
      <c r="E18" s="115"/>
      <c r="F18" s="115"/>
      <c r="G18" s="115"/>
      <c r="H18" s="115"/>
      <c r="I18" s="115"/>
      <c r="J18" s="115"/>
      <c r="K18" s="115"/>
      <c r="L18" s="115"/>
      <c r="M18" s="115">
        <v>2000</v>
      </c>
      <c r="N18" s="115">
        <v>-1819.2299999999996</v>
      </c>
      <c r="O18" s="138">
        <v>180.77000000000044</v>
      </c>
    </row>
    <row r="19" spans="1:15">
      <c r="A19" s="114" t="s">
        <v>3196</v>
      </c>
      <c r="B19" s="114" t="s">
        <v>3265</v>
      </c>
      <c r="C19" s="115">
        <v>-2141.0700000000002</v>
      </c>
      <c r="D19" s="115">
        <v>-2031.0000000000011</v>
      </c>
      <c r="E19" s="115">
        <v>-1535.72</v>
      </c>
      <c r="F19" s="115">
        <v>-1913.8700000000003</v>
      </c>
      <c r="G19" s="115">
        <v>-1595.4600000000003</v>
      </c>
      <c r="H19" s="115">
        <v>-2221.0800000000008</v>
      </c>
      <c r="I19" s="115">
        <v>-1986.69</v>
      </c>
      <c r="J19" s="115">
        <v>-1771.7400000000005</v>
      </c>
      <c r="K19" s="115">
        <v>-2009.83</v>
      </c>
      <c r="L19" s="115">
        <v>-2192.79</v>
      </c>
      <c r="M19" s="115">
        <v>-1423.07</v>
      </c>
      <c r="N19" s="115">
        <v>-1450.0099999999993</v>
      </c>
      <c r="O19" s="138">
        <v>-22272.330000000005</v>
      </c>
    </row>
    <row r="20" spans="1:15">
      <c r="A20" s="114" t="s">
        <v>3236</v>
      </c>
      <c r="B20" s="114" t="s">
        <v>3266</v>
      </c>
      <c r="C20" s="115">
        <v>-4230.41</v>
      </c>
      <c r="D20" s="115">
        <v>-214.3</v>
      </c>
      <c r="E20" s="115">
        <v>-139.47</v>
      </c>
      <c r="F20" s="115">
        <v>2594.2199999999998</v>
      </c>
      <c r="G20" s="115"/>
      <c r="H20" s="115">
        <v>-65.320000000000007</v>
      </c>
      <c r="I20" s="115"/>
      <c r="J20" s="115"/>
      <c r="K20" s="115"/>
      <c r="L20" s="115">
        <v>-39</v>
      </c>
      <c r="M20" s="115">
        <v>-89</v>
      </c>
      <c r="N20" s="115">
        <v>-76.44</v>
      </c>
      <c r="O20" s="138">
        <v>-2259.7200000000007</v>
      </c>
    </row>
    <row r="21" spans="1:15">
      <c r="A21" s="114" t="s">
        <v>3236</v>
      </c>
      <c r="B21" s="114" t="s">
        <v>3202</v>
      </c>
      <c r="C21" s="115"/>
      <c r="D21" s="115"/>
      <c r="E21" s="115"/>
      <c r="F21" s="115"/>
      <c r="G21" s="115"/>
      <c r="H21" s="115"/>
      <c r="I21" s="115"/>
      <c r="J21" s="115"/>
      <c r="K21" s="115"/>
      <c r="L21" s="115"/>
      <c r="M21" s="115"/>
      <c r="N21" s="115">
        <v>39</v>
      </c>
      <c r="O21" s="138">
        <v>39</v>
      </c>
    </row>
    <row r="22" spans="1:15">
      <c r="A22" s="114" t="s">
        <v>21</v>
      </c>
      <c r="B22" s="114" t="s">
        <v>3267</v>
      </c>
      <c r="C22" s="115"/>
      <c r="D22" s="115">
        <v>-995</v>
      </c>
      <c r="E22" s="115"/>
      <c r="F22" s="115"/>
      <c r="G22" s="115"/>
      <c r="H22" s="115">
        <v>-495</v>
      </c>
      <c r="I22" s="115"/>
      <c r="J22" s="115"/>
      <c r="K22" s="115"/>
      <c r="L22" s="115">
        <v>-7</v>
      </c>
      <c r="M22" s="115"/>
      <c r="N22" s="115"/>
      <c r="O22" s="138">
        <v>-1497</v>
      </c>
    </row>
    <row r="23" spans="1:15">
      <c r="A23" s="114" t="s">
        <v>3199</v>
      </c>
      <c r="B23" s="114" t="s">
        <v>3268</v>
      </c>
      <c r="C23" s="115">
        <v>-235.31</v>
      </c>
      <c r="D23" s="115">
        <v>-106.66</v>
      </c>
      <c r="E23" s="115">
        <v>-166.01</v>
      </c>
      <c r="F23" s="115">
        <v>-161.4</v>
      </c>
      <c r="G23" s="115">
        <v>-365.21</v>
      </c>
      <c r="H23" s="115">
        <v>-711.78</v>
      </c>
      <c r="I23" s="115">
        <v>-315.82</v>
      </c>
      <c r="J23" s="115">
        <v>-435.76</v>
      </c>
      <c r="K23" s="115">
        <v>-651.34</v>
      </c>
      <c r="L23" s="115">
        <v>-728.84000000000015</v>
      </c>
      <c r="M23" s="115">
        <v>-533.41</v>
      </c>
      <c r="N23" s="115">
        <v>-555.78</v>
      </c>
      <c r="O23" s="138">
        <v>-4967.32</v>
      </c>
    </row>
    <row r="24" spans="1:15">
      <c r="A24" s="114" t="s">
        <v>28</v>
      </c>
      <c r="B24" s="114" t="s">
        <v>3269</v>
      </c>
      <c r="C24" s="115">
        <v>-5721.2800000000007</v>
      </c>
      <c r="D24" s="115">
        <v>-4616.4299999999994</v>
      </c>
      <c r="E24" s="115">
        <v>-2403.33</v>
      </c>
      <c r="F24" s="115"/>
      <c r="G24" s="115"/>
      <c r="H24" s="115">
        <v>-114.75</v>
      </c>
      <c r="I24" s="115">
        <v>-90</v>
      </c>
      <c r="J24" s="115">
        <v>-396.25</v>
      </c>
      <c r="K24" s="115">
        <v>-75</v>
      </c>
      <c r="L24" s="115">
        <v>-1376.8000000000002</v>
      </c>
      <c r="M24" s="115">
        <v>-500.10999999999996</v>
      </c>
      <c r="N24" s="115">
        <v>-1641.0300000000002</v>
      </c>
      <c r="O24" s="138">
        <v>-16934.98</v>
      </c>
    </row>
    <row r="25" spans="1:15">
      <c r="A25" s="139" t="s">
        <v>29</v>
      </c>
      <c r="B25" s="139" t="s">
        <v>3270</v>
      </c>
      <c r="C25" s="140"/>
      <c r="D25" s="140"/>
      <c r="E25" s="140"/>
      <c r="F25" s="140"/>
      <c r="G25" s="140"/>
      <c r="H25" s="140">
        <v>-159.19999999999999</v>
      </c>
      <c r="I25" s="140">
        <v>-7.45</v>
      </c>
      <c r="J25" s="140">
        <v>-47.95</v>
      </c>
      <c r="K25" s="140">
        <v>-42.25</v>
      </c>
      <c r="L25" s="140">
        <v>-42.25</v>
      </c>
      <c r="M25" s="140">
        <v>-42.25</v>
      </c>
      <c r="N25" s="140">
        <v>-128.15</v>
      </c>
      <c r="O25" s="141">
        <v>-469.5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PL 2019</vt:lpstr>
      <vt:lpstr>PL 2020</vt:lpstr>
      <vt:lpstr>PL 2021</vt:lpstr>
      <vt:lpstr>PL 2022</vt:lpstr>
      <vt:lpstr>PL 2023</vt:lpstr>
      <vt:lpstr>22-Raw PL</vt:lpstr>
      <vt:lpstr>22-BoA CC</vt:lpstr>
      <vt:lpstr>22- Revenue</vt:lpstr>
      <vt:lpstr>22 BoA Chkng</vt:lpstr>
      <vt:lpstr>Raw with i</vt:lpstr>
      <vt:lpstr>Workings PL 21</vt:lpstr>
      <vt:lpstr>21 Raw PL</vt:lpstr>
      <vt:lpstr>21 Annual PL</vt:lpstr>
      <vt:lpstr>21 PL Heads</vt:lpstr>
      <vt:lpstr>21 Ax</vt:lpstr>
      <vt:lpstr>21 BoA</vt:lpstr>
      <vt:lpstr>20 - Revenue</vt:lpstr>
      <vt:lpstr>20 - Raw 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Nishita</dc:creator>
  <cp:lastModifiedBy>Nikhil Dhoot</cp:lastModifiedBy>
  <dcterms:created xsi:type="dcterms:W3CDTF">2023-08-07T17:54:14Z</dcterms:created>
  <dcterms:modified xsi:type="dcterms:W3CDTF">2024-02-09T06:20:16Z</dcterms:modified>
</cp:coreProperties>
</file>