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spberry Pi Fan Hat" sheetId="1" r:id="rId1"/>
  </sheets>
  <definedNames>
    <definedName name="arrow_part_data">'Raspberry Pi Fan Hat'!$H$5:$L$12</definedName>
    <definedName name="BoardQty">'Raspberry Pi Fan Hat'!$G$1</definedName>
    <definedName name="digikey_part_data">'Raspberry Pi Fan Hat'!$M$5:$Q$12</definedName>
    <definedName name="EUR_GBP">'Raspberry Pi Fan Hat'!$C$15</definedName>
    <definedName name="EUR_USD">'Raspberry Pi Fan Hat'!$C$16</definedName>
    <definedName name="farnell_part_data">'Raspberry Pi Fan Hat'!$R$5:$V$12</definedName>
    <definedName name="global_part_data">'Raspberry Pi Fan Hat'!$A$5:$G$12</definedName>
    <definedName name="lcsc_part_data">'Raspberry Pi Fan Hat'!$W$5:$AA$12</definedName>
    <definedName name="mouser_part_data">'Raspberry Pi Fan Hat'!$AB$5:$AF$12</definedName>
    <definedName name="newark_part_data">'Raspberry Pi Fan Hat'!$AG$5:$AK$12</definedName>
    <definedName name="PURCHASE_DESCRIPTION">'Raspberry Pi Fan Hat'!$G$15</definedName>
    <definedName name="rs_part_data">'Raspberry Pi Fan Hat'!$AL$5:$AP$12</definedName>
    <definedName name="tme_part_data">'Raspberry Pi Fan Hat'!$AQ$5:$AU$12</definedName>
    <definedName name="TotalCost">'Raspberry Pi Fan Hat'!$G$3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U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$1.56
    25   $0.15      $3.70
   100   $0.07      $6.52
   250   $0.06     $15.64
   500   $0.05     $25.60
  1000   $0.04     $35.55
  2500   $0.03     $77.62
  5000   $0.03    $139.25
 10000   $0.02    $237.00
 25000   $0.02    $548.00
 50000   $0.02    $948.00
125000   $0.02  $1,970.00</t>
        </r>
      </text>
    </comment>
    <comment ref="AB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$0.16      $1.60
   100   $0.05      $5.20
  1000   $0.03     $31.00
  5000   $0.03    $135.00
 10000   $0.02    $230.00</t>
        </r>
      </text>
    </comment>
    <comment ref="O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$0.57      $0.57
    25   $0.56     $14.05
   100   $0.55     $55.00
   250   $0.52    $128.94
   500   $0.46    $229.35
  1000   $0.32    $322.70
  2500   $0.29    $730.60
  5000   $0.28  $1,378.50</t>
        </r>
      </text>
    </comment>
    <comment ref="T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£0.33      £0.33
    25   £0.30      £7.55
    50   £0.27     £13.35
   100   £0.26     £26.50
   500   £0.26    £131.50
  1000   £0.26    £261.00</t>
        </r>
      </text>
    </comment>
    <comment ref="AD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$0.57      $0.57
    10   $0.48      $4.80
    50   $0.42     $21.05
   100   $0.39     $39.30
   200   $0.36     $73.00
   500   $0.34    $171.50</t>
        </r>
      </text>
    </comment>
    <comment ref="AI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$0.57      $0.57
    25   $0.48     $12.00
    50   $0.42     $21.05
   100   $0.39     $39.30
   500   $0.34    $171.50
  1000   $0.32    $322.00
  5000   $0.27  $1,360.00</t>
        </r>
      </text>
    </comment>
    <comment ref="F14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1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1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1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1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1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1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1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R1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15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X15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<sst xmlns="http://schemas.openxmlformats.org/spreadsheetml/2006/main" count="113" uniqueCount="67">
  <si>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</si>
  <si>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</si>
  <si>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</si>
  <si>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</si>
  <si>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</si>
  <si>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</si>
  <si>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</si>
  <si>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</si>
  <si>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D1</t>
  </si>
  <si>
    <t>TS4148</t>
  </si>
  <si>
    <t>R_0603_1608Metric_Pad1.05x0.95mm_HandSolder</t>
  </si>
  <si>
    <t>TS4148C RZG</t>
  </si>
  <si>
    <t>J1</t>
  </si>
  <si>
    <t>Conn_01x03_Female</t>
  </si>
  <si>
    <t>PinSocket_1x03_P2.54mm_Vertical</t>
  </si>
  <si>
    <t>RND 205-00643</t>
  </si>
  <si>
    <t>J2#1</t>
  </si>
  <si>
    <t>Conn_01x02_Male - p1/2</t>
  </si>
  <si>
    <t>PinHeader_1x02_P2.54mm_Horizontal</t>
  </si>
  <si>
    <t>SL 1X36W 2</t>
  </si>
  <si>
    <t>J2#2</t>
  </si>
  <si>
    <t>Conn_01x02_Male - p2/2</t>
  </si>
  <si>
    <t>54</t>
  </si>
  <si>
    <t>Q1</t>
  </si>
  <si>
    <t>BC817</t>
  </si>
  <si>
    <t>SOT-23</t>
  </si>
  <si>
    <t>BC817-25</t>
  </si>
  <si>
    <t>R1</t>
  </si>
  <si>
    <t>430 Ohm</t>
  </si>
  <si>
    <t>R_0805_2012Metric_Pad1.15x1.40mm_HandSolder</t>
  </si>
  <si>
    <t>RND1550805S8F4300T5E</t>
  </si>
  <si>
    <t>Total Purchase:</t>
  </si>
  <si>
    <t>Purchase description:</t>
  </si>
  <si>
    <t>Used currency rates:</t>
  </si>
  <si>
    <t>EUR(€)/GBP(£):</t>
  </si>
  <si>
    <t>EUR(€)/USD($):</t>
  </si>
  <si>
    <t>Prj:</t>
  </si>
  <si>
    <t>RasPi Fan Control</t>
  </si>
  <si>
    <t>Co.:</t>
  </si>
  <si>
    <t>Prj date:</t>
  </si>
  <si>
    <t>Thu 25 Jun 2020 09:37:33 CEST</t>
  </si>
  <si>
    <t>Board Qty:</t>
  </si>
  <si>
    <t>Total Cost:</t>
  </si>
  <si>
    <t>Unit Cost:</t>
  </si>
  <si>
    <t>$ date:</t>
  </si>
  <si>
    <t>2020-06-25 09:37:54</t>
  </si>
  <si>
    <t>Arrow</t>
  </si>
  <si>
    <t>Avail</t>
  </si>
  <si>
    <t>Purch</t>
  </si>
  <si>
    <t>Cat#</t>
  </si>
  <si>
    <t>Digi-Key</t>
  </si>
  <si>
    <t>TS4148CRZGCT-ND</t>
  </si>
  <si>
    <t>36-54-ND</t>
  </si>
  <si>
    <t>Farnell</t>
  </si>
  <si>
    <t>1888422</t>
  </si>
  <si>
    <t>LCSC</t>
  </si>
  <si>
    <t>Mouser</t>
  </si>
  <si>
    <t>821TS4148C</t>
  </si>
  <si>
    <t>NonStk</t>
  </si>
  <si>
    <t>53454</t>
  </si>
  <si>
    <t>Newark</t>
  </si>
  <si>
    <t>25T0475</t>
  </si>
  <si>
    <t>RS Components</t>
  </si>
  <si>
    <t>TME</t>
  </si>
  <si>
    <t>KEYS54</t>
  </si>
  <si>
    <t>BC81725DIO</t>
  </si>
  <si>
    <t>KiCost® v.1.1.4</t>
  </si>
</sst>
</file>

<file path=xl/styles.xml><?xml version="1.0" encoding="utf-8"?>
<styleSheet xmlns="http://schemas.openxmlformats.org/spreadsheetml/2006/main">
  <numFmts count="1">
    <numFmt numFmtId="164" formatCode="€#,##0.00"/>
    <numFmt numFmtId="164" formatCode="€#,##0.00"/>
    <numFmt numFmtId="164" formatCode="€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ctopart.com/click/track?ai=8078&amp;sig=04a3624&amp;sid=459&amp;ppid=22124138&amp;vpid=462998875&amp;ct=offers" TargetMode="External"/><Relationship Id="rId2" Type="http://schemas.openxmlformats.org/officeDocument/2006/relationships/hyperlink" Target="https://octopart.com/click/track?c=1&amp;ai=8078&amp;sig=0c57740&amp;sid=2401&amp;ppid=22124138&amp;vpid=480838842&amp;ct=offers" TargetMode="External"/><Relationship Id="rId3" Type="http://schemas.openxmlformats.org/officeDocument/2006/relationships/hyperlink" Target="https://octopart.com/click/track?ai=8078&amp;sig=0797517&amp;sid=459&amp;ppid=8130558&amp;vpid=212428138&amp;ct=offers" TargetMode="External"/><Relationship Id="rId4" Type="http://schemas.openxmlformats.org/officeDocument/2006/relationships/hyperlink" Target="https://octopart.com/click/track?ai=8078&amp;sig=061874b&amp;sid=11744&amp;ppid=8130558&amp;vpid=132348375&amp;ct=offers" TargetMode="External"/><Relationship Id="rId5" Type="http://schemas.openxmlformats.org/officeDocument/2006/relationships/hyperlink" Target="https://octopart.com/click/track?ai=8078&amp;sig=068622a&amp;sid=2401&amp;ppid=8130558&amp;vpid=37842759&amp;ct=offers" TargetMode="External"/><Relationship Id="rId6" Type="http://schemas.openxmlformats.org/officeDocument/2006/relationships/hyperlink" Target="https://octopart.com/click/track?ai=8078&amp;sig=0f79224&amp;sid=2402&amp;ppid=8130558&amp;vpid=36127935&amp;ct=offers" TargetMode="External"/><Relationship Id="rId7" Type="http://schemas.openxmlformats.org/officeDocument/2006/relationships/hyperlink" Target="https://octopart.com/click/track?ai=8078&amp;sig=0a5f782&amp;sid=1532&amp;ppid=8130558&amp;vpid=88624854&amp;ct=offers" TargetMode="External"/><Relationship Id="rId8" Type="http://schemas.openxmlformats.org/officeDocument/2006/relationships/hyperlink" Target="http://www.fairchildsemi.com/ds/BC/BC817.pdf" TargetMode="External"/><Relationship Id="rId9" Type="http://schemas.openxmlformats.org/officeDocument/2006/relationships/hyperlink" Target="https://octopart.com/click/track?ai=8078&amp;sig=0ae15e1&amp;sid=1532&amp;ppid=24215720&amp;vpid=88590555&amp;ct=offers" TargetMode="External"/><Relationship Id="rId10" Type="http://schemas.openxmlformats.org/officeDocument/2006/relationships/vmlDrawing" Target="../drawings/vmlDrawing1.vml"/><Relationship Id="rId1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  <col min="38" max="38" width="9.140625" outlineLevel="1"/>
    <col min="39" max="39" width="9.140625" outlineLevel="2"/>
    <col min="40" max="40" width="9.140625" outlineLevel="2"/>
    <col min="41" max="41" width="15.7109375" customWidth="1"/>
    <col min="42" max="42" width="15.7109375" customWidth="1" outlineLevel="2"/>
    <col min="43" max="43" width="9.140625" outlineLevel="1"/>
    <col min="44" max="44" width="9.140625" outlineLevel="2"/>
    <col min="45" max="45" width="9.140625" outlineLevel="2"/>
    <col min="46" max="46" width="15.7109375" customWidth="1"/>
    <col min="47" max="47" width="15.7109375" customWidth="1" outlineLevel="2"/>
  </cols>
  <sheetData>
    <row r="1" spans="1:47">
      <c r="A1" s="1" t="s">
        <v>36</v>
      </c>
      <c r="B1" s="2" t="s">
        <v>37</v>
      </c>
      <c r="F1" s="3" t="s">
        <v>41</v>
      </c>
      <c r="G1" s="3">
        <v>100</v>
      </c>
    </row>
    <row r="2" spans="1:47">
      <c r="A2" s="1" t="s">
        <v>38</v>
      </c>
      <c r="B2" s="2"/>
      <c r="F2" s="1" t="s">
        <v>43</v>
      </c>
      <c r="G2" s="4">
        <f>TotalCost/BoardQty</f>
        <v>0</v>
      </c>
    </row>
    <row r="3" spans="1:47">
      <c r="A3" s="1" t="s">
        <v>39</v>
      </c>
      <c r="B3" s="2" t="s">
        <v>40</v>
      </c>
      <c r="F3" s="1" t="s">
        <v>42</v>
      </c>
      <c r="G3" s="5">
        <f>SUM(G7:G12)</f>
        <v>0</v>
      </c>
      <c r="K3" s="5">
        <f>SUM(K7:K12)</f>
        <v>0</v>
      </c>
      <c r="L3" s="6">
        <f>(COUNTA(K7:K12)&amp;" of "&amp;ROWS(K7:K12)&amp;" parts found"</f>
        <v>0</v>
      </c>
      <c r="P3" s="5">
        <f>SUM(P7:P12)</f>
        <v>0</v>
      </c>
      <c r="Q3" s="6">
        <f>(COUNTA(P7:P12)&amp;" of "&amp;ROWS(P7:P12)&amp;" parts found"</f>
        <v>0</v>
      </c>
      <c r="U3" s="5">
        <f>SUM(U7:U12)</f>
        <v>0</v>
      </c>
      <c r="V3" s="6">
        <f>(COUNTA(U7:U12)&amp;" of "&amp;ROWS(U7:U12)&amp;" parts found"</f>
        <v>0</v>
      </c>
      <c r="Z3" s="5">
        <f>SUM(Z7:Z12)</f>
        <v>0</v>
      </c>
      <c r="AA3" s="6">
        <f>(COUNTA(Z7:Z12)&amp;" of "&amp;ROWS(Z7:Z12)&amp;" parts found"</f>
        <v>0</v>
      </c>
      <c r="AE3" s="5">
        <f>SUM(AE7:AE12)</f>
        <v>0</v>
      </c>
      <c r="AF3" s="6">
        <f>(COUNTA(AE7:AE12)&amp;" of "&amp;ROWS(AE7:AE12)&amp;" parts found"</f>
        <v>0</v>
      </c>
      <c r="AJ3" s="5">
        <f>SUM(AJ7:AJ12)</f>
        <v>0</v>
      </c>
      <c r="AK3" s="6">
        <f>(COUNTA(AJ7:AJ12)&amp;" of "&amp;ROWS(AJ7:AJ12)&amp;" parts found"</f>
        <v>0</v>
      </c>
      <c r="AO3" s="5">
        <f>SUM(AO7:AO12)</f>
        <v>0</v>
      </c>
      <c r="AP3" s="6">
        <f>(COUNTA(AO7:AO12)&amp;" of "&amp;ROWS(AO7:AO12)&amp;" parts found"</f>
        <v>0</v>
      </c>
      <c r="AT3" s="5">
        <f>SUM(AT7:AT12)</f>
        <v>0</v>
      </c>
      <c r="AU3" s="6">
        <f>(COUNTA(AT7:AT12)&amp;" of "&amp;ROWS(AT7:AT12)&amp;" parts found"</f>
        <v>0</v>
      </c>
    </row>
    <row r="4" spans="1:47">
      <c r="A4" s="1" t="s">
        <v>44</v>
      </c>
      <c r="B4" s="2" t="s">
        <v>45</v>
      </c>
    </row>
    <row r="5" spans="1:47">
      <c r="A5" s="7" t="s">
        <v>0</v>
      </c>
      <c r="B5" s="7"/>
      <c r="C5" s="7"/>
      <c r="D5" s="7"/>
      <c r="E5" s="7"/>
      <c r="F5" s="7"/>
      <c r="G5" s="7"/>
      <c r="H5" s="8" t="s">
        <v>46</v>
      </c>
      <c r="I5" s="8"/>
      <c r="J5" s="8"/>
      <c r="K5" s="8"/>
      <c r="L5" s="8"/>
      <c r="M5" s="9" t="s">
        <v>50</v>
      </c>
      <c r="N5" s="9"/>
      <c r="O5" s="9"/>
      <c r="P5" s="9"/>
      <c r="Q5" s="9"/>
      <c r="R5" s="10" t="s">
        <v>53</v>
      </c>
      <c r="S5" s="10"/>
      <c r="T5" s="10"/>
      <c r="U5" s="10"/>
      <c r="V5" s="10"/>
      <c r="W5" s="11" t="s">
        <v>55</v>
      </c>
      <c r="X5" s="11"/>
      <c r="Y5" s="11"/>
      <c r="Z5" s="11"/>
      <c r="AA5" s="11"/>
      <c r="AB5" s="12" t="s">
        <v>56</v>
      </c>
      <c r="AC5" s="12"/>
      <c r="AD5" s="12"/>
      <c r="AE5" s="12"/>
      <c r="AF5" s="12"/>
      <c r="AG5" s="13" t="s">
        <v>60</v>
      </c>
      <c r="AH5" s="13"/>
      <c r="AI5" s="13"/>
      <c r="AJ5" s="13"/>
      <c r="AK5" s="13"/>
      <c r="AL5" s="14" t="s">
        <v>62</v>
      </c>
      <c r="AM5" s="14"/>
      <c r="AN5" s="14"/>
      <c r="AO5" s="14"/>
      <c r="AP5" s="14"/>
      <c r="AQ5" s="15" t="s">
        <v>63</v>
      </c>
      <c r="AR5" s="15"/>
      <c r="AS5" s="15"/>
      <c r="AT5" s="15"/>
      <c r="AU5" s="15"/>
    </row>
    <row r="6" spans="1:47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47</v>
      </c>
      <c r="I6" s="16" t="s">
        <v>48</v>
      </c>
      <c r="J6" s="16" t="s">
        <v>6</v>
      </c>
      <c r="K6" s="16" t="s">
        <v>7</v>
      </c>
      <c r="L6" s="16" t="s">
        <v>49</v>
      </c>
      <c r="M6" s="16" t="s">
        <v>47</v>
      </c>
      <c r="N6" s="16" t="s">
        <v>48</v>
      </c>
      <c r="O6" s="16" t="s">
        <v>6</v>
      </c>
      <c r="P6" s="16" t="s">
        <v>7</v>
      </c>
      <c r="Q6" s="16" t="s">
        <v>49</v>
      </c>
      <c r="R6" s="16" t="s">
        <v>47</v>
      </c>
      <c r="S6" s="16" t="s">
        <v>48</v>
      </c>
      <c r="T6" s="16" t="s">
        <v>6</v>
      </c>
      <c r="U6" s="16" t="s">
        <v>7</v>
      </c>
      <c r="V6" s="16" t="s">
        <v>49</v>
      </c>
      <c r="W6" s="16" t="s">
        <v>47</v>
      </c>
      <c r="X6" s="16" t="s">
        <v>48</v>
      </c>
      <c r="Y6" s="16" t="s">
        <v>6</v>
      </c>
      <c r="Z6" s="16" t="s">
        <v>7</v>
      </c>
      <c r="AA6" s="16" t="s">
        <v>49</v>
      </c>
      <c r="AB6" s="16" t="s">
        <v>47</v>
      </c>
      <c r="AC6" s="16" t="s">
        <v>48</v>
      </c>
      <c r="AD6" s="16" t="s">
        <v>6</v>
      </c>
      <c r="AE6" s="16" t="s">
        <v>7</v>
      </c>
      <c r="AF6" s="16" t="s">
        <v>49</v>
      </c>
      <c r="AG6" s="16" t="s">
        <v>47</v>
      </c>
      <c r="AH6" s="16" t="s">
        <v>48</v>
      </c>
      <c r="AI6" s="16" t="s">
        <v>6</v>
      </c>
      <c r="AJ6" s="16" t="s">
        <v>7</v>
      </c>
      <c r="AK6" s="16" t="s">
        <v>49</v>
      </c>
      <c r="AL6" s="16" t="s">
        <v>47</v>
      </c>
      <c r="AM6" s="16" t="s">
        <v>48</v>
      </c>
      <c r="AN6" s="16" t="s">
        <v>6</v>
      </c>
      <c r="AO6" s="16" t="s">
        <v>7</v>
      </c>
      <c r="AP6" s="16" t="s">
        <v>49</v>
      </c>
      <c r="AQ6" s="16" t="s">
        <v>47</v>
      </c>
      <c r="AR6" s="16" t="s">
        <v>48</v>
      </c>
      <c r="AS6" s="16" t="s">
        <v>6</v>
      </c>
      <c r="AT6" s="16" t="s">
        <v>7</v>
      </c>
      <c r="AU6" s="16" t="s">
        <v>49</v>
      </c>
    </row>
    <row r="7" spans="1:47">
      <c r="A7" s="17" t="s">
        <v>8</v>
      </c>
      <c r="B7" s="17" t="s">
        <v>9</v>
      </c>
      <c r="C7" s="17" t="s">
        <v>10</v>
      </c>
      <c r="D7" s="17" t="s">
        <v>11</v>
      </c>
      <c r="E7" s="17">
        <f>BoardQty*1</f>
        <v>0</v>
      </c>
      <c r="F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7" s="18">
        <f>iferror(E7*F7,"")</f>
        <v>0</v>
      </c>
      <c r="M7" s="17">
        <v>118009</v>
      </c>
      <c r="O7" s="18">
        <f>iferror(EUR_USD*lookup(if(N7="",E7,N7),{0,1,10,25,100,250,500,1000,2500,5000,10000,25000,50000,125000},{0.0,0.17,0.156,0.148,0.0652,0.06256,0.0512,0.03555,0.03105,0.02785,0.0237,0.02192,0.01896,0.01576}),"")</f>
        <v>0</v>
      </c>
      <c r="P7" s="18">
        <f>iferror(if(N7="",E7,N7)*O7,"")</f>
        <v>0</v>
      </c>
      <c r="Q7" s="19" t="s">
        <v>51</v>
      </c>
      <c r="AB7" s="20" t="s">
        <v>58</v>
      </c>
      <c r="AD7" s="18">
        <f>iferror(EUR_USD*lookup(if(AC7="",E7,AC7),{0,1,10,100,1000,5000,10000},{0.0,0.18,0.16,0.052,0.031,0.027,0.023}),"")</f>
        <v>0</v>
      </c>
      <c r="AE7" s="18">
        <f>iferror(if(AC7="",E7,AC7)*AD7,"")</f>
        <v>0</v>
      </c>
      <c r="AF7" s="19" t="s">
        <v>57</v>
      </c>
    </row>
    <row r="8" spans="1:47">
      <c r="A8" s="17" t="s">
        <v>12</v>
      </c>
      <c r="B8" s="17" t="s">
        <v>13</v>
      </c>
      <c r="C8" s="17" t="s">
        <v>14</v>
      </c>
      <c r="D8" s="17" t="s">
        <v>15</v>
      </c>
      <c r="E8" s="17">
        <f>BoardQty*1</f>
        <v>0</v>
      </c>
      <c r="F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8" s="18">
        <f>iferror(E8*F8,"")</f>
        <v>0</v>
      </c>
    </row>
    <row r="9" spans="1:47">
      <c r="A9" s="17" t="s">
        <v>16</v>
      </c>
      <c r="B9" s="17" t="s">
        <v>17</v>
      </c>
      <c r="C9" s="17" t="s">
        <v>18</v>
      </c>
      <c r="D9" s="17" t="s">
        <v>19</v>
      </c>
      <c r="E9" s="17">
        <f>BoardQty*1</f>
        <v>0</v>
      </c>
      <c r="F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9" s="18">
        <f>iferror(E9*F9,"")</f>
        <v>0</v>
      </c>
    </row>
    <row r="10" spans="1:47">
      <c r="A10" s="17" t="s">
        <v>20</v>
      </c>
      <c r="B10" s="17" t="s">
        <v>21</v>
      </c>
      <c r="C10" s="17" t="s">
        <v>18</v>
      </c>
      <c r="D10" s="17" t="s">
        <v>22</v>
      </c>
      <c r="E10" s="17">
        <f>BoardQty*1</f>
        <v>0</v>
      </c>
      <c r="F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0" s="18">
        <f>iferror(E10*F10,"")</f>
        <v>0</v>
      </c>
      <c r="M10" s="17">
        <v>96196</v>
      </c>
      <c r="O10" s="18">
        <f>iferror(EUR_USD*lookup(if(N10="",E10,N10),{0,1,25,100,250,500,1000,2500,5000},{0.0,0.57,0.562,0.55,0.51576,0.4587,0.3227,0.29224,0.2757}),"")</f>
        <v>0</v>
      </c>
      <c r="P10" s="18">
        <f>iferror(if(N10="",E10,N10)*O10,"")</f>
        <v>0</v>
      </c>
      <c r="Q10" s="19" t="s">
        <v>52</v>
      </c>
      <c r="R10" s="17">
        <v>5529</v>
      </c>
      <c r="T10" s="18">
        <f>iferror(EUR_GBP*lookup(if(S10="",E10,S10),{0,1,25,50,100,500,1000},{0.0,0.327,0.302,0.267,0.265,0.263,0.261}),"")</f>
        <v>0</v>
      </c>
      <c r="U10" s="18">
        <f>iferror(if(S10="",E10,S10)*T10,"")</f>
        <v>0</v>
      </c>
      <c r="V10" s="19" t="s">
        <v>54</v>
      </c>
      <c r="AB10" s="17">
        <v>30014</v>
      </c>
      <c r="AD10" s="18">
        <f>iferror(EUR_USD*lookup(if(AC10="",E10,AC10),{0,1,10,50,100,200,500},{0.0,0.57,0.48,0.421,0.393,0.365,0.343}),"")</f>
        <v>0</v>
      </c>
      <c r="AE10" s="18">
        <f>iferror(if(AC10="",E10,AC10)*AD10,"")</f>
        <v>0</v>
      </c>
      <c r="AF10" s="19" t="s">
        <v>59</v>
      </c>
      <c r="AG10" s="17">
        <v>5519</v>
      </c>
      <c r="AI10" s="18">
        <f>iferror(EUR_USD*lookup(if(AH10="",E10,AH10),{0,1,25,50,100,500,1000,5000},{0.0,0.57,0.48,0.421,0.393,0.343,0.322,0.272}),"")</f>
        <v>0</v>
      </c>
      <c r="AJ10" s="18">
        <f>iferror(if(AH10="",E10,AH10)*AI10,"")</f>
        <v>0</v>
      </c>
      <c r="AK10" s="19" t="s">
        <v>61</v>
      </c>
      <c r="AQ10" s="17">
        <v>6436</v>
      </c>
      <c r="AU10" s="19" t="s">
        <v>64</v>
      </c>
    </row>
    <row r="11" spans="1:47">
      <c r="A11" s="17" t="s">
        <v>23</v>
      </c>
      <c r="B11" s="17" t="s">
        <v>24</v>
      </c>
      <c r="C11" s="17" t="s">
        <v>25</v>
      </c>
      <c r="D11" s="17" t="s">
        <v>26</v>
      </c>
      <c r="E11" s="17">
        <f>BoardQty*1</f>
        <v>0</v>
      </c>
      <c r="F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1" s="18">
        <f>iferror(E11*F11,"")</f>
        <v>0</v>
      </c>
      <c r="AQ11" s="17">
        <v>275381</v>
      </c>
      <c r="AU11" s="19" t="s">
        <v>65</v>
      </c>
    </row>
    <row r="12" spans="1:47">
      <c r="A12" s="17" t="s">
        <v>27</v>
      </c>
      <c r="B12" s="17" t="s">
        <v>28</v>
      </c>
      <c r="C12" s="17" t="s">
        <v>29</v>
      </c>
      <c r="D12" s="17" t="s">
        <v>30</v>
      </c>
      <c r="E12" s="17">
        <f>BoardQty*1</f>
        <v>0</v>
      </c>
      <c r="F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2" s="18">
        <f>iferror(E12*F12,"")</f>
        <v>0</v>
      </c>
    </row>
    <row r="14" spans="1:47">
      <c r="B14" s="21" t="s">
        <v>33</v>
      </c>
      <c r="F14" s="1" t="s">
        <v>31</v>
      </c>
      <c r="G14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I14" s="6">
        <f>IFERROR(IF(OR(I7:I12),COUNTIFS(I7:I12,"&gt;0",K7:K12,"&lt;&gt;")&amp;" of "&amp;(ROWS(K7:K12)-COUNTBLANK(K7:K12))&amp;" parts purchased",""),"")</f>
        <v>0</v>
      </c>
      <c r="K14" s="5">
        <f>SUMIF(I7:I12,"&gt;0",K7:K12)</f>
        <v>0</v>
      </c>
      <c r="N14" s="6">
        <f>IFERROR(IF(OR(N7:N12),COUNTIFS(N7:N12,"&gt;0",P7:P12,"&lt;&gt;")&amp;" of "&amp;(ROWS(P7:P12)-COUNTBLANK(P7:P12))&amp;" parts purchased",""),"")</f>
        <v>0</v>
      </c>
      <c r="P14" s="5">
        <f>SUMIF(N7:N12,"&gt;0",P7:P12)</f>
        <v>0</v>
      </c>
      <c r="S14" s="6">
        <f>IFERROR(IF(OR(S7:S12),COUNTIFS(S7:S12,"&gt;0",U7:U12,"&lt;&gt;")&amp;" of "&amp;(ROWS(U7:U12)-COUNTBLANK(U7:U12))&amp;" parts purchased",""),"")</f>
        <v>0</v>
      </c>
      <c r="U14" s="5">
        <f>SUMIF(S7:S12,"&gt;0",U7:U12)</f>
        <v>0</v>
      </c>
      <c r="X14" s="6">
        <f>IFERROR(IF(OR(X7:X12),COUNTIFS(X7:X12,"&gt;0",Z7:Z12,"&lt;&gt;")&amp;" of "&amp;(ROWS(Z7:Z12)-COUNTBLANK(Z7:Z12))&amp;" parts purchased",""),"")</f>
        <v>0</v>
      </c>
      <c r="Z14" s="5">
        <f>SUMIF(X7:X12,"&gt;0",Z7:Z12)</f>
        <v>0</v>
      </c>
      <c r="AC14" s="6">
        <f>IFERROR(IF(OR(AC7:AC12),COUNTIFS(AC7:AC12,"&gt;0",AE7:AE12,"&lt;&gt;")&amp;" of "&amp;(ROWS(AE7:AE12)-COUNTBLANK(AE7:AE12))&amp;" parts purchased",""),"")</f>
        <v>0</v>
      </c>
      <c r="AE14" s="5">
        <f>SUMIF(AC7:AC12,"&gt;0",AE7:AE12)</f>
        <v>0</v>
      </c>
      <c r="AH14" s="6">
        <f>IFERROR(IF(OR(AH7:AH12),COUNTIFS(AH7:AH12,"&gt;0",AJ7:AJ12,"&lt;&gt;")&amp;" of "&amp;(ROWS(AJ7:AJ12)-COUNTBLANK(AJ7:AJ12))&amp;" parts purchased",""),"")</f>
        <v>0</v>
      </c>
      <c r="AJ14" s="5">
        <f>SUMIF(AH7:AH12,"&gt;0",AJ7:AJ12)</f>
        <v>0</v>
      </c>
      <c r="AM14" s="6">
        <f>IFERROR(IF(OR(AM7:AM12),COUNTIFS(AM7:AM12,"&gt;0",AO7:AO12,"&lt;&gt;")&amp;" of "&amp;(ROWS(AO7:AO12)-COUNTBLANK(AO7:AO12))&amp;" parts purchased",""),"")</f>
        <v>0</v>
      </c>
      <c r="AO14" s="5">
        <f>SUMIF(AM7:AM12,"&gt;0",AO7:AO12)</f>
        <v>0</v>
      </c>
      <c r="AR14" s="6">
        <f>IFERROR(IF(OR(AR7:AR12),COUNTIFS(AR7:AR12,"&gt;0",AT7:AT12,"&lt;&gt;")&amp;" of "&amp;(ROWS(AT7:AT12)-COUNTBLANK(AT7:AT12))&amp;" parts purchased",""),"")</f>
        <v>0</v>
      </c>
      <c r="AT14" s="5">
        <f>SUMIF(AR7:AR12,"&gt;0",AT7:AT12)</f>
        <v>0</v>
      </c>
    </row>
    <row r="15" spans="1:47">
      <c r="B15" s="21" t="s">
        <v>34</v>
      </c>
      <c r="C15">
        <v>1.122082585278277</v>
      </c>
      <c r="F15" s="21" t="s">
        <v>32</v>
      </c>
      <c r="I15">
        <f t="array" ref="I15">IFERROR(CONCATENATE(INDEX(L7:L12,SMALL(IF(ISNUMBER(I7:I12),IF(I7:I12&gt;0,IF(L7:L12&lt;&gt;"",ROW(I7:I12)-MIN(ROW(I7:I12))+1))),ROW()-ROW(A$15)+1)),",",TEXT(INDEX(I7:I12,SMALL(IF(ISNUMBER(I7:I12),IF(I7:I12&gt;0,IF(L7:L12&lt;&gt;"",ROW(I7:I12)-MIN(ROW(I7:I12))+1))),ROW()-ROW(A$15)+1)),"##0"),",",SUBSTITUTE(INDEX(IF(PURCHASE_DESCRIPTION&lt;&gt;"",PURCHASE_DESCRIPTION&amp;":","")&amp;A7:A12,SMALL(IF(ISNUMBER(I7:I12),IF(I7:I12&gt;0,IF(L7:L12&lt;&gt;"",ROW(I7:I12)-MIN(ROW(I7:I12))+1))),ROW()-ROW(A$15)+1)),",",";")),"")</f>
        <v>0</v>
      </c>
      <c r="N15">
        <f t="array" ref="N15">IFERROR(CONCATENATE(TEXT(INDEX(N7:N12,SMALL(IF(ISNUMBER(N7:N12),IF(N7:N12&gt;0,IF(Q7:Q12&lt;&gt;"",ROW(N7:N12)-MIN(ROW(N7:N12))+1))),ROW()-ROW(A$15)+1)),"##0"),",",INDEX(Q7:Q12,SMALL(IF(ISNUMBER(N7:N12),IF(N7:N12&gt;0,IF(Q7:Q12&lt;&gt;"",ROW(N7:N12)-MIN(ROW(N7:N12))+1))),ROW()-ROW(A$15)+1)),",",SUBSTITUTE(INDEX(IF(PURCHASE_DESCRIPTION&lt;&gt;"",PURCHASE_DESCRIPTION&amp;":","")&amp;A7:A12,SMALL(IF(ISNUMBER(N7:N12),IF(N7:N12&gt;0,IF(Q7:Q12&lt;&gt;"",ROW(N7:N12)-MIN(ROW(N7:N12))+1))),ROW()-ROW(A$15)+1)),",",";")),"")</f>
        <v>0</v>
      </c>
      <c r="S15">
        <f t="array" ref="S15">IFERROR(CONCATENATE(INDEX(V7:V12,SMALL(IF(ISNUMBER(S7:S12),IF(S7:S12&gt;0,IF(V7:V12&lt;&gt;"",ROW(S7:S12)-MIN(ROW(S7:S12))+1))),ROW()-ROW(A$15)+1))," ",TEXT(INDEX(S7:S12,SMALL(IF(ISNUMBER(S7:S12),IF(S7:S12&gt;0,IF(V7:V12&lt;&gt;"",ROW(S7:S12)-MIN(ROW(S7:S12))+1))),ROW()-ROW(A$15)+1)),"##0")," ",SUBSTITUTE(INDEX(IF(PURCHASE_DESCRIPTION&lt;&gt;"",PURCHASE_DESCRIPTION&amp;":","")&amp;A7:A12,SMALL(IF(ISNUMBER(S7:S12),IF(S7:S12&gt;0,IF(V7:V12&lt;&gt;"",ROW(S7:S12)-MIN(ROW(S7:S12))+1))),ROW()-ROW(A$15)+1))," ",";")),"")</f>
        <v>0</v>
      </c>
      <c r="X15" s="6">
        <f>IFERROR(IF(COUNTIFS(X7:X12,"&gt;0",Z7:Z12,"&lt;&gt;")&gt;0,"Quantity,Comment,Designator,Footprint,LCSC Part #(optional)",""),"")</f>
        <v>0</v>
      </c>
      <c r="AC15">
        <f t="array" ref="AC15">IFERROR(CONCATENATE(INDEX(AF7:AF12,SMALL(IF(ISNUMBER(AC7:AC12),IF(AC7:AC12&gt;0,IF(AF7:AF12&lt;&gt;"",ROW(AC7:AC12)-MIN(ROW(AC7:AC12))+1))),ROW()-ROW(A$15)+1)),"|",TEXT(INDEX(AC7:AC12,SMALL(IF(ISNUMBER(AC7:AC12),IF(AC7:AC12&gt;0,IF(AF7:AF12&lt;&gt;"",ROW(AC7:AC12)-MIN(ROW(AC7:AC12))+1))),ROW()-ROW(A$15)+1)),"##0"),"|",SUBSTITUTE(SUBSTITUTE(INDEX(IF(PURCHASE_DESCRIPTION&lt;&gt;"",PURCHASE_DESCRIPTION&amp;":","")&amp;A7:A12,SMALL(IF(ISNUMBER(AC7:AC12),IF(AC7:AC12&gt;0,IF(AF7:AF12&lt;&gt;"",ROW(AC7:AC12)-MIN(ROW(AC7:AC12))+1))),ROW()-ROW(A$15)+1)),"|",";")," ","_")),"")</f>
        <v>0</v>
      </c>
      <c r="AH15">
        <f t="array" ref="AH15">IFERROR(CONCATENATE(INDEX(AK7:AK12,SMALL(IF(ISNUMBER(AH7:AH12),IF(AH7:AH12&gt;0,IF(AK7:AK12&lt;&gt;"",ROW(AH7:AH12)-MIN(ROW(AH7:AH12))+1))),ROW()-ROW(A$15)+1)),",",TEXT(INDEX(AH7:AH12,SMALL(IF(ISNUMBER(AH7:AH12),IF(AH7:AH12&gt;0,IF(AK7:AK12&lt;&gt;"",ROW(AH7:AH12)-MIN(ROW(AH7:AH12))+1))),ROW()-ROW(A$15)+1)),"##0"),",",SUBSTITUTE(INDEX(IF(PURCHASE_DESCRIPTION&lt;&gt;"",PURCHASE_DESCRIPTION&amp;":","")&amp;A7:A12,SMALL(IF(ISNUMBER(AH7:AH12),IF(AH7:AH12&gt;0,IF(AK7:AK12&lt;&gt;"",ROW(AH7:AH12)-MIN(ROW(AH7:AH12))+1))),ROW()-ROW(A$15)+1)),",",";")),"")</f>
        <v>0</v>
      </c>
      <c r="AM15">
        <f t="array" ref="AM15">IFERROR(CONCATENATE(INDEX(AP7:AP12,SMALL(IF(ISNUMBER(AM7:AM12),IF(AM7:AM12&gt;0,IF(AP7:AP12&lt;&gt;"",ROW(AM7:AM12)-MIN(ROW(AM7:AM12))+1))),ROW()-ROW(A$15)+1))," ",TEXT(INDEX(AM7:AM12,SMALL(IF(ISNUMBER(AM7:AM12),IF(AM7:AM12&gt;0,IF(AP7:AP12&lt;&gt;"",ROW(AM7:AM12)-MIN(ROW(AM7:AM12))+1))),ROW()-ROW(A$15)+1)),"##0")," ",SUBSTITUTE(INDEX(IF(PURCHASE_DESCRIPTION&lt;&gt;"",PURCHASE_DESCRIPTION&amp;":","")&amp;A7:A12,SMALL(IF(ISNUMBER(AM7:AM12),IF(AM7:AM12&gt;0,IF(AP7:AP12&lt;&gt;"",ROW(AM7:AM12)-MIN(ROW(AM7:AM12))+1))),ROW()-ROW(A$15)+1))," ",";")),"")</f>
        <v>0</v>
      </c>
      <c r="AR15">
        <f t="array" ref="AR15">IFERROR(CONCATENATE(INDEX(AU7:AU12,SMALL(IF(ISNUMBER(AR7:AR12),IF(AR7:AR12&gt;0,IF(AU7:AU12&lt;&gt;"",ROW(AR7:AR12)-MIN(ROW(AR7:AR12))+1))),ROW()-ROW(A$15)+1))," ",TEXT(INDEX(AR7:AR12,SMALL(IF(ISNUMBER(AR7:AR12),IF(AR7:AR12&gt;0,IF(AU7:AU12&lt;&gt;"",ROW(AR7:AR12)-MIN(ROW(AR7:AR12))+1))),ROW()-ROW(A$15)+1)),"##0")," ",SUBSTITUTE(INDEX(IF(PURCHASE_DESCRIPTION&lt;&gt;"",PURCHASE_DESCRIPTION&amp;":","")&amp;A7:A12,SMALL(IF(ISNUMBER(AR7:AR12),IF(AR7:AR12&gt;0,IF(AU7:AU12&lt;&gt;"",ROW(AR7:AR12)-MIN(ROW(AR7:AR12))+1))),ROW()-ROW(A$15)+1))," ",";")),"")</f>
        <v>0</v>
      </c>
    </row>
    <row r="16" spans="1:47">
      <c r="B16" s="21" t="s">
        <v>35</v>
      </c>
      <c r="C16">
        <v>0.8854258898530193</v>
      </c>
      <c r="I16">
        <f t="array" ref="I16">IFERROR(CONCATENATE(INDEX(L7:L12,SMALL(IF(ISNUMBER(I7:I12),IF(I7:I12&gt;0,IF(L7:L12&lt;&gt;"",ROW(I7:I12)-MIN(ROW(I7:I12))+1))),ROW()-ROW(A$15)+1)),",",TEXT(INDEX(I7:I12,SMALL(IF(ISNUMBER(I7:I12),IF(I7:I12&gt;0,IF(L7:L12&lt;&gt;"",ROW(I7:I12)-MIN(ROW(I7:I12))+1))),ROW()-ROW(A$15)+1)),"##0"),",",SUBSTITUTE(INDEX(IF(PURCHASE_DESCRIPTION&lt;&gt;"",PURCHASE_DESCRIPTION&amp;":","")&amp;A7:A12,SMALL(IF(ISNUMBER(I7:I12),IF(I7:I12&gt;0,IF(L7:L12&lt;&gt;"",ROW(I7:I12)-MIN(ROW(I7:I12))+1))),ROW()-ROW(A$15)+1)),",",";")),"")</f>
        <v>0</v>
      </c>
      <c r="N16">
        <f t="array" ref="N16">IFERROR(CONCATENATE(TEXT(INDEX(N7:N12,SMALL(IF(ISNUMBER(N7:N12),IF(N7:N12&gt;0,IF(Q7:Q12&lt;&gt;"",ROW(N7:N12)-MIN(ROW(N7:N12))+1))),ROW()-ROW(A$15)+1)),"##0"),",",INDEX(Q7:Q12,SMALL(IF(ISNUMBER(N7:N12),IF(N7:N12&gt;0,IF(Q7:Q12&lt;&gt;"",ROW(N7:N12)-MIN(ROW(N7:N12))+1))),ROW()-ROW(A$15)+1)),",",SUBSTITUTE(INDEX(IF(PURCHASE_DESCRIPTION&lt;&gt;"",PURCHASE_DESCRIPTION&amp;":","")&amp;A7:A12,SMALL(IF(ISNUMBER(N7:N12),IF(N7:N12&gt;0,IF(Q7:Q12&lt;&gt;"",ROW(N7:N12)-MIN(ROW(N7:N12))+1))),ROW()-ROW(A$15)+1)),",",";")),"")</f>
        <v>0</v>
      </c>
      <c r="S16">
        <f t="array" ref="S16">IFERROR(CONCATENATE(INDEX(V7:V12,SMALL(IF(ISNUMBER(S7:S12),IF(S7:S12&gt;0,IF(V7:V12&lt;&gt;"",ROW(S7:S12)-MIN(ROW(S7:S12))+1))),ROW()-ROW(A$15)+1))," ",TEXT(INDEX(S7:S12,SMALL(IF(ISNUMBER(S7:S12),IF(S7:S12&gt;0,IF(V7:V12&lt;&gt;"",ROW(S7:S12)-MIN(ROW(S7:S12))+1))),ROW()-ROW(A$15)+1)),"##0")," ",SUBSTITUTE(INDEX(IF(PURCHASE_DESCRIPTION&lt;&gt;"",PURCHASE_DESCRIPTION&amp;":","")&amp;A7:A12,SMALL(IF(ISNUMBER(S7:S12),IF(S7:S12&gt;0,IF(V7:V12&lt;&gt;"",ROW(S7:S12)-MIN(ROW(S7:S12))+1))),ROW()-ROW(A$15)+1))," ",";")),"")</f>
        <v>0</v>
      </c>
      <c r="X16">
        <f t="array" ref="X16">IFERROR(CONCATENATE(TEXT(INDEX(X7:X12,SMALL(IF(ISNUMBER(X7:X12),IF(X7:X12&gt;0,IF(AA7:AA12&lt;&gt;"",ROW(X7:X12)-MIN(ROW(X7:X12))+1))),ROW()-ROW(A$16)+1)),"##0"),",",SUBSTITUTE(INDEX(IF(PURCHASE_DESCRIPTION&lt;&gt;"",PURCHASE_DESCRIPTION&amp;":","")&amp;A7:A12,SMALL(IF(ISNUMBER(X7:X12),IF(X7:X12&gt;0,IF(AA7:AA12&lt;&gt;"",ROW(X7:X12)-MIN(ROW(X7:X12))+1))),ROW()-ROW(A$16)+1)),",",";"),",",SUBSTITUTE(INDEX(IF(PURCHASE_DESCRIPTION&lt;&gt;"",PURCHASE_DESCRIPTION&amp;":","")&amp;C7:C12,SMALL(IF(ISNUMBER(X7:X12),IF(X7:X12&gt;0,IF(AA7:AA12&lt;&gt;"",ROW(X7:X12)-MIN(ROW(X7:X12))+1))),ROW()-ROW(A$16)+1)),",",";"),",",INDEX(AA7:AA12,SMALL(IF(ISNUMBER(X7:X12),IF(X7:X12&gt;0,IF(AA7:AA12&lt;&gt;"",ROW(X7:X12)-MIN(ROW(X7:X12))+1))),ROW()-ROW(A$16)+1))),"")</f>
        <v>0</v>
      </c>
      <c r="AC16">
        <f t="array" ref="AC16">IFERROR(CONCATENATE(INDEX(AF7:AF12,SMALL(IF(ISNUMBER(AC7:AC12),IF(AC7:AC12&gt;0,IF(AF7:AF12&lt;&gt;"",ROW(AC7:AC12)-MIN(ROW(AC7:AC12))+1))),ROW()-ROW(A$15)+1)),"|",TEXT(INDEX(AC7:AC12,SMALL(IF(ISNUMBER(AC7:AC12),IF(AC7:AC12&gt;0,IF(AF7:AF12&lt;&gt;"",ROW(AC7:AC12)-MIN(ROW(AC7:AC12))+1))),ROW()-ROW(A$15)+1)),"##0"),"|",SUBSTITUTE(SUBSTITUTE(INDEX(IF(PURCHASE_DESCRIPTION&lt;&gt;"",PURCHASE_DESCRIPTION&amp;":","")&amp;A7:A12,SMALL(IF(ISNUMBER(AC7:AC12),IF(AC7:AC12&gt;0,IF(AF7:AF12&lt;&gt;"",ROW(AC7:AC12)-MIN(ROW(AC7:AC12))+1))),ROW()-ROW(A$15)+1)),"|",";")," ","_")),"")</f>
        <v>0</v>
      </c>
      <c r="AH16">
        <f t="array" ref="AH16">IFERROR(CONCATENATE(INDEX(AK7:AK12,SMALL(IF(ISNUMBER(AH7:AH12),IF(AH7:AH12&gt;0,IF(AK7:AK12&lt;&gt;"",ROW(AH7:AH12)-MIN(ROW(AH7:AH12))+1))),ROW()-ROW(A$15)+1)),",",TEXT(INDEX(AH7:AH12,SMALL(IF(ISNUMBER(AH7:AH12),IF(AH7:AH12&gt;0,IF(AK7:AK12&lt;&gt;"",ROW(AH7:AH12)-MIN(ROW(AH7:AH12))+1))),ROW()-ROW(A$15)+1)),"##0"),",",SUBSTITUTE(INDEX(IF(PURCHASE_DESCRIPTION&lt;&gt;"",PURCHASE_DESCRIPTION&amp;":","")&amp;A7:A12,SMALL(IF(ISNUMBER(AH7:AH12),IF(AH7:AH12&gt;0,IF(AK7:AK12&lt;&gt;"",ROW(AH7:AH12)-MIN(ROW(AH7:AH12))+1))),ROW()-ROW(A$15)+1)),",",";")),"")</f>
        <v>0</v>
      </c>
      <c r="AM16">
        <f t="array" ref="AM16">IFERROR(CONCATENATE(INDEX(AP7:AP12,SMALL(IF(ISNUMBER(AM7:AM12),IF(AM7:AM12&gt;0,IF(AP7:AP12&lt;&gt;"",ROW(AM7:AM12)-MIN(ROW(AM7:AM12))+1))),ROW()-ROW(A$15)+1))," ",TEXT(INDEX(AM7:AM12,SMALL(IF(ISNUMBER(AM7:AM12),IF(AM7:AM12&gt;0,IF(AP7:AP12&lt;&gt;"",ROW(AM7:AM12)-MIN(ROW(AM7:AM12))+1))),ROW()-ROW(A$15)+1)),"##0")," ",SUBSTITUTE(INDEX(IF(PURCHASE_DESCRIPTION&lt;&gt;"",PURCHASE_DESCRIPTION&amp;":","")&amp;A7:A12,SMALL(IF(ISNUMBER(AM7:AM12),IF(AM7:AM12&gt;0,IF(AP7:AP12&lt;&gt;"",ROW(AM7:AM12)-MIN(ROW(AM7:AM12))+1))),ROW()-ROW(A$15)+1))," ",";")),"")</f>
        <v>0</v>
      </c>
      <c r="AR16">
        <f t="array" ref="AR16">IFERROR(CONCATENATE(INDEX(AU7:AU12,SMALL(IF(ISNUMBER(AR7:AR12),IF(AR7:AR12&gt;0,IF(AU7:AU12&lt;&gt;"",ROW(AR7:AR12)-MIN(ROW(AR7:AR12))+1))),ROW()-ROW(A$15)+1))," ",TEXT(INDEX(AR7:AR12,SMALL(IF(ISNUMBER(AR7:AR12),IF(AR7:AR12&gt;0,IF(AU7:AU12&lt;&gt;"",ROW(AR7:AR12)-MIN(ROW(AR7:AR12))+1))),ROW()-ROW(A$15)+1)),"##0")," ",SUBSTITUTE(INDEX(IF(PURCHASE_DESCRIPTION&lt;&gt;"",PURCHASE_DESCRIPTION&amp;":","")&amp;A7:A12,SMALL(IF(ISNUMBER(AR7:AR12),IF(AR7:AR12&gt;0,IF(AU7:AU12&lt;&gt;"",ROW(AR7:AR12)-MIN(ROW(AR7:AR12))+1))),ROW()-ROW(A$15)+1))," ",";")),"")</f>
        <v>0</v>
      </c>
    </row>
    <row r="17" spans="1:44">
      <c r="I17">
        <f t="array" ref="I17">IFERROR(CONCATENATE(INDEX(L7:L12,SMALL(IF(ISNUMBER(I7:I12),IF(I7:I12&gt;0,IF(L7:L12&lt;&gt;"",ROW(I7:I12)-MIN(ROW(I7:I12))+1))),ROW()-ROW(A$15)+1)),",",TEXT(INDEX(I7:I12,SMALL(IF(ISNUMBER(I7:I12),IF(I7:I12&gt;0,IF(L7:L12&lt;&gt;"",ROW(I7:I12)-MIN(ROW(I7:I12))+1))),ROW()-ROW(A$15)+1)),"##0"),",",SUBSTITUTE(INDEX(IF(PURCHASE_DESCRIPTION&lt;&gt;"",PURCHASE_DESCRIPTION&amp;":","")&amp;A7:A12,SMALL(IF(ISNUMBER(I7:I12),IF(I7:I12&gt;0,IF(L7:L12&lt;&gt;"",ROW(I7:I12)-MIN(ROW(I7:I12))+1))),ROW()-ROW(A$15)+1)),",",";")),"")</f>
        <v>0</v>
      </c>
      <c r="N17">
        <f t="array" ref="N17">IFERROR(CONCATENATE(TEXT(INDEX(N7:N12,SMALL(IF(ISNUMBER(N7:N12),IF(N7:N12&gt;0,IF(Q7:Q12&lt;&gt;"",ROW(N7:N12)-MIN(ROW(N7:N12))+1))),ROW()-ROW(A$15)+1)),"##0"),",",INDEX(Q7:Q12,SMALL(IF(ISNUMBER(N7:N12),IF(N7:N12&gt;0,IF(Q7:Q12&lt;&gt;"",ROW(N7:N12)-MIN(ROW(N7:N12))+1))),ROW()-ROW(A$15)+1)),",",SUBSTITUTE(INDEX(IF(PURCHASE_DESCRIPTION&lt;&gt;"",PURCHASE_DESCRIPTION&amp;":","")&amp;A7:A12,SMALL(IF(ISNUMBER(N7:N12),IF(N7:N12&gt;0,IF(Q7:Q12&lt;&gt;"",ROW(N7:N12)-MIN(ROW(N7:N12))+1))),ROW()-ROW(A$15)+1)),",",";")),"")</f>
        <v>0</v>
      </c>
      <c r="S17">
        <f t="array" ref="S17">IFERROR(CONCATENATE(INDEX(V7:V12,SMALL(IF(ISNUMBER(S7:S12),IF(S7:S12&gt;0,IF(V7:V12&lt;&gt;"",ROW(S7:S12)-MIN(ROW(S7:S12))+1))),ROW()-ROW(A$15)+1))," ",TEXT(INDEX(S7:S12,SMALL(IF(ISNUMBER(S7:S12),IF(S7:S12&gt;0,IF(V7:V12&lt;&gt;"",ROW(S7:S12)-MIN(ROW(S7:S12))+1))),ROW()-ROW(A$15)+1)),"##0")," ",SUBSTITUTE(INDEX(IF(PURCHASE_DESCRIPTION&lt;&gt;"",PURCHASE_DESCRIPTION&amp;":","")&amp;A7:A12,SMALL(IF(ISNUMBER(S7:S12),IF(S7:S12&gt;0,IF(V7:V12&lt;&gt;"",ROW(S7:S12)-MIN(ROW(S7:S12))+1))),ROW()-ROW(A$15)+1))," ",";")),"")</f>
        <v>0</v>
      </c>
      <c r="X17">
        <f t="array" ref="X17">IFERROR(CONCATENATE(TEXT(INDEX(X7:X12,SMALL(IF(ISNUMBER(X7:X12),IF(X7:X12&gt;0,IF(AA7:AA12&lt;&gt;"",ROW(X7:X12)-MIN(ROW(X7:X12))+1))),ROW()-ROW(A$16)+1)),"##0"),",",SUBSTITUTE(INDEX(IF(PURCHASE_DESCRIPTION&lt;&gt;"",PURCHASE_DESCRIPTION&amp;":","")&amp;A7:A12,SMALL(IF(ISNUMBER(X7:X12),IF(X7:X12&gt;0,IF(AA7:AA12&lt;&gt;"",ROW(X7:X12)-MIN(ROW(X7:X12))+1))),ROW()-ROW(A$16)+1)),",",";"),",",SUBSTITUTE(INDEX(IF(PURCHASE_DESCRIPTION&lt;&gt;"",PURCHASE_DESCRIPTION&amp;":","")&amp;C7:C12,SMALL(IF(ISNUMBER(X7:X12),IF(X7:X12&gt;0,IF(AA7:AA12&lt;&gt;"",ROW(X7:X12)-MIN(ROW(X7:X12))+1))),ROW()-ROW(A$16)+1)),",",";"),",",INDEX(AA7:AA12,SMALL(IF(ISNUMBER(X7:X12),IF(X7:X12&gt;0,IF(AA7:AA12&lt;&gt;"",ROW(X7:X12)-MIN(ROW(X7:X12))+1))),ROW()-ROW(A$16)+1))),"")</f>
        <v>0</v>
      </c>
      <c r="AC17">
        <f t="array" ref="AC17">IFERROR(CONCATENATE(INDEX(AF7:AF12,SMALL(IF(ISNUMBER(AC7:AC12),IF(AC7:AC12&gt;0,IF(AF7:AF12&lt;&gt;"",ROW(AC7:AC12)-MIN(ROW(AC7:AC12))+1))),ROW()-ROW(A$15)+1)),"|",TEXT(INDEX(AC7:AC12,SMALL(IF(ISNUMBER(AC7:AC12),IF(AC7:AC12&gt;0,IF(AF7:AF12&lt;&gt;"",ROW(AC7:AC12)-MIN(ROW(AC7:AC12))+1))),ROW()-ROW(A$15)+1)),"##0"),"|",SUBSTITUTE(SUBSTITUTE(INDEX(IF(PURCHASE_DESCRIPTION&lt;&gt;"",PURCHASE_DESCRIPTION&amp;":","")&amp;A7:A12,SMALL(IF(ISNUMBER(AC7:AC12),IF(AC7:AC12&gt;0,IF(AF7:AF12&lt;&gt;"",ROW(AC7:AC12)-MIN(ROW(AC7:AC12))+1))),ROW()-ROW(A$15)+1)),"|",";")," ","_")),"")</f>
        <v>0</v>
      </c>
      <c r="AH17">
        <f t="array" ref="AH17">IFERROR(CONCATENATE(INDEX(AK7:AK12,SMALL(IF(ISNUMBER(AH7:AH12),IF(AH7:AH12&gt;0,IF(AK7:AK12&lt;&gt;"",ROW(AH7:AH12)-MIN(ROW(AH7:AH12))+1))),ROW()-ROW(A$15)+1)),",",TEXT(INDEX(AH7:AH12,SMALL(IF(ISNUMBER(AH7:AH12),IF(AH7:AH12&gt;0,IF(AK7:AK12&lt;&gt;"",ROW(AH7:AH12)-MIN(ROW(AH7:AH12))+1))),ROW()-ROW(A$15)+1)),"##0"),",",SUBSTITUTE(INDEX(IF(PURCHASE_DESCRIPTION&lt;&gt;"",PURCHASE_DESCRIPTION&amp;":","")&amp;A7:A12,SMALL(IF(ISNUMBER(AH7:AH12),IF(AH7:AH12&gt;0,IF(AK7:AK12&lt;&gt;"",ROW(AH7:AH12)-MIN(ROW(AH7:AH12))+1))),ROW()-ROW(A$15)+1)),",",";")),"")</f>
        <v>0</v>
      </c>
      <c r="AM17">
        <f t="array" ref="AM17">IFERROR(CONCATENATE(INDEX(AP7:AP12,SMALL(IF(ISNUMBER(AM7:AM12),IF(AM7:AM12&gt;0,IF(AP7:AP12&lt;&gt;"",ROW(AM7:AM12)-MIN(ROW(AM7:AM12))+1))),ROW()-ROW(A$15)+1))," ",TEXT(INDEX(AM7:AM12,SMALL(IF(ISNUMBER(AM7:AM12),IF(AM7:AM12&gt;0,IF(AP7:AP12&lt;&gt;"",ROW(AM7:AM12)-MIN(ROW(AM7:AM12))+1))),ROW()-ROW(A$15)+1)),"##0")," ",SUBSTITUTE(INDEX(IF(PURCHASE_DESCRIPTION&lt;&gt;"",PURCHASE_DESCRIPTION&amp;":","")&amp;A7:A12,SMALL(IF(ISNUMBER(AM7:AM12),IF(AM7:AM12&gt;0,IF(AP7:AP12&lt;&gt;"",ROW(AM7:AM12)-MIN(ROW(AM7:AM12))+1))),ROW()-ROW(A$15)+1))," ",";")),"")</f>
        <v>0</v>
      </c>
      <c r="AR17">
        <f t="array" ref="AR17">IFERROR(CONCATENATE(INDEX(AU7:AU12,SMALL(IF(ISNUMBER(AR7:AR12),IF(AR7:AR12&gt;0,IF(AU7:AU12&lt;&gt;"",ROW(AR7:AR12)-MIN(ROW(AR7:AR12))+1))),ROW()-ROW(A$15)+1))," ",TEXT(INDEX(AR7:AR12,SMALL(IF(ISNUMBER(AR7:AR12),IF(AR7:AR12&gt;0,IF(AU7:AU12&lt;&gt;"",ROW(AR7:AR12)-MIN(ROW(AR7:AR12))+1))),ROW()-ROW(A$15)+1)),"##0")," ",SUBSTITUTE(INDEX(IF(PURCHASE_DESCRIPTION&lt;&gt;"",PURCHASE_DESCRIPTION&amp;":","")&amp;A7:A12,SMALL(IF(ISNUMBER(AR7:AR12),IF(AR7:AR12&gt;0,IF(AU7:AU12&lt;&gt;"",ROW(AR7:AR12)-MIN(ROW(AR7:AR12))+1))),ROW()-ROW(A$15)+1))," ",";")),"")</f>
        <v>0</v>
      </c>
    </row>
    <row r="18" spans="1:44">
      <c r="A18" s="2" t="s">
        <v>66</v>
      </c>
      <c r="I18">
        <f t="array" ref="I18">IFERROR(CONCATENATE(INDEX(L7:L12,SMALL(IF(ISNUMBER(I7:I12),IF(I7:I12&gt;0,IF(L7:L12&lt;&gt;"",ROW(I7:I12)-MIN(ROW(I7:I12))+1))),ROW()-ROW(A$15)+1)),",",TEXT(INDEX(I7:I12,SMALL(IF(ISNUMBER(I7:I12),IF(I7:I12&gt;0,IF(L7:L12&lt;&gt;"",ROW(I7:I12)-MIN(ROW(I7:I12))+1))),ROW()-ROW(A$15)+1)),"##0"),",",SUBSTITUTE(INDEX(IF(PURCHASE_DESCRIPTION&lt;&gt;"",PURCHASE_DESCRIPTION&amp;":","")&amp;A7:A12,SMALL(IF(ISNUMBER(I7:I12),IF(I7:I12&gt;0,IF(L7:L12&lt;&gt;"",ROW(I7:I12)-MIN(ROW(I7:I12))+1))),ROW()-ROW(A$15)+1)),",",";")),"")</f>
        <v>0</v>
      </c>
      <c r="N18">
        <f t="array" ref="N18">IFERROR(CONCATENATE(TEXT(INDEX(N7:N12,SMALL(IF(ISNUMBER(N7:N12),IF(N7:N12&gt;0,IF(Q7:Q12&lt;&gt;"",ROW(N7:N12)-MIN(ROW(N7:N12))+1))),ROW()-ROW(A$15)+1)),"##0"),",",INDEX(Q7:Q12,SMALL(IF(ISNUMBER(N7:N12),IF(N7:N12&gt;0,IF(Q7:Q12&lt;&gt;"",ROW(N7:N12)-MIN(ROW(N7:N12))+1))),ROW()-ROW(A$15)+1)),",",SUBSTITUTE(INDEX(IF(PURCHASE_DESCRIPTION&lt;&gt;"",PURCHASE_DESCRIPTION&amp;":","")&amp;A7:A12,SMALL(IF(ISNUMBER(N7:N12),IF(N7:N12&gt;0,IF(Q7:Q12&lt;&gt;"",ROW(N7:N12)-MIN(ROW(N7:N12))+1))),ROW()-ROW(A$15)+1)),",",";")),"")</f>
        <v>0</v>
      </c>
      <c r="S18">
        <f t="array" ref="S18">IFERROR(CONCATENATE(INDEX(V7:V12,SMALL(IF(ISNUMBER(S7:S12),IF(S7:S12&gt;0,IF(V7:V12&lt;&gt;"",ROW(S7:S12)-MIN(ROW(S7:S12))+1))),ROW()-ROW(A$15)+1))," ",TEXT(INDEX(S7:S12,SMALL(IF(ISNUMBER(S7:S12),IF(S7:S12&gt;0,IF(V7:V12&lt;&gt;"",ROW(S7:S12)-MIN(ROW(S7:S12))+1))),ROW()-ROW(A$15)+1)),"##0")," ",SUBSTITUTE(INDEX(IF(PURCHASE_DESCRIPTION&lt;&gt;"",PURCHASE_DESCRIPTION&amp;":","")&amp;A7:A12,SMALL(IF(ISNUMBER(S7:S12),IF(S7:S12&gt;0,IF(V7:V12&lt;&gt;"",ROW(S7:S12)-MIN(ROW(S7:S12))+1))),ROW()-ROW(A$15)+1))," ",";")),"")</f>
        <v>0</v>
      </c>
      <c r="X18">
        <f t="array" ref="X18">IFERROR(CONCATENATE(TEXT(INDEX(X7:X12,SMALL(IF(ISNUMBER(X7:X12),IF(X7:X12&gt;0,IF(AA7:AA12&lt;&gt;"",ROW(X7:X12)-MIN(ROW(X7:X12))+1))),ROW()-ROW(A$16)+1)),"##0"),",",SUBSTITUTE(INDEX(IF(PURCHASE_DESCRIPTION&lt;&gt;"",PURCHASE_DESCRIPTION&amp;":","")&amp;A7:A12,SMALL(IF(ISNUMBER(X7:X12),IF(X7:X12&gt;0,IF(AA7:AA12&lt;&gt;"",ROW(X7:X12)-MIN(ROW(X7:X12))+1))),ROW()-ROW(A$16)+1)),",",";"),",",SUBSTITUTE(INDEX(IF(PURCHASE_DESCRIPTION&lt;&gt;"",PURCHASE_DESCRIPTION&amp;":","")&amp;C7:C12,SMALL(IF(ISNUMBER(X7:X12),IF(X7:X12&gt;0,IF(AA7:AA12&lt;&gt;"",ROW(X7:X12)-MIN(ROW(X7:X12))+1))),ROW()-ROW(A$16)+1)),",",";"),",",INDEX(AA7:AA12,SMALL(IF(ISNUMBER(X7:X12),IF(X7:X12&gt;0,IF(AA7:AA12&lt;&gt;"",ROW(X7:X12)-MIN(ROW(X7:X12))+1))),ROW()-ROW(A$16)+1))),"")</f>
        <v>0</v>
      </c>
      <c r="AC18">
        <f t="array" ref="AC18">IFERROR(CONCATENATE(INDEX(AF7:AF12,SMALL(IF(ISNUMBER(AC7:AC12),IF(AC7:AC12&gt;0,IF(AF7:AF12&lt;&gt;"",ROW(AC7:AC12)-MIN(ROW(AC7:AC12))+1))),ROW()-ROW(A$15)+1)),"|",TEXT(INDEX(AC7:AC12,SMALL(IF(ISNUMBER(AC7:AC12),IF(AC7:AC12&gt;0,IF(AF7:AF12&lt;&gt;"",ROW(AC7:AC12)-MIN(ROW(AC7:AC12))+1))),ROW()-ROW(A$15)+1)),"##0"),"|",SUBSTITUTE(SUBSTITUTE(INDEX(IF(PURCHASE_DESCRIPTION&lt;&gt;"",PURCHASE_DESCRIPTION&amp;":","")&amp;A7:A12,SMALL(IF(ISNUMBER(AC7:AC12),IF(AC7:AC12&gt;0,IF(AF7:AF12&lt;&gt;"",ROW(AC7:AC12)-MIN(ROW(AC7:AC12))+1))),ROW()-ROW(A$15)+1)),"|",";")," ","_")),"")</f>
        <v>0</v>
      </c>
      <c r="AH18">
        <f t="array" ref="AH18">IFERROR(CONCATENATE(INDEX(AK7:AK12,SMALL(IF(ISNUMBER(AH7:AH12),IF(AH7:AH12&gt;0,IF(AK7:AK12&lt;&gt;"",ROW(AH7:AH12)-MIN(ROW(AH7:AH12))+1))),ROW()-ROW(A$15)+1)),",",TEXT(INDEX(AH7:AH12,SMALL(IF(ISNUMBER(AH7:AH12),IF(AH7:AH12&gt;0,IF(AK7:AK12&lt;&gt;"",ROW(AH7:AH12)-MIN(ROW(AH7:AH12))+1))),ROW()-ROW(A$15)+1)),"##0"),",",SUBSTITUTE(INDEX(IF(PURCHASE_DESCRIPTION&lt;&gt;"",PURCHASE_DESCRIPTION&amp;":","")&amp;A7:A12,SMALL(IF(ISNUMBER(AH7:AH12),IF(AH7:AH12&gt;0,IF(AK7:AK12&lt;&gt;"",ROW(AH7:AH12)-MIN(ROW(AH7:AH12))+1))),ROW()-ROW(A$15)+1)),",",";")),"")</f>
        <v>0</v>
      </c>
      <c r="AM18">
        <f t="array" ref="AM18">IFERROR(CONCATENATE(INDEX(AP7:AP12,SMALL(IF(ISNUMBER(AM7:AM12),IF(AM7:AM12&gt;0,IF(AP7:AP12&lt;&gt;"",ROW(AM7:AM12)-MIN(ROW(AM7:AM12))+1))),ROW()-ROW(A$15)+1))," ",TEXT(INDEX(AM7:AM12,SMALL(IF(ISNUMBER(AM7:AM12),IF(AM7:AM12&gt;0,IF(AP7:AP12&lt;&gt;"",ROW(AM7:AM12)-MIN(ROW(AM7:AM12))+1))),ROW()-ROW(A$15)+1)),"##0")," ",SUBSTITUTE(INDEX(IF(PURCHASE_DESCRIPTION&lt;&gt;"",PURCHASE_DESCRIPTION&amp;":","")&amp;A7:A12,SMALL(IF(ISNUMBER(AM7:AM12),IF(AM7:AM12&gt;0,IF(AP7:AP12&lt;&gt;"",ROW(AM7:AM12)-MIN(ROW(AM7:AM12))+1))),ROW()-ROW(A$15)+1))," ",";")),"")</f>
        <v>0</v>
      </c>
      <c r="AR18">
        <f t="array" ref="AR18">IFERROR(CONCATENATE(INDEX(AU7:AU12,SMALL(IF(ISNUMBER(AR7:AR12),IF(AR7:AR12&gt;0,IF(AU7:AU12&lt;&gt;"",ROW(AR7:AR12)-MIN(ROW(AR7:AR12))+1))),ROW()-ROW(A$15)+1))," ",TEXT(INDEX(AR7:AR12,SMALL(IF(ISNUMBER(AR7:AR12),IF(AR7:AR12&gt;0,IF(AU7:AU12&lt;&gt;"",ROW(AR7:AR12)-MIN(ROW(AR7:AR12))+1))),ROW()-ROW(A$15)+1)),"##0")," ",SUBSTITUTE(INDEX(IF(PURCHASE_DESCRIPTION&lt;&gt;"",PURCHASE_DESCRIPTION&amp;":","")&amp;A7:A12,SMALL(IF(ISNUMBER(AR7:AR12),IF(AR7:AR12&gt;0,IF(AU7:AU12&lt;&gt;"",ROW(AR7:AR12)-MIN(ROW(AR7:AR12))+1))),ROW()-ROW(A$15)+1))," ",";")),"")</f>
        <v>0</v>
      </c>
    </row>
    <row r="19" spans="1:44">
      <c r="I19">
        <f t="array" ref="I19">IFERROR(CONCATENATE(INDEX(L7:L12,SMALL(IF(ISNUMBER(I7:I12),IF(I7:I12&gt;0,IF(L7:L12&lt;&gt;"",ROW(I7:I12)-MIN(ROW(I7:I12))+1))),ROW()-ROW(A$15)+1)),",",TEXT(INDEX(I7:I12,SMALL(IF(ISNUMBER(I7:I12),IF(I7:I12&gt;0,IF(L7:L12&lt;&gt;"",ROW(I7:I12)-MIN(ROW(I7:I12))+1))),ROW()-ROW(A$15)+1)),"##0"),",",SUBSTITUTE(INDEX(IF(PURCHASE_DESCRIPTION&lt;&gt;"",PURCHASE_DESCRIPTION&amp;":","")&amp;A7:A12,SMALL(IF(ISNUMBER(I7:I12),IF(I7:I12&gt;0,IF(L7:L12&lt;&gt;"",ROW(I7:I12)-MIN(ROW(I7:I12))+1))),ROW()-ROW(A$15)+1)),",",";")),"")</f>
        <v>0</v>
      </c>
      <c r="N19">
        <f t="array" ref="N19">IFERROR(CONCATENATE(TEXT(INDEX(N7:N12,SMALL(IF(ISNUMBER(N7:N12),IF(N7:N12&gt;0,IF(Q7:Q12&lt;&gt;"",ROW(N7:N12)-MIN(ROW(N7:N12))+1))),ROW()-ROW(A$15)+1)),"##0"),",",INDEX(Q7:Q12,SMALL(IF(ISNUMBER(N7:N12),IF(N7:N12&gt;0,IF(Q7:Q12&lt;&gt;"",ROW(N7:N12)-MIN(ROW(N7:N12))+1))),ROW()-ROW(A$15)+1)),",",SUBSTITUTE(INDEX(IF(PURCHASE_DESCRIPTION&lt;&gt;"",PURCHASE_DESCRIPTION&amp;":","")&amp;A7:A12,SMALL(IF(ISNUMBER(N7:N12),IF(N7:N12&gt;0,IF(Q7:Q12&lt;&gt;"",ROW(N7:N12)-MIN(ROW(N7:N12))+1))),ROW()-ROW(A$15)+1)),",",";")),"")</f>
        <v>0</v>
      </c>
      <c r="S19">
        <f t="array" ref="S19">IFERROR(CONCATENATE(INDEX(V7:V12,SMALL(IF(ISNUMBER(S7:S12),IF(S7:S12&gt;0,IF(V7:V12&lt;&gt;"",ROW(S7:S12)-MIN(ROW(S7:S12))+1))),ROW()-ROW(A$15)+1))," ",TEXT(INDEX(S7:S12,SMALL(IF(ISNUMBER(S7:S12),IF(S7:S12&gt;0,IF(V7:V12&lt;&gt;"",ROW(S7:S12)-MIN(ROW(S7:S12))+1))),ROW()-ROW(A$15)+1)),"##0")," ",SUBSTITUTE(INDEX(IF(PURCHASE_DESCRIPTION&lt;&gt;"",PURCHASE_DESCRIPTION&amp;":","")&amp;A7:A12,SMALL(IF(ISNUMBER(S7:S12),IF(S7:S12&gt;0,IF(V7:V12&lt;&gt;"",ROW(S7:S12)-MIN(ROW(S7:S12))+1))),ROW()-ROW(A$15)+1))," ",";")),"")</f>
        <v>0</v>
      </c>
      <c r="X19">
        <f t="array" ref="X19">IFERROR(CONCATENATE(TEXT(INDEX(X7:X12,SMALL(IF(ISNUMBER(X7:X12),IF(X7:X12&gt;0,IF(AA7:AA12&lt;&gt;"",ROW(X7:X12)-MIN(ROW(X7:X12))+1))),ROW()-ROW(A$16)+1)),"##0"),",",SUBSTITUTE(INDEX(IF(PURCHASE_DESCRIPTION&lt;&gt;"",PURCHASE_DESCRIPTION&amp;":","")&amp;A7:A12,SMALL(IF(ISNUMBER(X7:X12),IF(X7:X12&gt;0,IF(AA7:AA12&lt;&gt;"",ROW(X7:X12)-MIN(ROW(X7:X12))+1))),ROW()-ROW(A$16)+1)),",",";"),",",SUBSTITUTE(INDEX(IF(PURCHASE_DESCRIPTION&lt;&gt;"",PURCHASE_DESCRIPTION&amp;":","")&amp;C7:C12,SMALL(IF(ISNUMBER(X7:X12),IF(X7:X12&gt;0,IF(AA7:AA12&lt;&gt;"",ROW(X7:X12)-MIN(ROW(X7:X12))+1))),ROW()-ROW(A$16)+1)),",",";"),",",INDEX(AA7:AA12,SMALL(IF(ISNUMBER(X7:X12),IF(X7:X12&gt;0,IF(AA7:AA12&lt;&gt;"",ROW(X7:X12)-MIN(ROW(X7:X12))+1))),ROW()-ROW(A$16)+1))),"")</f>
        <v>0</v>
      </c>
      <c r="AC19">
        <f t="array" ref="AC19">IFERROR(CONCATENATE(INDEX(AF7:AF12,SMALL(IF(ISNUMBER(AC7:AC12),IF(AC7:AC12&gt;0,IF(AF7:AF12&lt;&gt;"",ROW(AC7:AC12)-MIN(ROW(AC7:AC12))+1))),ROW()-ROW(A$15)+1)),"|",TEXT(INDEX(AC7:AC12,SMALL(IF(ISNUMBER(AC7:AC12),IF(AC7:AC12&gt;0,IF(AF7:AF12&lt;&gt;"",ROW(AC7:AC12)-MIN(ROW(AC7:AC12))+1))),ROW()-ROW(A$15)+1)),"##0"),"|",SUBSTITUTE(SUBSTITUTE(INDEX(IF(PURCHASE_DESCRIPTION&lt;&gt;"",PURCHASE_DESCRIPTION&amp;":","")&amp;A7:A12,SMALL(IF(ISNUMBER(AC7:AC12),IF(AC7:AC12&gt;0,IF(AF7:AF12&lt;&gt;"",ROW(AC7:AC12)-MIN(ROW(AC7:AC12))+1))),ROW()-ROW(A$15)+1)),"|",";")," ","_")),"")</f>
        <v>0</v>
      </c>
      <c r="AH19">
        <f t="array" ref="AH19">IFERROR(CONCATENATE(INDEX(AK7:AK12,SMALL(IF(ISNUMBER(AH7:AH12),IF(AH7:AH12&gt;0,IF(AK7:AK12&lt;&gt;"",ROW(AH7:AH12)-MIN(ROW(AH7:AH12))+1))),ROW()-ROW(A$15)+1)),",",TEXT(INDEX(AH7:AH12,SMALL(IF(ISNUMBER(AH7:AH12),IF(AH7:AH12&gt;0,IF(AK7:AK12&lt;&gt;"",ROW(AH7:AH12)-MIN(ROW(AH7:AH12))+1))),ROW()-ROW(A$15)+1)),"##0"),",",SUBSTITUTE(INDEX(IF(PURCHASE_DESCRIPTION&lt;&gt;"",PURCHASE_DESCRIPTION&amp;":","")&amp;A7:A12,SMALL(IF(ISNUMBER(AH7:AH12),IF(AH7:AH12&gt;0,IF(AK7:AK12&lt;&gt;"",ROW(AH7:AH12)-MIN(ROW(AH7:AH12))+1))),ROW()-ROW(A$15)+1)),",",";")),"")</f>
        <v>0</v>
      </c>
      <c r="AM19">
        <f t="array" ref="AM19">IFERROR(CONCATENATE(INDEX(AP7:AP12,SMALL(IF(ISNUMBER(AM7:AM12),IF(AM7:AM12&gt;0,IF(AP7:AP12&lt;&gt;"",ROW(AM7:AM12)-MIN(ROW(AM7:AM12))+1))),ROW()-ROW(A$15)+1))," ",TEXT(INDEX(AM7:AM12,SMALL(IF(ISNUMBER(AM7:AM12),IF(AM7:AM12&gt;0,IF(AP7:AP12&lt;&gt;"",ROW(AM7:AM12)-MIN(ROW(AM7:AM12))+1))),ROW()-ROW(A$15)+1)),"##0")," ",SUBSTITUTE(INDEX(IF(PURCHASE_DESCRIPTION&lt;&gt;"",PURCHASE_DESCRIPTION&amp;":","")&amp;A7:A12,SMALL(IF(ISNUMBER(AM7:AM12),IF(AM7:AM12&gt;0,IF(AP7:AP12&lt;&gt;"",ROW(AM7:AM12)-MIN(ROW(AM7:AM12))+1))),ROW()-ROW(A$15)+1))," ",";")),"")</f>
        <v>0</v>
      </c>
      <c r="AR19">
        <f t="array" ref="AR19">IFERROR(CONCATENATE(INDEX(AU7:AU12,SMALL(IF(ISNUMBER(AR7:AR12),IF(AR7:AR12&gt;0,IF(AU7:AU12&lt;&gt;"",ROW(AR7:AR12)-MIN(ROW(AR7:AR12))+1))),ROW()-ROW(A$15)+1))," ",TEXT(INDEX(AR7:AR12,SMALL(IF(ISNUMBER(AR7:AR12),IF(AR7:AR12&gt;0,IF(AU7:AU12&lt;&gt;"",ROW(AR7:AR12)-MIN(ROW(AR7:AR12))+1))),ROW()-ROW(A$15)+1)),"##0")," ",SUBSTITUTE(INDEX(IF(PURCHASE_DESCRIPTION&lt;&gt;"",PURCHASE_DESCRIPTION&amp;":","")&amp;A7:A12,SMALL(IF(ISNUMBER(AR7:AR12),IF(AR7:AR12&gt;0,IF(AU7:AU12&lt;&gt;"",ROW(AR7:AR12)-MIN(ROW(AR7:AR12))+1))),ROW()-ROW(A$15)+1))," ",";")),"")</f>
        <v>0</v>
      </c>
    </row>
    <row r="20" spans="1:44">
      <c r="I20">
        <f t="array" ref="I20">IFERROR(CONCATENATE(INDEX(L7:L12,SMALL(IF(ISNUMBER(I7:I12),IF(I7:I12&gt;0,IF(L7:L12&lt;&gt;"",ROW(I7:I12)-MIN(ROW(I7:I12))+1))),ROW()-ROW(A$15)+1)),",",TEXT(INDEX(I7:I12,SMALL(IF(ISNUMBER(I7:I12),IF(I7:I12&gt;0,IF(L7:L12&lt;&gt;"",ROW(I7:I12)-MIN(ROW(I7:I12))+1))),ROW()-ROW(A$15)+1)),"##0"),",",SUBSTITUTE(INDEX(IF(PURCHASE_DESCRIPTION&lt;&gt;"",PURCHASE_DESCRIPTION&amp;":","")&amp;A7:A12,SMALL(IF(ISNUMBER(I7:I12),IF(I7:I12&gt;0,IF(L7:L12&lt;&gt;"",ROW(I7:I12)-MIN(ROW(I7:I12))+1))),ROW()-ROW(A$15)+1)),",",";")),"")</f>
        <v>0</v>
      </c>
      <c r="N20">
        <f t="array" ref="N20">IFERROR(CONCATENATE(TEXT(INDEX(N7:N12,SMALL(IF(ISNUMBER(N7:N12),IF(N7:N12&gt;0,IF(Q7:Q12&lt;&gt;"",ROW(N7:N12)-MIN(ROW(N7:N12))+1))),ROW()-ROW(A$15)+1)),"##0"),",",INDEX(Q7:Q12,SMALL(IF(ISNUMBER(N7:N12),IF(N7:N12&gt;0,IF(Q7:Q12&lt;&gt;"",ROW(N7:N12)-MIN(ROW(N7:N12))+1))),ROW()-ROW(A$15)+1)),",",SUBSTITUTE(INDEX(IF(PURCHASE_DESCRIPTION&lt;&gt;"",PURCHASE_DESCRIPTION&amp;":","")&amp;A7:A12,SMALL(IF(ISNUMBER(N7:N12),IF(N7:N12&gt;0,IF(Q7:Q12&lt;&gt;"",ROW(N7:N12)-MIN(ROW(N7:N12))+1))),ROW()-ROW(A$15)+1)),",",";")),"")</f>
        <v>0</v>
      </c>
      <c r="S20">
        <f t="array" ref="S20">IFERROR(CONCATENATE(INDEX(V7:V12,SMALL(IF(ISNUMBER(S7:S12),IF(S7:S12&gt;0,IF(V7:V12&lt;&gt;"",ROW(S7:S12)-MIN(ROW(S7:S12))+1))),ROW()-ROW(A$15)+1))," ",TEXT(INDEX(S7:S12,SMALL(IF(ISNUMBER(S7:S12),IF(S7:S12&gt;0,IF(V7:V12&lt;&gt;"",ROW(S7:S12)-MIN(ROW(S7:S12))+1))),ROW()-ROW(A$15)+1)),"##0")," ",SUBSTITUTE(INDEX(IF(PURCHASE_DESCRIPTION&lt;&gt;"",PURCHASE_DESCRIPTION&amp;":","")&amp;A7:A12,SMALL(IF(ISNUMBER(S7:S12),IF(S7:S12&gt;0,IF(V7:V12&lt;&gt;"",ROW(S7:S12)-MIN(ROW(S7:S12))+1))),ROW()-ROW(A$15)+1))," ",";")),"")</f>
        <v>0</v>
      </c>
      <c r="X20">
        <f t="array" ref="X20">IFERROR(CONCATENATE(TEXT(INDEX(X7:X12,SMALL(IF(ISNUMBER(X7:X12),IF(X7:X12&gt;0,IF(AA7:AA12&lt;&gt;"",ROW(X7:X12)-MIN(ROW(X7:X12))+1))),ROW()-ROW(A$16)+1)),"##0"),",",SUBSTITUTE(INDEX(IF(PURCHASE_DESCRIPTION&lt;&gt;"",PURCHASE_DESCRIPTION&amp;":","")&amp;A7:A12,SMALL(IF(ISNUMBER(X7:X12),IF(X7:X12&gt;0,IF(AA7:AA12&lt;&gt;"",ROW(X7:X12)-MIN(ROW(X7:X12))+1))),ROW()-ROW(A$16)+1)),",",";"),",",SUBSTITUTE(INDEX(IF(PURCHASE_DESCRIPTION&lt;&gt;"",PURCHASE_DESCRIPTION&amp;":","")&amp;C7:C12,SMALL(IF(ISNUMBER(X7:X12),IF(X7:X12&gt;0,IF(AA7:AA12&lt;&gt;"",ROW(X7:X12)-MIN(ROW(X7:X12))+1))),ROW()-ROW(A$16)+1)),",",";"),",",INDEX(AA7:AA12,SMALL(IF(ISNUMBER(X7:X12),IF(X7:X12&gt;0,IF(AA7:AA12&lt;&gt;"",ROW(X7:X12)-MIN(ROW(X7:X12))+1))),ROW()-ROW(A$16)+1))),"")</f>
        <v>0</v>
      </c>
      <c r="AC20">
        <f t="array" ref="AC20">IFERROR(CONCATENATE(INDEX(AF7:AF12,SMALL(IF(ISNUMBER(AC7:AC12),IF(AC7:AC12&gt;0,IF(AF7:AF12&lt;&gt;"",ROW(AC7:AC12)-MIN(ROW(AC7:AC12))+1))),ROW()-ROW(A$15)+1)),"|",TEXT(INDEX(AC7:AC12,SMALL(IF(ISNUMBER(AC7:AC12),IF(AC7:AC12&gt;0,IF(AF7:AF12&lt;&gt;"",ROW(AC7:AC12)-MIN(ROW(AC7:AC12))+1))),ROW()-ROW(A$15)+1)),"##0"),"|",SUBSTITUTE(SUBSTITUTE(INDEX(IF(PURCHASE_DESCRIPTION&lt;&gt;"",PURCHASE_DESCRIPTION&amp;":","")&amp;A7:A12,SMALL(IF(ISNUMBER(AC7:AC12),IF(AC7:AC12&gt;0,IF(AF7:AF12&lt;&gt;"",ROW(AC7:AC12)-MIN(ROW(AC7:AC12))+1))),ROW()-ROW(A$15)+1)),"|",";")," ","_")),"")</f>
        <v>0</v>
      </c>
      <c r="AH20">
        <f t="array" ref="AH20">IFERROR(CONCATENATE(INDEX(AK7:AK12,SMALL(IF(ISNUMBER(AH7:AH12),IF(AH7:AH12&gt;0,IF(AK7:AK12&lt;&gt;"",ROW(AH7:AH12)-MIN(ROW(AH7:AH12))+1))),ROW()-ROW(A$15)+1)),",",TEXT(INDEX(AH7:AH12,SMALL(IF(ISNUMBER(AH7:AH12),IF(AH7:AH12&gt;0,IF(AK7:AK12&lt;&gt;"",ROW(AH7:AH12)-MIN(ROW(AH7:AH12))+1))),ROW()-ROW(A$15)+1)),"##0"),",",SUBSTITUTE(INDEX(IF(PURCHASE_DESCRIPTION&lt;&gt;"",PURCHASE_DESCRIPTION&amp;":","")&amp;A7:A12,SMALL(IF(ISNUMBER(AH7:AH12),IF(AH7:AH12&gt;0,IF(AK7:AK12&lt;&gt;"",ROW(AH7:AH12)-MIN(ROW(AH7:AH12))+1))),ROW()-ROW(A$15)+1)),",",";")),"")</f>
        <v>0</v>
      </c>
      <c r="AM20">
        <f t="array" ref="AM20">IFERROR(CONCATENATE(INDEX(AP7:AP12,SMALL(IF(ISNUMBER(AM7:AM12),IF(AM7:AM12&gt;0,IF(AP7:AP12&lt;&gt;"",ROW(AM7:AM12)-MIN(ROW(AM7:AM12))+1))),ROW()-ROW(A$15)+1))," ",TEXT(INDEX(AM7:AM12,SMALL(IF(ISNUMBER(AM7:AM12),IF(AM7:AM12&gt;0,IF(AP7:AP12&lt;&gt;"",ROW(AM7:AM12)-MIN(ROW(AM7:AM12))+1))),ROW()-ROW(A$15)+1)),"##0")," ",SUBSTITUTE(INDEX(IF(PURCHASE_DESCRIPTION&lt;&gt;"",PURCHASE_DESCRIPTION&amp;":","")&amp;A7:A12,SMALL(IF(ISNUMBER(AM7:AM12),IF(AM7:AM12&gt;0,IF(AP7:AP12&lt;&gt;"",ROW(AM7:AM12)-MIN(ROW(AM7:AM12))+1))),ROW()-ROW(A$15)+1))," ",";")),"")</f>
        <v>0</v>
      </c>
      <c r="AR20">
        <f t="array" ref="AR20">IFERROR(CONCATENATE(INDEX(AU7:AU12,SMALL(IF(ISNUMBER(AR7:AR12),IF(AR7:AR12&gt;0,IF(AU7:AU12&lt;&gt;"",ROW(AR7:AR12)-MIN(ROW(AR7:AR12))+1))),ROW()-ROW(A$15)+1))," ",TEXT(INDEX(AR7:AR12,SMALL(IF(ISNUMBER(AR7:AR12),IF(AR7:AR12&gt;0,IF(AU7:AU12&lt;&gt;"",ROW(AR7:AR12)-MIN(ROW(AR7:AR12))+1))),ROW()-ROW(A$15)+1)),"##0")," ",SUBSTITUTE(INDEX(IF(PURCHASE_DESCRIPTION&lt;&gt;"",PURCHASE_DESCRIPTION&amp;":","")&amp;A7:A12,SMALL(IF(ISNUMBER(AR7:AR12),IF(AR7:AR12&gt;0,IF(AU7:AU12&lt;&gt;"",ROW(AR7:AR12)-MIN(ROW(AR7:AR12))+1))),ROW()-ROW(A$15)+1))," ",";")),"")</f>
        <v>0</v>
      </c>
    </row>
    <row r="21" spans="1:44">
      <c r="X21">
        <f t="array" ref="X21">IFERROR(CONCATENATE(TEXT(INDEX(X7:X12,SMALL(IF(ISNUMBER(X7:X12),IF(X7:X12&gt;0,IF(AA7:AA12&lt;&gt;"",ROW(X7:X12)-MIN(ROW(X7:X12))+1))),ROW()-ROW(A$16)+1)),"##0"),",",SUBSTITUTE(INDEX(IF(PURCHASE_DESCRIPTION&lt;&gt;"",PURCHASE_DESCRIPTION&amp;":","")&amp;A7:A12,SMALL(IF(ISNUMBER(X7:X12),IF(X7:X12&gt;0,IF(AA7:AA12&lt;&gt;"",ROW(X7:X12)-MIN(ROW(X7:X12))+1))),ROW()-ROW(A$16)+1)),",",";"),",",SUBSTITUTE(INDEX(IF(PURCHASE_DESCRIPTION&lt;&gt;"",PURCHASE_DESCRIPTION&amp;":","")&amp;C7:C12,SMALL(IF(ISNUMBER(X7:X12),IF(X7:X12&gt;0,IF(AA7:AA12&lt;&gt;"",ROW(X7:X12)-MIN(ROW(X7:X12))+1))),ROW()-ROW(A$16)+1)),",",";"),",",INDEX(AA7:AA12,SMALL(IF(ISNUMBER(X7:X12),IF(X7:X12&gt;0,IF(AA7:AA12&lt;&gt;"",ROW(X7:X12)-MIN(ROW(X7:X12))+1))),ROW()-ROW(A$16)+1))),"")</f>
        <v>0</v>
      </c>
    </row>
  </sheetData>
  <mergeCells count="9">
    <mergeCell ref="A5:G5"/>
    <mergeCell ref="H5:L5"/>
    <mergeCell ref="M5:Q5"/>
    <mergeCell ref="R5:V5"/>
    <mergeCell ref="W5:AA5"/>
    <mergeCell ref="AB5:AF5"/>
    <mergeCell ref="AG5:AK5"/>
    <mergeCell ref="AL5:AP5"/>
    <mergeCell ref="AQ5:AU5"/>
  </mergeCells>
  <conditionalFormatting sqref="AB10">
    <cfRule type="cellIs" dxfId="1" priority="45" operator="equal">
      <formula>0</formula>
    </cfRule>
    <cfRule type="cellIs" dxfId="2" priority="46" operator="lessThan">
      <formula>E10</formula>
    </cfRule>
  </conditionalFormatting>
  <conditionalFormatting sqref="AB7">
    <cfRule type="cellIs" dxfId="1" priority="40" operator="equal">
      <formula>0</formula>
    </cfRule>
    <cfRule type="cellIs" dxfId="2" priority="41" operator="lessThan">
      <formula>E7</formula>
    </cfRule>
  </conditionalFormatting>
  <conditionalFormatting sqref="AC10">
    <cfRule type="cellIs" dxfId="1" priority="47" operator="greaterThan">
      <formula>AB10</formula>
    </cfRule>
  </conditionalFormatting>
  <conditionalFormatting sqref="AC7">
    <cfRule type="cellIs" dxfId="1" priority="42" operator="greaterThan">
      <formula>AB7</formula>
    </cfRule>
  </conditionalFormatting>
  <conditionalFormatting sqref="AD10">
    <cfRule type="cellIs" dxfId="4" priority="49" operator="lessThanOrEqual">
      <formula>F10</formula>
    </cfRule>
  </conditionalFormatting>
  <conditionalFormatting sqref="AD7">
    <cfRule type="cellIs" dxfId="4" priority="44" operator="lessThanOrEqual">
      <formula>F7</formula>
    </cfRule>
  </conditionalFormatting>
  <conditionalFormatting sqref="AE10">
    <cfRule type="cellIs" dxfId="4" priority="48" operator="lessThanOrEqual">
      <formula>G10</formula>
    </cfRule>
  </conditionalFormatting>
  <conditionalFormatting sqref="AE7">
    <cfRule type="cellIs" dxfId="4" priority="43" operator="lessThanOrEqual">
      <formula>G7</formula>
    </cfRule>
  </conditionalFormatting>
  <conditionalFormatting sqref="AG10">
    <cfRule type="cellIs" dxfId="1" priority="50" operator="equal">
      <formula>0</formula>
    </cfRule>
    <cfRule type="cellIs" dxfId="2" priority="51" operator="lessThan">
      <formula>E10</formula>
    </cfRule>
  </conditionalFormatting>
  <conditionalFormatting sqref="AH10">
    <cfRule type="cellIs" dxfId="1" priority="52" operator="greaterThan">
      <formula>AG10</formula>
    </cfRule>
  </conditionalFormatting>
  <conditionalFormatting sqref="AI10">
    <cfRule type="cellIs" dxfId="4" priority="54" operator="lessThanOrEqual">
      <formula>F10</formula>
    </cfRule>
  </conditionalFormatting>
  <conditionalFormatting sqref="AJ10">
    <cfRule type="cellIs" dxfId="4" priority="53" operator="lessThanOrEqual">
      <formula>G10</formula>
    </cfRule>
  </conditionalFormatting>
  <conditionalFormatting sqref="E10">
    <cfRule type="expression" dxfId="0" priority="13">
      <formula>AND(ISBLANK(D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1">
    <cfRule type="expression" dxfId="0" priority="17">
      <formula>AND(ISBLANK(D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2">
    <cfRule type="expression" dxfId="0" priority="21">
      <formula>AND(ISBLANK(D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7">
    <cfRule type="expression" dxfId="0" priority="1">
      <formula>AND(ISBLANK(D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8">
    <cfRule type="expression" dxfId="0" priority="5">
      <formula>AND(ISBLANK(D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9">
    <cfRule type="expression" dxfId="0" priority="9">
      <formula>AND(ISBLANK(D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M10">
    <cfRule type="cellIs" dxfId="1" priority="30" operator="equal">
      <formula>0</formula>
    </cfRule>
    <cfRule type="cellIs" dxfId="2" priority="31" operator="lessThan">
      <formula>E10</formula>
    </cfRule>
  </conditionalFormatting>
  <conditionalFormatting sqref="M7">
    <cfRule type="cellIs" dxfId="1" priority="25" operator="equal">
      <formula>0</formula>
    </cfRule>
    <cfRule type="cellIs" dxfId="2" priority="26" operator="lessThan">
      <formula>E7</formula>
    </cfRule>
  </conditionalFormatting>
  <conditionalFormatting sqref="N10">
    <cfRule type="cellIs" dxfId="1" priority="32" operator="greaterThan">
      <formula>M10</formula>
    </cfRule>
  </conditionalFormatting>
  <conditionalFormatting sqref="N7">
    <cfRule type="cellIs" dxfId="1" priority="27" operator="greaterThan">
      <formula>M7</formula>
    </cfRule>
  </conditionalFormatting>
  <conditionalFormatting sqref="O10">
    <cfRule type="cellIs" dxfId="4" priority="34" operator="lessThanOrEqual">
      <formula>F10</formula>
    </cfRule>
  </conditionalFormatting>
  <conditionalFormatting sqref="O7">
    <cfRule type="cellIs" dxfId="4" priority="29" operator="lessThanOrEqual">
      <formula>F7</formula>
    </cfRule>
  </conditionalFormatting>
  <conditionalFormatting sqref="P10">
    <cfRule type="cellIs" dxfId="4" priority="33" operator="lessThanOrEqual">
      <formula>G10</formula>
    </cfRule>
  </conditionalFormatting>
  <conditionalFormatting sqref="P7">
    <cfRule type="cellIs" dxfId="4" priority="28" operator="lessThanOrEqual">
      <formula>G7</formula>
    </cfRule>
  </conditionalFormatting>
  <conditionalFormatting sqref="R10">
    <cfRule type="cellIs" dxfId="1" priority="35" operator="equal">
      <formula>0</formula>
    </cfRule>
    <cfRule type="cellIs" dxfId="2" priority="36" operator="lessThan">
      <formula>E10</formula>
    </cfRule>
  </conditionalFormatting>
  <conditionalFormatting sqref="S10">
    <cfRule type="cellIs" dxfId="1" priority="37" operator="greaterThan">
      <formula>R10</formula>
    </cfRule>
  </conditionalFormatting>
  <conditionalFormatting sqref="T10">
    <cfRule type="cellIs" dxfId="4" priority="39" operator="lessThanOrEqual">
      <formula>F10</formula>
    </cfRule>
  </conditionalFormatting>
  <conditionalFormatting sqref="U10">
    <cfRule type="cellIs" dxfId="4" priority="38" operator="lessThanOrEqual">
      <formula>G10</formula>
    </cfRule>
  </conditionalFormatting>
  <hyperlinks>
    <hyperlink ref="Q7" r:id="rId1"/>
    <hyperlink ref="AF7" r:id="rId2"/>
    <hyperlink ref="Q10" r:id="rId3"/>
    <hyperlink ref="V10" r:id="rId4"/>
    <hyperlink ref="AF10" r:id="rId5"/>
    <hyperlink ref="AK10" r:id="rId6"/>
    <hyperlink ref="AU10" r:id="rId7"/>
    <hyperlink ref="D11" r:id="rId8"/>
    <hyperlink ref="AU11" r:id="rId9"/>
  </hyperlinks>
  <pageMargins left="0.7" right="0.7" top="0.75" bottom="0.75" header="0.3" footer="0.3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Raspberry Pi Fan Hat</vt:lpstr>
      <vt:lpstr>arrow_part_data</vt:lpstr>
      <vt:lpstr>BoardQty</vt:lpstr>
      <vt:lpstr>digikey_part_data</vt:lpstr>
      <vt:lpstr>EUR_GBP</vt:lpstr>
      <vt:lpstr>EUR_USD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2020-06-25T07:37:54Z</dcterms:created>
  <dcterms:modified xsi:type="dcterms:W3CDTF">2020-06-25T07:37:54Z</dcterms:modified>
</cp:coreProperties>
</file>