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han\Documents\"/>
    </mc:Choice>
  </mc:AlternateContent>
  <xr:revisionPtr revIDLastSave="0" documentId="13_ncr:1_{4FC09024-5C9B-4E4C-9C61-A352632F4261}" xr6:coauthVersionLast="47" xr6:coauthVersionMax="47" xr10:uidLastSave="{00000000-0000-0000-0000-000000000000}"/>
  <bookViews>
    <workbookView xWindow="-108" yWindow="-108" windowWidth="23256" windowHeight="12456" xr2:uid="{FE8E8DCC-0868-4889-BB0D-296942A19378}"/>
  </bookViews>
  <sheets>
    <sheet name="Sheet1" sheetId="1" r:id="rId1"/>
    <sheet name="Dashbo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M5" i="1" l="1"/>
  <c r="BJ5" i="1"/>
  <c r="BB5" i="1"/>
  <c r="BU23" i="1"/>
  <c r="BU24" i="1"/>
  <c r="BU25" i="1"/>
  <c r="BW21" i="1"/>
  <c r="BW22" i="1"/>
  <c r="BW23" i="1"/>
  <c r="BW24" i="1"/>
  <c r="BW25" i="1"/>
  <c r="BS7" i="1"/>
  <c r="BS8" i="1"/>
  <c r="D5" i="1"/>
  <c r="E5" i="1"/>
  <c r="F5" i="1" s="1"/>
  <c r="AK5" i="1" s="1"/>
  <c r="G5" i="1"/>
  <c r="H5" i="1" s="1"/>
  <c r="I5" i="1"/>
  <c r="J5" i="1"/>
  <c r="K5" i="1"/>
  <c r="S5" i="1" s="1"/>
  <c r="L5" i="1"/>
  <c r="M5" i="1" s="1"/>
  <c r="B6" i="1"/>
  <c r="C6" i="1" s="1"/>
  <c r="AE6" i="1" s="1"/>
  <c r="D6" i="1"/>
  <c r="E6" i="1"/>
  <c r="F6" i="1" s="1"/>
  <c r="AK6" i="1" s="1"/>
  <c r="G6" i="1"/>
  <c r="H6" i="1" s="1"/>
  <c r="I6" i="1"/>
  <c r="J6" i="1"/>
  <c r="K6" i="1"/>
  <c r="N6" i="1" s="1"/>
  <c r="O6" i="1" s="1"/>
  <c r="BH7" i="1" s="1"/>
  <c r="L6" i="1"/>
  <c r="M6" i="1" s="1"/>
  <c r="B7" i="1"/>
  <c r="C7" i="1" s="1"/>
  <c r="AF7" i="1" s="1"/>
  <c r="D7" i="1"/>
  <c r="E7" i="1"/>
  <c r="F7" i="1" s="1"/>
  <c r="AK7" i="1" s="1"/>
  <c r="G7" i="1"/>
  <c r="H7" i="1" s="1"/>
  <c r="I7" i="1"/>
  <c r="J7" i="1"/>
  <c r="K7" i="1"/>
  <c r="S7" i="1" s="1"/>
  <c r="L7" i="1"/>
  <c r="M7" i="1" s="1"/>
  <c r="B8" i="1"/>
  <c r="C8" i="1" s="1"/>
  <c r="AE8" i="1" s="1"/>
  <c r="D8" i="1"/>
  <c r="E8" i="1"/>
  <c r="F8" i="1" s="1"/>
  <c r="AL8" i="1" s="1"/>
  <c r="G8" i="1"/>
  <c r="H8" i="1" s="1"/>
  <c r="I8" i="1"/>
  <c r="J8" i="1"/>
  <c r="K8" i="1"/>
  <c r="R8" i="1" s="1"/>
  <c r="L8" i="1"/>
  <c r="M8" i="1" s="1"/>
  <c r="B9" i="1"/>
  <c r="C9" i="1" s="1"/>
  <c r="AE9" i="1" s="1"/>
  <c r="D9" i="1"/>
  <c r="E9" i="1"/>
  <c r="F9" i="1" s="1"/>
  <c r="AK9" i="1" s="1"/>
  <c r="G9" i="1"/>
  <c r="H9" i="1" s="1"/>
  <c r="I9" i="1"/>
  <c r="J9" i="1"/>
  <c r="K9" i="1"/>
  <c r="N9" i="1" s="1"/>
  <c r="O9" i="1" s="1"/>
  <c r="BH10" i="1" s="1"/>
  <c r="L9" i="1"/>
  <c r="M9" i="1" s="1"/>
  <c r="B10" i="1"/>
  <c r="C10" i="1" s="1"/>
  <c r="AE10" i="1" s="1"/>
  <c r="D10" i="1"/>
  <c r="E10" i="1"/>
  <c r="F10" i="1" s="1"/>
  <c r="AK10" i="1" s="1"/>
  <c r="G10" i="1"/>
  <c r="H10" i="1" s="1"/>
  <c r="I10" i="1"/>
  <c r="J10" i="1"/>
  <c r="K10" i="1"/>
  <c r="N10" i="1" s="1"/>
  <c r="O10" i="1" s="1"/>
  <c r="BH11" i="1" s="1"/>
  <c r="BI11" i="1" s="1"/>
  <c r="L10" i="1"/>
  <c r="M10" i="1" s="1"/>
  <c r="B11" i="1"/>
  <c r="C11" i="1" s="1"/>
  <c r="AE11" i="1" s="1"/>
  <c r="D11" i="1"/>
  <c r="E11" i="1"/>
  <c r="F11" i="1" s="1"/>
  <c r="AK11" i="1" s="1"/>
  <c r="G11" i="1"/>
  <c r="H11" i="1" s="1"/>
  <c r="I11" i="1"/>
  <c r="J11" i="1"/>
  <c r="K11" i="1"/>
  <c r="S11" i="1" s="1"/>
  <c r="L11" i="1"/>
  <c r="M11" i="1" s="1"/>
  <c r="B12" i="1"/>
  <c r="C12" i="1" s="1"/>
  <c r="AE12" i="1" s="1"/>
  <c r="D12" i="1"/>
  <c r="E12" i="1"/>
  <c r="F12" i="1" s="1"/>
  <c r="AK12" i="1" s="1"/>
  <c r="G12" i="1"/>
  <c r="H12" i="1" s="1"/>
  <c r="I12" i="1"/>
  <c r="J12" i="1"/>
  <c r="K12" i="1"/>
  <c r="R12" i="1" s="1"/>
  <c r="L12" i="1"/>
  <c r="M12" i="1" s="1"/>
  <c r="B13" i="1"/>
  <c r="C13" i="1" s="1"/>
  <c r="AE13" i="1" s="1"/>
  <c r="D13" i="1"/>
  <c r="E13" i="1"/>
  <c r="F13" i="1" s="1"/>
  <c r="AK13" i="1" s="1"/>
  <c r="G13" i="1"/>
  <c r="H13" i="1" s="1"/>
  <c r="I13" i="1"/>
  <c r="J13" i="1"/>
  <c r="K13" i="1"/>
  <c r="R13" i="1" s="1"/>
  <c r="L13" i="1"/>
  <c r="M13" i="1" s="1"/>
  <c r="B14" i="1"/>
  <c r="C14" i="1" s="1"/>
  <c r="AE14" i="1" s="1"/>
  <c r="D14" i="1"/>
  <c r="E14" i="1"/>
  <c r="F14" i="1" s="1"/>
  <c r="AK14" i="1" s="1"/>
  <c r="G14" i="1"/>
  <c r="H14" i="1" s="1"/>
  <c r="I14" i="1"/>
  <c r="J14" i="1"/>
  <c r="K14" i="1"/>
  <c r="N14" i="1" s="1"/>
  <c r="O14" i="1" s="1"/>
  <c r="BH15" i="1" s="1"/>
  <c r="BI15" i="1" s="1"/>
  <c r="L14" i="1"/>
  <c r="M14" i="1" s="1"/>
  <c r="B15" i="1"/>
  <c r="C15" i="1" s="1"/>
  <c r="AE15" i="1" s="1"/>
  <c r="D15" i="1"/>
  <c r="E15" i="1"/>
  <c r="F15" i="1" s="1"/>
  <c r="AK15" i="1" s="1"/>
  <c r="G15" i="1"/>
  <c r="H15" i="1" s="1"/>
  <c r="I15" i="1"/>
  <c r="J15" i="1"/>
  <c r="K15" i="1"/>
  <c r="S15" i="1" s="1"/>
  <c r="L15" i="1"/>
  <c r="M15" i="1" s="1"/>
  <c r="B16" i="1"/>
  <c r="C16" i="1" s="1"/>
  <c r="AE16" i="1" s="1"/>
  <c r="D16" i="1"/>
  <c r="E16" i="1"/>
  <c r="F16" i="1" s="1"/>
  <c r="AL16" i="1" s="1"/>
  <c r="G16" i="1"/>
  <c r="H16" i="1" s="1"/>
  <c r="I16" i="1"/>
  <c r="J16" i="1"/>
  <c r="K16" i="1"/>
  <c r="R16" i="1" s="1"/>
  <c r="L16" i="1"/>
  <c r="M16" i="1" s="1"/>
  <c r="B17" i="1"/>
  <c r="C17" i="1" s="1"/>
  <c r="AE17" i="1" s="1"/>
  <c r="D17" i="1"/>
  <c r="E17" i="1"/>
  <c r="F17" i="1" s="1"/>
  <c r="AK17" i="1" s="1"/>
  <c r="G17" i="1"/>
  <c r="H17" i="1" s="1"/>
  <c r="I17" i="1"/>
  <c r="J17" i="1"/>
  <c r="K17" i="1"/>
  <c r="S17" i="1" s="1"/>
  <c r="L17" i="1"/>
  <c r="M17" i="1" s="1"/>
  <c r="B18" i="1"/>
  <c r="C18" i="1" s="1"/>
  <c r="AE18" i="1" s="1"/>
  <c r="D18" i="1"/>
  <c r="E18" i="1"/>
  <c r="F18" i="1" s="1"/>
  <c r="AK18" i="1" s="1"/>
  <c r="G18" i="1"/>
  <c r="H18" i="1" s="1"/>
  <c r="I18" i="1"/>
  <c r="J18" i="1"/>
  <c r="K18" i="1"/>
  <c r="N18" i="1" s="1"/>
  <c r="O18" i="1" s="1"/>
  <c r="BH19" i="1" s="1"/>
  <c r="BI19" i="1" s="1"/>
  <c r="L18" i="1"/>
  <c r="M18" i="1" s="1"/>
  <c r="B19" i="1"/>
  <c r="C19" i="1" s="1"/>
  <c r="AE19" i="1" s="1"/>
  <c r="D19" i="1"/>
  <c r="E19" i="1"/>
  <c r="F19" i="1" s="1"/>
  <c r="AK19" i="1" s="1"/>
  <c r="G19" i="1"/>
  <c r="H19" i="1" s="1"/>
  <c r="I19" i="1"/>
  <c r="J19" i="1"/>
  <c r="K19" i="1"/>
  <c r="S19" i="1" s="1"/>
  <c r="L19" i="1"/>
  <c r="M19" i="1" s="1"/>
  <c r="B20" i="1"/>
  <c r="C20" i="1" s="1"/>
  <c r="AE20" i="1" s="1"/>
  <c r="D20" i="1"/>
  <c r="E20" i="1"/>
  <c r="F20" i="1" s="1"/>
  <c r="AK20" i="1" s="1"/>
  <c r="G20" i="1"/>
  <c r="H20" i="1" s="1"/>
  <c r="I20" i="1"/>
  <c r="J20" i="1"/>
  <c r="K20" i="1"/>
  <c r="R20" i="1" s="1"/>
  <c r="L20" i="1"/>
  <c r="M20" i="1" s="1"/>
  <c r="B21" i="1"/>
  <c r="C21" i="1" s="1"/>
  <c r="AE21" i="1" s="1"/>
  <c r="D21" i="1"/>
  <c r="E21" i="1"/>
  <c r="F21" i="1" s="1"/>
  <c r="AK21" i="1" s="1"/>
  <c r="G21" i="1"/>
  <c r="H21" i="1" s="1"/>
  <c r="I21" i="1"/>
  <c r="J21" i="1"/>
  <c r="K21" i="1"/>
  <c r="N21" i="1" s="1"/>
  <c r="O21" i="1" s="1"/>
  <c r="BH22" i="1" s="1"/>
  <c r="BI22" i="1" s="1"/>
  <c r="L21" i="1"/>
  <c r="M21" i="1" s="1"/>
  <c r="B22" i="1"/>
  <c r="C22" i="1" s="1"/>
  <c r="AE22" i="1" s="1"/>
  <c r="D22" i="1"/>
  <c r="E22" i="1"/>
  <c r="F22" i="1" s="1"/>
  <c r="AK22" i="1" s="1"/>
  <c r="G22" i="1"/>
  <c r="H22" i="1" s="1"/>
  <c r="I22" i="1"/>
  <c r="J22" i="1"/>
  <c r="K22" i="1"/>
  <c r="S22" i="1" s="1"/>
  <c r="L22" i="1"/>
  <c r="M22" i="1" s="1"/>
  <c r="B23" i="1"/>
  <c r="C23" i="1" s="1"/>
  <c r="AE23" i="1" s="1"/>
  <c r="D23" i="1"/>
  <c r="E23" i="1"/>
  <c r="F23" i="1" s="1"/>
  <c r="AK23" i="1" s="1"/>
  <c r="G23" i="1"/>
  <c r="H23" i="1" s="1"/>
  <c r="I23" i="1"/>
  <c r="J23" i="1"/>
  <c r="K23" i="1"/>
  <c r="R23" i="1" s="1"/>
  <c r="L23" i="1"/>
  <c r="M23" i="1" s="1"/>
  <c r="B24" i="1"/>
  <c r="C24" i="1" s="1"/>
  <c r="AE24" i="1" s="1"/>
  <c r="D24" i="1"/>
  <c r="E24" i="1"/>
  <c r="F24" i="1" s="1"/>
  <c r="AL24" i="1" s="1"/>
  <c r="G24" i="1"/>
  <c r="H24" i="1" s="1"/>
  <c r="I24" i="1"/>
  <c r="J24" i="1"/>
  <c r="K24" i="1"/>
  <c r="R24" i="1" s="1"/>
  <c r="L24" i="1"/>
  <c r="M24" i="1" s="1"/>
  <c r="B5" i="1"/>
  <c r="C5" i="1" s="1"/>
  <c r="AF5" i="1" s="1"/>
  <c r="BI10" i="1" l="1"/>
  <c r="BI7" i="1"/>
  <c r="BW20" i="1"/>
  <c r="BW18" i="1"/>
  <c r="BW15" i="1"/>
  <c r="BW10" i="1"/>
  <c r="BS15" i="1"/>
  <c r="BW9" i="1"/>
  <c r="BW8" i="1"/>
  <c r="BU8" i="1"/>
  <c r="BW16" i="1"/>
  <c r="BU15" i="1"/>
  <c r="BW19" i="1"/>
  <c r="BU7" i="1"/>
  <c r="BS9" i="1"/>
  <c r="BS25" i="1"/>
  <c r="CC18" i="1"/>
  <c r="CC15" i="1"/>
  <c r="CC12" i="1"/>
  <c r="CC10" i="1"/>
  <c r="CC23" i="1"/>
  <c r="CC16" i="1"/>
  <c r="CC11" i="1"/>
  <c r="CC22" i="1"/>
  <c r="CC19" i="1"/>
  <c r="CC14" i="1"/>
  <c r="CC8" i="1"/>
  <c r="CC25" i="1"/>
  <c r="CC21" i="1"/>
  <c r="CC17" i="1"/>
  <c r="CC13" i="1"/>
  <c r="CC9" i="1"/>
  <c r="CC24" i="1"/>
  <c r="CC20" i="1"/>
  <c r="CC7" i="1"/>
  <c r="CA19" i="1"/>
  <c r="CA15" i="1"/>
  <c r="BS11" i="1"/>
  <c r="CA11" i="1"/>
  <c r="CA23" i="1"/>
  <c r="CA22" i="1"/>
  <c r="CA18" i="1"/>
  <c r="CA14" i="1"/>
  <c r="CA10" i="1"/>
  <c r="CA9" i="1"/>
  <c r="CA25" i="1"/>
  <c r="CA21" i="1"/>
  <c r="CA17" i="1"/>
  <c r="CA13" i="1"/>
  <c r="CA24" i="1"/>
  <c r="CA20" i="1"/>
  <c r="CA16" i="1"/>
  <c r="CA12" i="1"/>
  <c r="CA8" i="1"/>
  <c r="CA7" i="1"/>
  <c r="BS20" i="1"/>
  <c r="BS19" i="1"/>
  <c r="BW14" i="1"/>
  <c r="BU22" i="1"/>
  <c r="BU18" i="1"/>
  <c r="BU14" i="1"/>
  <c r="BU10" i="1"/>
  <c r="BU19" i="1"/>
  <c r="BU11" i="1"/>
  <c r="BU21" i="1"/>
  <c r="BU17" i="1"/>
  <c r="BU13" i="1"/>
  <c r="BU9" i="1"/>
  <c r="BU20" i="1"/>
  <c r="BU16" i="1"/>
  <c r="BU12" i="1"/>
  <c r="BW13" i="1"/>
  <c r="BW11" i="1"/>
  <c r="BW17" i="1"/>
  <c r="BW12" i="1"/>
  <c r="BW7" i="1"/>
  <c r="BS21" i="1"/>
  <c r="BS23" i="1"/>
  <c r="BS13" i="1"/>
  <c r="BS22" i="1"/>
  <c r="BS12" i="1"/>
  <c r="BS24" i="1"/>
  <c r="BS18" i="1"/>
  <c r="BS16" i="1"/>
  <c r="BS17" i="1"/>
  <c r="BS14" i="1"/>
  <c r="BS10" i="1"/>
  <c r="AX5" i="1"/>
  <c r="G14" i="2" s="1"/>
  <c r="AP13" i="1"/>
  <c r="AP9" i="1"/>
  <c r="AP17" i="1"/>
  <c r="AP21" i="1"/>
  <c r="AP24" i="1"/>
  <c r="AP20" i="1"/>
  <c r="AP16" i="1"/>
  <c r="AP12" i="1"/>
  <c r="AP8" i="1"/>
  <c r="AP23" i="1"/>
  <c r="AP19" i="1"/>
  <c r="AP15" i="1"/>
  <c r="AP11" i="1"/>
  <c r="AP7" i="1"/>
  <c r="AP22" i="1"/>
  <c r="AP18" i="1"/>
  <c r="AP14" i="1"/>
  <c r="AP10" i="1"/>
  <c r="AP6" i="1"/>
  <c r="AO9" i="1"/>
  <c r="AN9" i="1" s="1"/>
  <c r="AO21" i="1"/>
  <c r="AN21" i="1" s="1"/>
  <c r="AO17" i="1"/>
  <c r="AN17" i="1" s="1"/>
  <c r="AO13" i="1"/>
  <c r="AN13" i="1" s="1"/>
  <c r="AO24" i="1"/>
  <c r="AN24" i="1" s="1"/>
  <c r="AO20" i="1"/>
  <c r="AN20" i="1" s="1"/>
  <c r="AO16" i="1"/>
  <c r="AN16" i="1" s="1"/>
  <c r="AO12" i="1"/>
  <c r="AN12" i="1" s="1"/>
  <c r="AO8" i="1"/>
  <c r="AN8" i="1" s="1"/>
  <c r="AO23" i="1"/>
  <c r="AN23" i="1" s="1"/>
  <c r="AO19" i="1"/>
  <c r="AN19" i="1" s="1"/>
  <c r="AO15" i="1"/>
  <c r="AN15" i="1" s="1"/>
  <c r="AO11" i="1"/>
  <c r="AN11" i="1" s="1"/>
  <c r="AO7" i="1"/>
  <c r="AN7" i="1" s="1"/>
  <c r="AO22" i="1"/>
  <c r="AN22" i="1" s="1"/>
  <c r="AO18" i="1"/>
  <c r="AN18" i="1" s="1"/>
  <c r="AO14" i="1"/>
  <c r="AN14" i="1" s="1"/>
  <c r="AO10" i="1"/>
  <c r="AN10" i="1" s="1"/>
  <c r="AO6" i="1"/>
  <c r="AN6" i="1" s="1"/>
  <c r="AL9" i="1"/>
  <c r="AM17" i="1"/>
  <c r="AM9" i="1"/>
  <c r="AL21" i="1"/>
  <c r="AM24" i="1"/>
  <c r="AM20" i="1"/>
  <c r="AM16" i="1"/>
  <c r="AM12" i="1"/>
  <c r="AM8" i="1"/>
  <c r="AK24" i="1"/>
  <c r="AL17" i="1"/>
  <c r="AM23" i="1"/>
  <c r="AM19" i="1"/>
  <c r="AM15" i="1"/>
  <c r="AM11" i="1"/>
  <c r="AM7" i="1"/>
  <c r="AK8" i="1"/>
  <c r="AM21" i="1"/>
  <c r="AM13" i="1"/>
  <c r="AK16" i="1"/>
  <c r="AL13" i="1"/>
  <c r="AM22" i="1"/>
  <c r="AM18" i="1"/>
  <c r="AM14" i="1"/>
  <c r="AM10" i="1"/>
  <c r="AM6" i="1"/>
  <c r="AL20" i="1"/>
  <c r="AL12" i="1"/>
  <c r="AL23" i="1"/>
  <c r="AL19" i="1"/>
  <c r="AL15" i="1"/>
  <c r="AL11" i="1"/>
  <c r="AL7" i="1"/>
  <c r="AO5" i="1"/>
  <c r="AL22" i="1"/>
  <c r="AL18" i="1"/>
  <c r="AL14" i="1"/>
  <c r="AL10" i="1"/>
  <c r="AL6" i="1"/>
  <c r="AM5" i="1"/>
  <c r="AP5" i="1"/>
  <c r="AL5" i="1"/>
  <c r="AJ4" i="1"/>
  <c r="G9" i="2" s="1"/>
  <c r="AE7" i="1"/>
  <c r="AF6" i="1"/>
  <c r="AE5" i="1"/>
  <c r="AF17" i="1"/>
  <c r="AF13" i="1"/>
  <c r="AF21" i="1"/>
  <c r="AF9" i="1"/>
  <c r="AF24" i="1"/>
  <c r="AF20" i="1"/>
  <c r="AF16" i="1"/>
  <c r="AF12" i="1"/>
  <c r="AF8" i="1"/>
  <c r="AF23" i="1"/>
  <c r="AF19" i="1"/>
  <c r="AF15" i="1"/>
  <c r="AF11" i="1"/>
  <c r="AF22" i="1"/>
  <c r="AF18" i="1"/>
  <c r="AF14" i="1"/>
  <c r="AF10" i="1"/>
  <c r="R9" i="1"/>
  <c r="P22" i="1"/>
  <c r="S20" i="1"/>
  <c r="R17" i="1"/>
  <c r="S9" i="1"/>
  <c r="P18" i="1"/>
  <c r="P14" i="1"/>
  <c r="S6" i="1"/>
  <c r="S21" i="1"/>
  <c r="R21" i="1"/>
  <c r="P21" i="1"/>
  <c r="AY21" i="1" s="1"/>
  <c r="S24" i="1"/>
  <c r="P6" i="1"/>
  <c r="R5" i="1"/>
  <c r="P5" i="1"/>
  <c r="P10" i="1"/>
  <c r="P9" i="1"/>
  <c r="N5" i="1"/>
  <c r="O5" i="1" s="1"/>
  <c r="N20" i="1"/>
  <c r="O20" i="1" s="1"/>
  <c r="P20" i="1"/>
  <c r="N13" i="1"/>
  <c r="O13" i="1" s="1"/>
  <c r="P13" i="1"/>
  <c r="S10" i="1"/>
  <c r="N24" i="1"/>
  <c r="O24" i="1" s="1"/>
  <c r="P24" i="1"/>
  <c r="N17" i="1"/>
  <c r="O17" i="1" s="1"/>
  <c r="P17" i="1"/>
  <c r="S14" i="1"/>
  <c r="S13" i="1"/>
  <c r="S18" i="1"/>
  <c r="N16" i="1"/>
  <c r="O16" i="1" s="1"/>
  <c r="P16" i="1"/>
  <c r="AY16" i="1" s="1"/>
  <c r="N12" i="1"/>
  <c r="O12" i="1" s="1"/>
  <c r="P12" i="1"/>
  <c r="AY12" i="1" s="1"/>
  <c r="N8" i="1"/>
  <c r="O8" i="1" s="1"/>
  <c r="P8" i="1"/>
  <c r="AY8" i="1" s="1"/>
  <c r="S23" i="1"/>
  <c r="N23" i="1"/>
  <c r="O23" i="1" s="1"/>
  <c r="BH24" i="1" s="1"/>
  <c r="BI24" i="1" s="1"/>
  <c r="N22" i="1"/>
  <c r="O22" i="1" s="1"/>
  <c r="BH23" i="1" s="1"/>
  <c r="BI23" i="1" s="1"/>
  <c r="R22" i="1"/>
  <c r="N19" i="1"/>
  <c r="O19" i="1" s="1"/>
  <c r="R19" i="1"/>
  <c r="S16" i="1"/>
  <c r="N15" i="1"/>
  <c r="O15" i="1" s="1"/>
  <c r="R15" i="1"/>
  <c r="S12" i="1"/>
  <c r="N11" i="1"/>
  <c r="O11" i="1" s="1"/>
  <c r="R11" i="1"/>
  <c r="S8" i="1"/>
  <c r="N7" i="1"/>
  <c r="O7" i="1" s="1"/>
  <c r="R7" i="1"/>
  <c r="P23" i="1"/>
  <c r="AY23" i="1" s="1"/>
  <c r="P19" i="1"/>
  <c r="AY19" i="1" s="1"/>
  <c r="P15" i="1"/>
  <c r="AY15" i="1" s="1"/>
  <c r="P11" i="1"/>
  <c r="AY11" i="1" s="1"/>
  <c r="P7" i="1"/>
  <c r="AY7" i="1" s="1"/>
  <c r="R18" i="1"/>
  <c r="R14" i="1"/>
  <c r="R10" i="1"/>
  <c r="R6" i="1"/>
  <c r="D35" i="2" l="1"/>
  <c r="C35" i="2"/>
  <c r="H35" i="2"/>
  <c r="I35" i="2"/>
  <c r="G35" i="2"/>
  <c r="BS26" i="1"/>
  <c r="Q21" i="1"/>
  <c r="U21" i="1" s="1"/>
  <c r="CC26" i="1"/>
  <c r="CA26" i="1"/>
  <c r="BW26" i="1"/>
  <c r="BH17" i="1"/>
  <c r="BI17" i="1" s="1"/>
  <c r="BH20" i="1"/>
  <c r="BI20" i="1" s="1"/>
  <c r="BH13" i="1"/>
  <c r="BI13" i="1" s="1"/>
  <c r="BH18" i="1"/>
  <c r="BI18" i="1" s="1"/>
  <c r="BH6" i="1"/>
  <c r="BI6" i="1" s="1"/>
  <c r="BH12" i="1"/>
  <c r="BI12" i="1" s="1"/>
  <c r="BH9" i="1"/>
  <c r="BI9" i="1" s="1"/>
  <c r="BH8" i="1"/>
  <c r="BI8" i="1" s="1"/>
  <c r="BH21" i="1"/>
  <c r="BI21" i="1" s="1"/>
  <c r="BH16" i="1"/>
  <c r="BI16" i="1" s="1"/>
  <c r="BH14" i="1"/>
  <c r="BI14" i="1" s="1"/>
  <c r="T18" i="1"/>
  <c r="Q20" i="1"/>
  <c r="U20" i="1" s="1"/>
  <c r="AY20" i="1"/>
  <c r="Q10" i="1"/>
  <c r="U10" i="1" s="1"/>
  <c r="AY10" i="1"/>
  <c r="Q17" i="1"/>
  <c r="U17" i="1" s="1"/>
  <c r="AY17" i="1"/>
  <c r="Q14" i="1"/>
  <c r="U14" i="1" s="1"/>
  <c r="AY14" i="1"/>
  <c r="Q13" i="1"/>
  <c r="U13" i="1" s="1"/>
  <c r="AY13" i="1"/>
  <c r="Q18" i="1"/>
  <c r="U18" i="1" s="1"/>
  <c r="AY18" i="1"/>
  <c r="Q22" i="1"/>
  <c r="U22" i="1" s="1"/>
  <c r="AY22" i="1"/>
  <c r="Q24" i="1"/>
  <c r="U24" i="1" s="1"/>
  <c r="AY24" i="1"/>
  <c r="Q9" i="1"/>
  <c r="U9" i="1" s="1"/>
  <c r="AY9" i="1"/>
  <c r="Q6" i="1"/>
  <c r="U6" i="1" s="1"/>
  <c r="AY6" i="1"/>
  <c r="Q5" i="1"/>
  <c r="U5" i="1" s="1"/>
  <c r="AY5" i="1"/>
  <c r="AQ5" i="1"/>
  <c r="K10" i="2" s="1"/>
  <c r="AR5" i="1"/>
  <c r="L10" i="2" s="1"/>
  <c r="AS5" i="1"/>
  <c r="M10" i="2" s="1"/>
  <c r="AV5" i="1"/>
  <c r="P10" i="2" s="1"/>
  <c r="AU5" i="1"/>
  <c r="O10" i="2" s="1"/>
  <c r="AN5" i="1"/>
  <c r="AT5" i="1" s="1"/>
  <c r="N10" i="2" s="1"/>
  <c r="AG5" i="1"/>
  <c r="C10" i="2" s="1"/>
  <c r="AH5" i="1"/>
  <c r="D10" i="2" s="1"/>
  <c r="T21" i="1"/>
  <c r="T14" i="1"/>
  <c r="T10" i="1"/>
  <c r="T13" i="1"/>
  <c r="T6" i="1"/>
  <c r="T24" i="1"/>
  <c r="T9" i="1"/>
  <c r="T5" i="1"/>
  <c r="T17" i="1"/>
  <c r="T20" i="1"/>
  <c r="T12" i="1"/>
  <c r="Q12" i="1"/>
  <c r="U12" i="1" s="1"/>
  <c r="T16" i="1"/>
  <c r="Q16" i="1"/>
  <c r="U16" i="1" s="1"/>
  <c r="Q23" i="1"/>
  <c r="U23" i="1" s="1"/>
  <c r="T23" i="1"/>
  <c r="Q15" i="1"/>
  <c r="U15" i="1" s="1"/>
  <c r="T15" i="1"/>
  <c r="Q19" i="1"/>
  <c r="U19" i="1" s="1"/>
  <c r="T19" i="1"/>
  <c r="T8" i="1"/>
  <c r="Q8" i="1"/>
  <c r="U8" i="1" s="1"/>
  <c r="Q7" i="1"/>
  <c r="U7" i="1" s="1"/>
  <c r="T7" i="1"/>
  <c r="Q11" i="1"/>
  <c r="U11" i="1" s="1"/>
  <c r="T11" i="1"/>
  <c r="T22" i="1"/>
  <c r="BA7" i="1" l="1"/>
  <c r="CG7" i="1"/>
  <c r="BA19" i="1"/>
  <c r="CG19" i="1"/>
  <c r="BA15" i="1"/>
  <c r="CG15" i="1"/>
  <c r="BA11" i="1"/>
  <c r="CG11" i="1"/>
  <c r="BA8" i="1"/>
  <c r="CG8" i="1"/>
  <c r="BA20" i="1"/>
  <c r="CG20" i="1"/>
  <c r="BA17" i="1"/>
  <c r="CG17" i="1"/>
  <c r="BA10" i="1"/>
  <c r="CG10" i="1"/>
  <c r="BA23" i="1"/>
  <c r="CG23" i="1"/>
  <c r="BA14" i="1"/>
  <c r="CG14" i="1"/>
  <c r="BA18" i="1"/>
  <c r="CG18" i="1"/>
  <c r="BA21" i="1"/>
  <c r="CG21" i="1"/>
  <c r="BA12" i="1"/>
  <c r="CG12" i="1"/>
  <c r="BA16" i="1"/>
  <c r="CG16" i="1"/>
  <c r="BA13" i="1"/>
  <c r="CG13" i="1"/>
  <c r="BA22" i="1"/>
  <c r="CG22" i="1"/>
  <c r="BA24" i="1"/>
  <c r="CG24" i="1"/>
  <c r="BA9" i="1"/>
  <c r="CG9" i="1"/>
  <c r="BA6" i="1"/>
  <c r="CG6" i="1"/>
  <c r="BU26" i="1"/>
  <c r="BL6" i="1"/>
  <c r="G28" i="2" s="1"/>
  <c r="V18" i="1"/>
  <c r="CK19" i="1" s="1"/>
  <c r="AZ5" i="1"/>
  <c r="G19" i="2" s="1"/>
  <c r="V21" i="1"/>
  <c r="CK22" i="1" s="1"/>
  <c r="V24" i="1"/>
  <c r="CK25" i="1" s="1"/>
  <c r="V10" i="1"/>
  <c r="CK11" i="1" s="1"/>
  <c r="V9" i="1"/>
  <c r="CK10" i="1" s="1"/>
  <c r="V14" i="1"/>
  <c r="CK15" i="1" s="1"/>
  <c r="V20" i="1"/>
  <c r="CK21" i="1" s="1"/>
  <c r="V17" i="1"/>
  <c r="CK18" i="1" s="1"/>
  <c r="V5" i="1"/>
  <c r="CK6" i="1" s="1"/>
  <c r="V6" i="1"/>
  <c r="CK7" i="1" s="1"/>
  <c r="V13" i="1"/>
  <c r="CK14" i="1" s="1"/>
  <c r="V12" i="1"/>
  <c r="CK13" i="1" s="1"/>
  <c r="V22" i="1"/>
  <c r="CK23" i="1" s="1"/>
  <c r="V8" i="1"/>
  <c r="CK9" i="1" s="1"/>
  <c r="V15" i="1"/>
  <c r="CK16" i="1" s="1"/>
  <c r="V7" i="1"/>
  <c r="CK8" i="1" s="1"/>
  <c r="V19" i="1"/>
  <c r="CK20" i="1" s="1"/>
  <c r="V11" i="1"/>
  <c r="CK12" i="1" s="1"/>
  <c r="V23" i="1"/>
  <c r="CK24" i="1" s="1"/>
  <c r="V16" i="1"/>
  <c r="CK17" i="1" s="1"/>
  <c r="M34" i="2" l="1"/>
  <c r="K34" i="2"/>
  <c r="CK26" i="1"/>
  <c r="CG25" i="1"/>
  <c r="BC6" i="1"/>
  <c r="G24" i="2" s="1"/>
</calcChain>
</file>

<file path=xl/sharedStrings.xml><?xml version="1.0" encoding="utf-8"?>
<sst xmlns="http://schemas.openxmlformats.org/spreadsheetml/2006/main" count="142" uniqueCount="89">
  <si>
    <t xml:space="preserve"> </t>
  </si>
  <si>
    <t>Age</t>
  </si>
  <si>
    <t>Gender</t>
  </si>
  <si>
    <t>Occupation</t>
  </si>
  <si>
    <t>Health</t>
  </si>
  <si>
    <t>Construction</t>
  </si>
  <si>
    <t>Teaching</t>
  </si>
  <si>
    <t>IT</t>
  </si>
  <si>
    <t>General work</t>
  </si>
  <si>
    <t>Agriculture</t>
  </si>
  <si>
    <t>Education</t>
  </si>
  <si>
    <t>High school</t>
  </si>
  <si>
    <t>College</t>
  </si>
  <si>
    <t>university</t>
  </si>
  <si>
    <t>Technical</t>
  </si>
  <si>
    <t>other</t>
  </si>
  <si>
    <t>Kids</t>
  </si>
  <si>
    <t>cars</t>
  </si>
  <si>
    <t>income</t>
  </si>
  <si>
    <t>pune</t>
  </si>
  <si>
    <t>mumbai</t>
  </si>
  <si>
    <t>bangalore</t>
  </si>
  <si>
    <t>chennai</t>
  </si>
  <si>
    <t>delhi</t>
  </si>
  <si>
    <t>kolkata</t>
  </si>
  <si>
    <t>gulbarga</t>
  </si>
  <si>
    <t>surat</t>
  </si>
  <si>
    <t>lucknow</t>
  </si>
  <si>
    <t>raichur</t>
  </si>
  <si>
    <t>kashmir</t>
  </si>
  <si>
    <t>sikkim</t>
  </si>
  <si>
    <t>shimla</t>
  </si>
  <si>
    <t>manipal</t>
  </si>
  <si>
    <t>Area</t>
  </si>
  <si>
    <t>value of house</t>
  </si>
  <si>
    <t>mortage left</t>
  </si>
  <si>
    <t>cars value</t>
  </si>
  <si>
    <t>left to pay on car</t>
  </si>
  <si>
    <t>Debts</t>
  </si>
  <si>
    <t>investments</t>
  </si>
  <si>
    <t>value of person</t>
  </si>
  <si>
    <t>value of debts</t>
  </si>
  <si>
    <t xml:space="preserve"> Net worth of person</t>
  </si>
  <si>
    <t>Column1</t>
  </si>
  <si>
    <t>Column2</t>
  </si>
  <si>
    <t>Column3</t>
  </si>
  <si>
    <t>Men vs women</t>
  </si>
  <si>
    <t>number of men</t>
  </si>
  <si>
    <t>number of women</t>
  </si>
  <si>
    <t>technical</t>
  </si>
  <si>
    <t>health</t>
  </si>
  <si>
    <t>agriculture</t>
  </si>
  <si>
    <t>construction</t>
  </si>
  <si>
    <t>Average age</t>
  </si>
  <si>
    <t>general work</t>
  </si>
  <si>
    <t>number of health</t>
  </si>
  <si>
    <t xml:space="preserve"> number of Agriculture</t>
  </si>
  <si>
    <t>number of IT</t>
  </si>
  <si>
    <t>number of Construction</t>
  </si>
  <si>
    <t>number of general work</t>
  </si>
  <si>
    <t>number of technical</t>
  </si>
  <si>
    <t>Average income</t>
  </si>
  <si>
    <t>car value</t>
  </si>
  <si>
    <t>average value of one car</t>
  </si>
  <si>
    <t>debt amount</t>
  </si>
  <si>
    <t>number of person with debt greater than x</t>
  </si>
  <si>
    <t>percentage left to pay</t>
  </si>
  <si>
    <t xml:space="preserve">less than </t>
  </si>
  <si>
    <t>number of person that have less than x% left on their mortage</t>
  </si>
  <si>
    <t>Average income per territpo</t>
  </si>
  <si>
    <t>territory</t>
  </si>
  <si>
    <t>Average income per sector</t>
  </si>
  <si>
    <t>% of people having debts than there yeraly income</t>
  </si>
  <si>
    <t>average age of people with a net worth higher than income</t>
  </si>
  <si>
    <t>d</t>
  </si>
  <si>
    <t>number of men VS number of women</t>
  </si>
  <si>
    <t>Men</t>
  </si>
  <si>
    <t>Women</t>
  </si>
  <si>
    <t xml:space="preserve">Average age </t>
  </si>
  <si>
    <t xml:space="preserve">number of person in each profession </t>
  </si>
  <si>
    <t>Average value of car</t>
  </si>
  <si>
    <t>number of perosn with debts higher than x (1)</t>
  </si>
  <si>
    <t>number of person having less than a certain amount on their montage (2)</t>
  </si>
  <si>
    <t>Average income per territory</t>
  </si>
  <si>
    <t>% percentage of people debts than there yearly income</t>
  </si>
  <si>
    <t>average age of people with a net worth higher than income (3)</t>
  </si>
  <si>
    <t>Basic</t>
  </si>
  <si>
    <t>Variables</t>
  </si>
  <si>
    <t>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</si>
</sst>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/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/>
    <xf numFmtId="1" fontId="0" fillId="0" borderId="0" xfId="0" applyNumberFormat="1"/>
    <xf numFmtId="164" fontId="0" fillId="0" borderId="0" xfId="0" applyNumberFormat="1"/>
    <xf numFmtId="164" fontId="0" fillId="0" borderId="5" xfId="0" applyNumberFormat="1" applyBorder="1"/>
    <xf numFmtId="164" fontId="0" fillId="0" borderId="7" xfId="0" applyNumberFormat="1" applyBorder="1"/>
    <xf numFmtId="0" fontId="1" fillId="0" borderId="4" xfId="0" applyFont="1" applyBorder="1"/>
    <xf numFmtId="10" fontId="0" fillId="0" borderId="5" xfId="0" applyNumberFormat="1" applyBorder="1"/>
    <xf numFmtId="10" fontId="0" fillId="0" borderId="4" xfId="0" applyNumberFormat="1" applyBorder="1"/>
    <xf numFmtId="0" fontId="5" fillId="0" borderId="12" xfId="0" applyFont="1" applyBorder="1"/>
    <xf numFmtId="0" fontId="4" fillId="0" borderId="0" xfId="0" applyFont="1"/>
    <xf numFmtId="0" fontId="4" fillId="0" borderId="12" xfId="0" applyFont="1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(Dashboard!$C$10,Dashboard!$D$10)</c:f>
              <c:numCache>
                <c:formatCode>General</c:formatCode>
                <c:ptCount val="2"/>
                <c:pt idx="0">
                  <c:v>11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E-469C-A08E-45D589E4C56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47326560"/>
        <c:axId val="16473224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(Dashboard!$C$11,Dashboard!$D$11)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26E-469C-A08E-45D589E4C56B}"/>
                  </c:ext>
                </c:extLst>
              </c15:ser>
            </c15:filteredBarSeries>
          </c:ext>
        </c:extLst>
      </c:barChart>
      <c:catAx>
        <c:axId val="164732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322400"/>
        <c:crosses val="autoZero"/>
        <c:auto val="1"/>
        <c:lblAlgn val="ctr"/>
        <c:lblOffset val="100"/>
        <c:noMultiLvlLbl val="0"/>
      </c:catAx>
      <c:valAx>
        <c:axId val="16473224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4732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025371828521436E-2"/>
          <c:y val="0.1115277777777778"/>
          <c:w val="0.9155301837270341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Dashboard!$K$9:$P$9</c:f>
              <c:strCache>
                <c:ptCount val="6"/>
                <c:pt idx="0">
                  <c:v>technical</c:v>
                </c:pt>
                <c:pt idx="1">
                  <c:v>health</c:v>
                </c:pt>
                <c:pt idx="2">
                  <c:v>agriculture</c:v>
                </c:pt>
                <c:pt idx="3">
                  <c:v>IT</c:v>
                </c:pt>
                <c:pt idx="4">
                  <c:v>construction</c:v>
                </c:pt>
                <c:pt idx="5">
                  <c:v>general work</c:v>
                </c:pt>
              </c:strCache>
            </c:strRef>
          </c:cat>
          <c:val>
            <c:numRef>
              <c:f>Dashboard!$K$10:$P$10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2-4BD8-899A-939DD57C6C0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05909824"/>
        <c:axId val="170590857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Dashboard!$K$9:$P$9</c15:sqref>
                        </c15:formulaRef>
                      </c:ext>
                    </c:extLst>
                    <c:strCache>
                      <c:ptCount val="6"/>
                      <c:pt idx="0">
                        <c:v>technical</c:v>
                      </c:pt>
                      <c:pt idx="1">
                        <c:v>health</c:v>
                      </c:pt>
                      <c:pt idx="2">
                        <c:v>agriculture</c:v>
                      </c:pt>
                      <c:pt idx="3">
                        <c:v>IT</c:v>
                      </c:pt>
                      <c:pt idx="4">
                        <c:v>construction</c:v>
                      </c:pt>
                      <c:pt idx="5">
                        <c:v>general work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Dashboard!$K$11:$P$11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EB2-4BD8-899A-939DD57C6C0B}"/>
                  </c:ext>
                </c:extLst>
              </c15:ser>
            </c15:filteredBarSeries>
          </c:ext>
        </c:extLst>
      </c:barChart>
      <c:catAx>
        <c:axId val="170590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908576"/>
        <c:crosses val="autoZero"/>
        <c:auto val="1"/>
        <c:lblAlgn val="ctr"/>
        <c:lblOffset val="100"/>
        <c:noMultiLvlLbl val="0"/>
      </c:catAx>
      <c:valAx>
        <c:axId val="17059085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0590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13648293963255"/>
          <c:y val="0.13930555555555557"/>
          <c:w val="0.86486351706036746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Dashboard!$H$34:$I$34</c:f>
              <c:strCache>
                <c:ptCount val="2"/>
                <c:pt idx="0">
                  <c:v>health</c:v>
                </c:pt>
                <c:pt idx="1">
                  <c:v>Teaching</c:v>
                </c:pt>
              </c:strCache>
            </c:strRef>
          </c:cat>
          <c:val>
            <c:numRef>
              <c:f>Dashboard!$H$35:$I$35</c:f>
              <c:numCache>
                <c:formatCode>General</c:formatCode>
                <c:ptCount val="2"/>
                <c:pt idx="0">
                  <c:v>76416</c:v>
                </c:pt>
                <c:pt idx="1">
                  <c:v>45450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5-402C-B330-7EFFA606267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37684607"/>
        <c:axId val="203769500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Dashboard!$H$34:$I$34</c15:sqref>
                        </c15:formulaRef>
                      </c:ext>
                    </c:extLst>
                    <c:strCache>
                      <c:ptCount val="2"/>
                      <c:pt idx="0">
                        <c:v>health</c:v>
                      </c:pt>
                      <c:pt idx="1">
                        <c:v>Teaching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Dashboard!$H$36:$I$36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3E5-402C-B330-7EFFA606267C}"/>
                  </c:ext>
                </c:extLst>
              </c15:ser>
            </c15:filteredBarSeries>
          </c:ext>
        </c:extLst>
      </c:barChart>
      <c:catAx>
        <c:axId val="203768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695007"/>
        <c:crosses val="autoZero"/>
        <c:auto val="1"/>
        <c:lblAlgn val="ctr"/>
        <c:lblOffset val="100"/>
        <c:noMultiLvlLbl val="0"/>
      </c:catAx>
      <c:valAx>
        <c:axId val="203769500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3768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Dashboard!$C$34:$G$34</c:f>
              <c:strCache>
                <c:ptCount val="3"/>
                <c:pt idx="0">
                  <c:v>manipal</c:v>
                </c:pt>
                <c:pt idx="1">
                  <c:v>gulbarga</c:v>
                </c:pt>
                <c:pt idx="2">
                  <c:v>sikkim</c:v>
                </c:pt>
              </c:strCache>
            </c:strRef>
          </c:cat>
          <c:val>
            <c:numRef>
              <c:f>Dashboard!$C$35:$G$35</c:f>
              <c:numCache>
                <c:formatCode>General</c:formatCode>
                <c:ptCount val="3"/>
                <c:pt idx="0">
                  <c:v>87430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6-4D08-BBBD-C077D2733A5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9095119"/>
        <c:axId val="13909387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Dashboard!$C$34:$G$34</c15:sqref>
                        </c15:formulaRef>
                      </c:ext>
                    </c:extLst>
                    <c:strCache>
                      <c:ptCount val="3"/>
                      <c:pt idx="0">
                        <c:v>manipal</c:v>
                      </c:pt>
                      <c:pt idx="1">
                        <c:v>gulbarga</c:v>
                      </c:pt>
                      <c:pt idx="2">
                        <c:v>sikkim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Dashboard!$C$36:$G$36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246-4D08-BBBD-C077D2733A5B}"/>
                  </c:ext>
                </c:extLst>
              </c15:ser>
            </c15:filteredBarSeries>
          </c:ext>
        </c:extLst>
      </c:barChart>
      <c:catAx>
        <c:axId val="13909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93871"/>
        <c:crosses val="autoZero"/>
        <c:auto val="1"/>
        <c:lblAlgn val="ctr"/>
        <c:lblOffset val="100"/>
        <c:noMultiLvlLbl val="0"/>
      </c:catAx>
      <c:valAx>
        <c:axId val="13909387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09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Dashboard!$K$31</c:f>
              <c:strCache>
                <c:ptCount val="1"/>
                <c:pt idx="0">
                  <c:v>% percentage of people debts than there yearly income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Dashboard!$K$32:$K$36</c:f>
              <c:numCache>
                <c:formatCode>General</c:formatCode>
                <c:ptCount val="5"/>
                <c:pt idx="2">
                  <c:v>0.94736842105263153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1-480E-AFE9-9A22482736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395183"/>
        <c:axId val="1439102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Dashboard!$L$31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Dashboard!$L$32:$L$36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F91-480E-AFE9-9A22482736A7}"/>
                  </c:ext>
                </c:extLst>
              </c15:ser>
            </c15:filteredBarSeries>
          </c:ext>
        </c:extLst>
      </c:barChart>
      <c:catAx>
        <c:axId val="1439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1023"/>
        <c:crosses val="autoZero"/>
        <c:auto val="1"/>
        <c:lblAlgn val="ctr"/>
        <c:lblOffset val="100"/>
        <c:noMultiLvlLbl val="0"/>
      </c:catAx>
      <c:valAx>
        <c:axId val="1439102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39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Dashboard!$M$31</c:f>
              <c:strCache>
                <c:ptCount val="1"/>
                <c:pt idx="0">
                  <c:v>average age of people with a net worth higher than income (3)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Dashboard!$M$32:$M$36</c:f>
              <c:numCache>
                <c:formatCode>General</c:formatCode>
                <c:ptCount val="5"/>
                <c:pt idx="2">
                  <c:v>35.700000000000003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A-48CC-A8F6-6754932DEB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5843967"/>
        <c:axId val="13585020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Dashboard!$N$31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Dashboard!$N$32:$N$36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28A-48CC-A8F6-6754932DEBB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Dashboard!$O$31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Dashboard!$O$32:$O$36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28A-48CC-A8F6-6754932DEBB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Dashboard!$P$31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Dashboard!$P$32:$P$36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28A-48CC-A8F6-6754932DEBBA}"/>
                  </c:ext>
                </c:extLst>
              </c15:ser>
            </c15:filteredBarSeries>
          </c:ext>
        </c:extLst>
      </c:barChart>
      <c:catAx>
        <c:axId val="13584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50207"/>
        <c:crosses val="autoZero"/>
        <c:auto val="1"/>
        <c:lblAlgn val="ctr"/>
        <c:lblOffset val="100"/>
        <c:noMultiLvlLbl val="0"/>
      </c:catAx>
      <c:valAx>
        <c:axId val="13585020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584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Dashboard!$S$9:$X$9</c:f>
              <c:numCache>
                <c:formatCode>General</c:formatCode>
                <c:ptCount val="6"/>
                <c:pt idx="0">
                  <c:v>1</c:v>
                </c:pt>
                <c:pt idx="2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C-4DD6-B532-15BB7D6D802A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Dashboard!$S$11:$X$11</c:f>
              <c:numCache>
                <c:formatCode>General</c:formatCode>
                <c:ptCount val="6"/>
                <c:pt idx="0">
                  <c:v>20000</c:v>
                </c:pt>
                <c:pt idx="2" formatCode="0%">
                  <c:v>0.2</c:v>
                </c:pt>
                <c:pt idx="4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7C-4DD6-B532-15BB7D6D8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797471"/>
        <c:axId val="1778582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Dashboard!$S$10:$X$10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C7C-4DD6-B532-15BB7D6D802A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Dashboard!$S$12:$X$12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C7C-4DD6-B532-15BB7D6D802A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Dashboard!$S$13:$X$13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C7C-4DD6-B532-15BB7D6D802A}"/>
                  </c:ext>
                </c:extLst>
              </c15:ser>
            </c15:filteredBarSeries>
          </c:ext>
        </c:extLst>
      </c:barChart>
      <c:catAx>
        <c:axId val="17797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5823"/>
        <c:crosses val="autoZero"/>
        <c:auto val="1"/>
        <c:lblAlgn val="ctr"/>
        <c:lblOffset val="100"/>
        <c:noMultiLvlLbl val="0"/>
      </c:catAx>
      <c:valAx>
        <c:axId val="1778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11</xdr:row>
      <xdr:rowOff>60960</xdr:rowOff>
    </xdr:from>
    <xdr:to>
      <xdr:col>3</xdr:col>
      <xdr:colOff>1371600</xdr:colOff>
      <xdr:row>29</xdr:row>
      <xdr:rowOff>156575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59D813-D768-D20B-6D58-EDC79BD28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31314</xdr:colOff>
      <xdr:row>11</xdr:row>
      <xdr:rowOff>63673</xdr:rowOff>
    </xdr:from>
    <xdr:to>
      <xdr:col>15</xdr:col>
      <xdr:colOff>1161143</xdr:colOff>
      <xdr:row>29</xdr:row>
      <xdr:rowOff>100988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4BC503-F38C-4925-73F0-60155816E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9181</xdr:colOff>
      <xdr:row>36</xdr:row>
      <xdr:rowOff>106497</xdr:rowOff>
    </xdr:from>
    <xdr:to>
      <xdr:col>8</xdr:col>
      <xdr:colOff>1560723</xdr:colOff>
      <xdr:row>49</xdr:row>
      <xdr:rowOff>91808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924E3A-971D-1FAF-41A0-7FAB6E14A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587567</xdr:colOff>
      <xdr:row>36</xdr:row>
      <xdr:rowOff>88136</xdr:rowOff>
    </xdr:from>
    <xdr:to>
      <xdr:col>6</xdr:col>
      <xdr:colOff>936434</xdr:colOff>
      <xdr:row>49</xdr:row>
      <xdr:rowOff>82627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8CD9CD-031B-440D-7BE1-7A3A05D99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55084</xdr:colOff>
      <xdr:row>36</xdr:row>
      <xdr:rowOff>106497</xdr:rowOff>
    </xdr:from>
    <xdr:to>
      <xdr:col>11</xdr:col>
      <xdr:colOff>1156771</xdr:colOff>
      <xdr:row>49</xdr:row>
      <xdr:rowOff>100988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FF41E1-898E-F1BE-627E-177A14A3C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73445</xdr:colOff>
      <xdr:row>36</xdr:row>
      <xdr:rowOff>51413</xdr:rowOff>
    </xdr:from>
    <xdr:to>
      <xdr:col>15</xdr:col>
      <xdr:colOff>1028241</xdr:colOff>
      <xdr:row>49</xdr:row>
      <xdr:rowOff>91808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A01549-1371-DBD5-6EE1-2FC9B9232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102810</xdr:colOff>
      <xdr:row>14</xdr:row>
      <xdr:rowOff>19352</xdr:rowOff>
    </xdr:from>
    <xdr:to>
      <xdr:col>24</xdr:col>
      <xdr:colOff>15875</xdr:colOff>
      <xdr:row>49</xdr:row>
      <xdr:rowOff>111125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44044F-0DB2-A34C-77E7-524B077F7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22BC98-DCC9-4F89-B767-9CEDBD608F3B}" name="Table1" displayName="Table1" ref="C4:V24" totalsRowShown="0" headerRowDxfId="0">
  <autoFilter ref="C4:V24" xr:uid="{C422BC98-DCC9-4F89-B767-9CEDBD608F3B}"/>
  <tableColumns count="20">
    <tableColumn id="1" xr3:uid="{ECB1CFFC-8DE4-49D0-9D98-7DE73D72A3B9}" name="Gender">
      <calculatedColumnFormula>IF(B5=1,"men","women")</calculatedColumnFormula>
    </tableColumn>
    <tableColumn id="2" xr3:uid="{7E753586-6C87-4A99-9ADD-4EF55604A014}" name="Age">
      <calculatedColumnFormula>RANDBETWEEN(25,45)</calculatedColumnFormula>
    </tableColumn>
    <tableColumn id="3" xr3:uid="{DB7B642D-159C-4A64-89E9-94C0F5145CCA}" name="Column1">
      <calculatedColumnFormula>RANDBETWEEN(1,6)</calculatedColumnFormula>
    </tableColumn>
    <tableColumn id="4" xr3:uid="{493873CA-1444-4F69-99FE-6448C0777848}" name="Occupation">
      <calculatedColumnFormula>VLOOKUP(E5,$W$5:$X$10,2)</calculatedColumnFormula>
    </tableColumn>
    <tableColumn id="5" xr3:uid="{D66C4CA7-BDEC-4AE2-AA6F-5EAAC089A576}" name="Column2">
      <calculatedColumnFormula>RANDBETWEEN(1,6)</calculatedColumnFormula>
    </tableColumn>
    <tableColumn id="6" xr3:uid="{316F2BC7-3F45-4D7A-8C32-ECC83F2019FD}" name="Education">
      <calculatedColumnFormula>VLOOKUP(G5,$Y$5:$Z$9,2)</calculatedColumnFormula>
    </tableColumn>
    <tableColumn id="7" xr3:uid="{E4F7F8F1-826C-430F-9E6F-17419F9C21D5}" name="Kids">
      <calculatedColumnFormula>RANDBETWEEN(0,4)</calculatedColumnFormula>
    </tableColumn>
    <tableColumn id="8" xr3:uid="{997AC87E-5348-435D-89DD-836427E3AE47}" name="cars">
      <calculatedColumnFormula>RANDBETWEEN(1,3)</calculatedColumnFormula>
    </tableColumn>
    <tableColumn id="9" xr3:uid="{52037EA5-D2D0-4AC1-9B03-FC9A3E6A757C}" name="income">
      <calculatedColumnFormula>RANDBETWEEN(25000,90000)</calculatedColumnFormula>
    </tableColumn>
    <tableColumn id="10" xr3:uid="{D98728DB-57C0-4FAF-AD71-067B5FF7FD01}" name="Column3">
      <calculatedColumnFormula>RANDBETWEEN(1,14)</calculatedColumnFormula>
    </tableColumn>
    <tableColumn id="11" xr3:uid="{8F054F8D-C967-46FE-A771-2D377B9C705F}" name="Area">
      <calculatedColumnFormula>VLOOKUP(L5,$AA$5:$AB$18,2)</calculatedColumnFormula>
    </tableColumn>
    <tableColumn id="12" xr3:uid="{46BB2C59-482B-4095-9BA5-20519EDCF886}" name="value of house">
      <calculatedColumnFormula>K5*RANDBETWEEN(3,6)</calculatedColumnFormula>
    </tableColumn>
    <tableColumn id="13" xr3:uid="{6650524F-655C-4FE0-8343-821431EC2446}" name="mortage left">
      <calculatedColumnFormula>RAND()*N5</calculatedColumnFormula>
    </tableColumn>
    <tableColumn id="14" xr3:uid="{A3F3AE92-4B91-478C-9B3D-8F9E1D8CC2BA}" name="cars value">
      <calculatedColumnFormula>J5*RAND()*K5</calculatedColumnFormula>
    </tableColumn>
    <tableColumn id="15" xr3:uid="{29BA40B3-F7D8-40EF-AA30-C2BEFDA99C5B}" name="left to pay on car">
      <calculatedColumnFormula>RAND()*P5</calculatedColumnFormula>
    </tableColumn>
    <tableColumn id="16" xr3:uid="{E5E79E48-D654-4E76-97C2-E29404592954}" name="Debts">
      <calculatedColumnFormula>RAND()*K5*2</calculatedColumnFormula>
    </tableColumn>
    <tableColumn id="17" xr3:uid="{B0CB96E0-21EB-4283-AA40-FB1A9D75CA3B}" name="investments">
      <calculatedColumnFormula>RAND()*K5*1.5</calculatedColumnFormula>
    </tableColumn>
    <tableColumn id="18" xr3:uid="{85869A5F-2B02-4672-9D6C-B247201A2857}" name="value of person">
      <calculatedColumnFormula>P5+N5+S5</calculatedColumnFormula>
    </tableColumn>
    <tableColumn id="19" xr3:uid="{195D174B-223B-4C7B-9011-7366F7D2D791}" name="value of debts">
      <calculatedColumnFormula>O5+Q5+R5</calculatedColumnFormula>
    </tableColumn>
    <tableColumn id="20" xr3:uid="{A66CC542-4C22-4A31-B0F2-6961AE9BBE0E}" name=" Net worth of person">
      <calculatedColumnFormula>T5-U5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820F2-4CF1-4DE9-918F-DC4900D411C0}">
  <dimension ref="B1:CM30"/>
  <sheetViews>
    <sheetView tabSelected="1" topLeftCell="N1" zoomScale="75" workbookViewId="0">
      <selection activeCell="AK6" sqref="AK6"/>
    </sheetView>
  </sheetViews>
  <sheetFormatPr defaultRowHeight="14.4" x14ac:dyDescent="0.3"/>
  <cols>
    <col min="2" max="2" width="0" hidden="1" customWidth="1"/>
    <col min="3" max="3" width="16" customWidth="1"/>
    <col min="5" max="5" width="0" hidden="1" customWidth="1"/>
    <col min="6" max="6" width="14.109375" customWidth="1"/>
    <col min="7" max="7" width="0" hidden="1" customWidth="1"/>
    <col min="8" max="8" width="11.109375" customWidth="1"/>
    <col min="11" max="11" width="9.109375" customWidth="1"/>
    <col min="12" max="12" width="0" hidden="1" customWidth="1"/>
    <col min="13" max="13" width="8.44140625" customWidth="1"/>
    <col min="14" max="14" width="15.109375" customWidth="1"/>
    <col min="15" max="15" width="13.88671875" customWidth="1"/>
    <col min="16" max="16" width="12.21875" customWidth="1"/>
    <col min="17" max="17" width="17.5546875" customWidth="1"/>
    <col min="18" max="19" width="15.6640625" customWidth="1"/>
    <col min="20" max="20" width="15.77734375" customWidth="1"/>
    <col min="21" max="21" width="15.6640625" customWidth="1"/>
    <col min="22" max="22" width="25.21875" customWidth="1"/>
    <col min="23" max="23" width="0" hidden="1" customWidth="1"/>
    <col min="24" max="24" width="14.77734375" hidden="1" customWidth="1"/>
    <col min="25" max="25" width="4" hidden="1" customWidth="1"/>
    <col min="26" max="26" width="11.33203125" hidden="1" customWidth="1"/>
    <col min="27" max="27" width="3.33203125" hidden="1" customWidth="1"/>
    <col min="28" max="29" width="0" hidden="1" customWidth="1"/>
    <col min="33" max="33" width="15.88671875" customWidth="1"/>
    <col min="34" max="34" width="17.33203125" customWidth="1"/>
    <col min="36" max="36" width="13.88671875" customWidth="1"/>
    <col min="37" max="37" width="11.33203125" customWidth="1"/>
    <col min="38" max="38" width="9.21875" customWidth="1"/>
    <col min="39" max="39" width="12" customWidth="1"/>
    <col min="41" max="41" width="13.33203125" customWidth="1"/>
    <col min="42" max="42" width="12.88671875" customWidth="1"/>
    <col min="43" max="43" width="17.77734375" customWidth="1"/>
    <col min="44" max="44" width="17" customWidth="1"/>
    <col min="45" max="45" width="21.21875" customWidth="1"/>
    <col min="46" max="46" width="17.5546875" customWidth="1"/>
    <col min="47" max="47" width="21.88671875" customWidth="1"/>
    <col min="48" max="48" width="22.33203125" customWidth="1"/>
    <col min="50" max="50" width="15" customWidth="1"/>
    <col min="51" max="51" width="12.6640625" customWidth="1"/>
    <col min="52" max="52" width="22.109375" customWidth="1"/>
    <col min="53" max="53" width="18" customWidth="1"/>
    <col min="54" max="54" width="11.33203125" bestFit="1" customWidth="1"/>
    <col min="60" max="60" width="19.44140625" customWidth="1"/>
    <col min="61" max="61" width="14.44140625" customWidth="1"/>
    <col min="64" max="64" width="14.44140625" customWidth="1"/>
    <col min="89" max="89" width="51.33203125" customWidth="1"/>
  </cols>
  <sheetData>
    <row r="1" spans="2:91" ht="15" thickBot="1" x14ac:dyDescent="0.35">
      <c r="C1" s="29" t="s">
        <v>88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AI1" s="3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5"/>
    </row>
    <row r="2" spans="2:91" ht="15" thickBot="1" x14ac:dyDescent="0.35"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AE2" s="3"/>
      <c r="AF2" s="4"/>
      <c r="AG2" s="4"/>
      <c r="AH2" s="4"/>
      <c r="AI2" s="6"/>
      <c r="AJ2" s="11"/>
      <c r="AV2" s="7"/>
      <c r="AW2" s="3"/>
      <c r="AX2" s="4"/>
      <c r="AY2" s="4"/>
      <c r="AZ2" s="5"/>
      <c r="BA2" s="3"/>
      <c r="BB2" s="4"/>
      <c r="BC2" s="4"/>
      <c r="BD2" s="4"/>
      <c r="BE2" s="4"/>
      <c r="BF2" s="4"/>
      <c r="BG2" s="5"/>
    </row>
    <row r="3" spans="2:91" ht="15" thickBot="1" x14ac:dyDescent="0.35">
      <c r="AE3" s="6"/>
      <c r="AF3" s="1"/>
      <c r="AG3" s="1"/>
      <c r="AH3" s="1"/>
      <c r="AI3" s="6"/>
      <c r="AJ3" s="12" t="s">
        <v>53</v>
      </c>
      <c r="AV3" s="7"/>
      <c r="AW3" s="6"/>
      <c r="AZ3" s="7"/>
      <c r="BA3" s="6"/>
      <c r="BG3" s="7"/>
      <c r="BH3" s="3"/>
      <c r="BI3" s="4"/>
      <c r="BJ3" s="5"/>
    </row>
    <row r="4" spans="2:91" ht="15" thickBot="1" x14ac:dyDescent="0.35">
      <c r="C4" s="2" t="s">
        <v>2</v>
      </c>
      <c r="D4" s="2" t="s">
        <v>1</v>
      </c>
      <c r="E4" t="s">
        <v>43</v>
      </c>
      <c r="F4" s="2" t="s">
        <v>3</v>
      </c>
      <c r="G4" t="s">
        <v>44</v>
      </c>
      <c r="H4" s="2" t="s">
        <v>10</v>
      </c>
      <c r="I4" s="2" t="s">
        <v>16</v>
      </c>
      <c r="J4" s="2" t="s">
        <v>17</v>
      </c>
      <c r="K4" s="2" t="s">
        <v>18</v>
      </c>
      <c r="L4" t="s">
        <v>45</v>
      </c>
      <c r="M4" s="2" t="s">
        <v>33</v>
      </c>
      <c r="N4" s="2" t="s">
        <v>34</v>
      </c>
      <c r="O4" s="2" t="s">
        <v>35</v>
      </c>
      <c r="P4" s="2" t="s">
        <v>36</v>
      </c>
      <c r="Q4" s="2" t="s">
        <v>37</v>
      </c>
      <c r="R4" s="2" t="s">
        <v>38</v>
      </c>
      <c r="S4" s="2" t="s">
        <v>39</v>
      </c>
      <c r="T4" s="2" t="s">
        <v>40</v>
      </c>
      <c r="U4" s="2" t="s">
        <v>41</v>
      </c>
      <c r="V4" s="2" t="s">
        <v>42</v>
      </c>
      <c r="W4" s="27" t="s">
        <v>3</v>
      </c>
      <c r="X4" s="27"/>
      <c r="Y4" s="1"/>
      <c r="AE4" s="28" t="s">
        <v>46</v>
      </c>
      <c r="AF4" s="27"/>
      <c r="AG4" s="1" t="s">
        <v>47</v>
      </c>
      <c r="AH4" s="1" t="s">
        <v>48</v>
      </c>
      <c r="AI4" s="6"/>
      <c r="AJ4" s="13">
        <f ca="1">AVERAGE(Table1[Age])</f>
        <v>35.200000000000003</v>
      </c>
      <c r="AK4" s="2" t="s">
        <v>49</v>
      </c>
      <c r="AL4" s="2" t="s">
        <v>50</v>
      </c>
      <c r="AM4" s="2" t="s">
        <v>51</v>
      </c>
      <c r="AN4" s="2" t="s">
        <v>7</v>
      </c>
      <c r="AO4" s="2" t="s">
        <v>52</v>
      </c>
      <c r="AP4" s="2" t="s">
        <v>54</v>
      </c>
      <c r="AQ4" s="15" t="s">
        <v>60</v>
      </c>
      <c r="AR4" s="14" t="s">
        <v>55</v>
      </c>
      <c r="AS4" s="2" t="s">
        <v>56</v>
      </c>
      <c r="AT4" s="2" t="s">
        <v>57</v>
      </c>
      <c r="AU4" s="2" t="s">
        <v>58</v>
      </c>
      <c r="AV4" s="16" t="s">
        <v>59</v>
      </c>
      <c r="AW4" s="6"/>
      <c r="AX4" s="2" t="s">
        <v>61</v>
      </c>
      <c r="AY4" s="2" t="s">
        <v>62</v>
      </c>
      <c r="AZ4" s="16" t="s">
        <v>63</v>
      </c>
      <c r="BA4" s="6"/>
      <c r="BG4" s="7"/>
      <c r="BH4" s="6"/>
      <c r="BJ4" s="7"/>
      <c r="BR4" s="3"/>
      <c r="BS4" s="4"/>
      <c r="BT4" s="4"/>
      <c r="BU4" s="4"/>
      <c r="BV4" s="4"/>
      <c r="BW4" s="4"/>
      <c r="BX4" s="5"/>
      <c r="CD4" s="3"/>
      <c r="CE4" s="4"/>
      <c r="CF4" s="4"/>
      <c r="CG4" s="4"/>
      <c r="CH4" s="4"/>
      <c r="CI4" s="5"/>
      <c r="CK4" t="s">
        <v>73</v>
      </c>
    </row>
    <row r="5" spans="2:91" x14ac:dyDescent="0.3">
      <c r="B5">
        <f t="shared" ref="B5:B24" ca="1" si="0">RANDBETWEEN(1,2)</f>
        <v>2</v>
      </c>
      <c r="C5" t="str">
        <f t="shared" ref="C5:C24" ca="1" si="1">IF(B5=1,"men","women")</f>
        <v>women</v>
      </c>
      <c r="D5">
        <f t="shared" ref="D5:D24" ca="1" si="2">RANDBETWEEN(25,45)</f>
        <v>31</v>
      </c>
      <c r="E5">
        <f t="shared" ref="E5:E24" ca="1" si="3">RANDBETWEEN(1,6)</f>
        <v>6</v>
      </c>
      <c r="F5" t="str">
        <f t="shared" ref="F5:F24" ca="1" si="4">VLOOKUP(E5,$W$5:$X$10,2)</f>
        <v>Agriculture</v>
      </c>
      <c r="G5">
        <f t="shared" ref="G5:G24" ca="1" si="5">RANDBETWEEN(1,6)</f>
        <v>6</v>
      </c>
      <c r="H5" t="str">
        <f t="shared" ref="H5:H24" ca="1" si="6">VLOOKUP(G5,$Y$5:$Z$9,2)</f>
        <v>other</v>
      </c>
      <c r="I5">
        <f t="shared" ref="I5:I24" ca="1" si="7">RANDBETWEEN(0,4)</f>
        <v>0</v>
      </c>
      <c r="J5">
        <f t="shared" ref="J5:J24" ca="1" si="8">RANDBETWEEN(1,3)</f>
        <v>2</v>
      </c>
      <c r="K5">
        <f t="shared" ref="K5:K24" ca="1" si="9">RANDBETWEEN(25000,90000)</f>
        <v>27947</v>
      </c>
      <c r="L5">
        <f t="shared" ref="L5:L24" ca="1" si="10">RANDBETWEEN(1,14)</f>
        <v>10</v>
      </c>
      <c r="M5" t="str">
        <f t="shared" ref="M5:M24" ca="1" si="11">VLOOKUP(L5,$AA$5:$AB$18,2)</f>
        <v>raichur</v>
      </c>
      <c r="N5">
        <f t="shared" ref="N5:N24" ca="1" si="12">K5*RANDBETWEEN(3,6)</f>
        <v>167682</v>
      </c>
      <c r="O5">
        <f t="shared" ref="O5:O24" ca="1" si="13">RAND()*N5</f>
        <v>24388.338374406652</v>
      </c>
      <c r="P5">
        <f t="shared" ref="P5:P24" ca="1" si="14">J5*RAND()*K5</f>
        <v>18598.381791459458</v>
      </c>
      <c r="Q5">
        <f t="shared" ref="Q5:Q24" ca="1" si="15">RAND()*P5</f>
        <v>1128.5403237570451</v>
      </c>
      <c r="R5">
        <f t="shared" ref="R5:R24" ca="1" si="16">RAND()*K5*2</f>
        <v>3344.2774119629553</v>
      </c>
      <c r="S5">
        <f t="shared" ref="S5:S24" ca="1" si="17">RAND()*K5*1.5</f>
        <v>5434.827332128355</v>
      </c>
      <c r="T5">
        <f t="shared" ref="T5:T24" ca="1" si="18">P5+N5+S5</f>
        <v>191715.20912358782</v>
      </c>
      <c r="U5">
        <f t="shared" ref="U5:U24" ca="1" si="19">O5+Q5+R5</f>
        <v>28861.156110126652</v>
      </c>
      <c r="V5">
        <f t="shared" ref="V5:V24" ca="1" si="20">T5-U5</f>
        <v>162854.05301346118</v>
      </c>
      <c r="W5">
        <v>1</v>
      </c>
      <c r="X5" t="s">
        <v>4</v>
      </c>
      <c r="Y5">
        <v>1</v>
      </c>
      <c r="Z5" t="s">
        <v>11</v>
      </c>
      <c r="AA5">
        <v>1</v>
      </c>
      <c r="AB5" t="s">
        <v>19</v>
      </c>
      <c r="AE5" s="6">
        <f ca="1">IF(Table1[[#This Row],[Gender]]="men",1,0)</f>
        <v>0</v>
      </c>
      <c r="AF5">
        <f ca="1">IF(Table1[[#This Row],[Gender]]="women",1,0)</f>
        <v>1</v>
      </c>
      <c r="AG5">
        <f ca="1">SUM(AE5:AE24)</f>
        <v>11</v>
      </c>
      <c r="AH5">
        <f ca="1">SUM(AF5:AF24)</f>
        <v>9</v>
      </c>
      <c r="AI5" s="6"/>
      <c r="AJ5" s="17"/>
      <c r="AK5">
        <f ca="1">IF(Table1[[#This Row],[Occupation]]="teaching",1,0)</f>
        <v>0</v>
      </c>
      <c r="AL5">
        <f ca="1">IF(Table1[[#This Row],[Occupation]]="health",1,0)</f>
        <v>0</v>
      </c>
      <c r="AM5">
        <f ca="1">IF(Table1[[#This Row],[Occupation]]="Agriculture",1,0)</f>
        <v>1</v>
      </c>
      <c r="AN5">
        <f t="shared" ref="AN5:AN24" ca="1" si="21">AO5</f>
        <v>0</v>
      </c>
      <c r="AO5">
        <f ca="1">IF(Table1[[#This Row],[Occupation]]="Construction",1,0)</f>
        <v>0</v>
      </c>
      <c r="AP5">
        <f ca="1">IF(Table1[[#This Row],[Occupation]]="General work",1,0)</f>
        <v>0</v>
      </c>
      <c r="AQ5">
        <f t="shared" ref="AQ5:AV5" ca="1" si="22">SUM(AK5:AK24)</f>
        <v>3</v>
      </c>
      <c r="AR5" s="7">
        <f t="shared" ca="1" si="22"/>
        <v>1</v>
      </c>
      <c r="AS5">
        <f t="shared" ca="1" si="22"/>
        <v>6</v>
      </c>
      <c r="AT5">
        <f t="shared" ca="1" si="22"/>
        <v>6</v>
      </c>
      <c r="AU5">
        <f t="shared" ca="1" si="22"/>
        <v>6</v>
      </c>
      <c r="AV5" s="7">
        <f t="shared" ca="1" si="22"/>
        <v>3</v>
      </c>
      <c r="AW5" s="6"/>
      <c r="AX5">
        <f ca="1">AVERAGE(Table1[income])</f>
        <v>54001.7</v>
      </c>
      <c r="AY5" s="18">
        <f ca="1">Table1[[#This Row],[cars value]]/Table1[[#This Row],[cars]]</f>
        <v>9299.1908957297292</v>
      </c>
      <c r="AZ5" s="19">
        <f ca="1">AVERAGE(AY5:AY24)</f>
        <v>28019.67598033906</v>
      </c>
      <c r="BA5" s="21" t="s">
        <v>64</v>
      </c>
      <c r="BB5" s="18">
        <f>Dashboard!S11</f>
        <v>20000</v>
      </c>
      <c r="BC5" t="s">
        <v>65</v>
      </c>
      <c r="BG5" s="7"/>
      <c r="BH5" s="21" t="s">
        <v>66</v>
      </c>
      <c r="BI5" s="2" t="s">
        <v>67</v>
      </c>
      <c r="BJ5" s="22">
        <f>Dashboard!U11</f>
        <v>0.2</v>
      </c>
      <c r="BL5" s="2" t="s">
        <v>68</v>
      </c>
      <c r="BM5" s="2"/>
      <c r="BN5" s="2"/>
      <c r="BO5" s="2"/>
      <c r="BP5" s="2"/>
      <c r="BR5" s="21" t="s">
        <v>69</v>
      </c>
      <c r="BT5" s="2" t="s">
        <v>70</v>
      </c>
      <c r="BX5" s="7"/>
      <c r="BZ5" s="2" t="s">
        <v>71</v>
      </c>
      <c r="CD5" s="6"/>
      <c r="CE5" t="s">
        <v>72</v>
      </c>
      <c r="CI5" s="7"/>
      <c r="CM5">
        <f>Dashboard!W11</f>
        <v>100000</v>
      </c>
    </row>
    <row r="6" spans="2:91" x14ac:dyDescent="0.3">
      <c r="B6">
        <f t="shared" ca="1" si="0"/>
        <v>1</v>
      </c>
      <c r="C6" t="str">
        <f t="shared" ca="1" si="1"/>
        <v>men</v>
      </c>
      <c r="D6">
        <f t="shared" ca="1" si="2"/>
        <v>41</v>
      </c>
      <c r="E6">
        <f t="shared" ca="1" si="3"/>
        <v>6</v>
      </c>
      <c r="F6" t="str">
        <f t="shared" ca="1" si="4"/>
        <v>Agriculture</v>
      </c>
      <c r="G6">
        <f t="shared" ca="1" si="5"/>
        <v>4</v>
      </c>
      <c r="H6" t="str">
        <f t="shared" ca="1" si="6"/>
        <v>Technical</v>
      </c>
      <c r="I6">
        <f t="shared" ca="1" si="7"/>
        <v>0</v>
      </c>
      <c r="J6">
        <f t="shared" ca="1" si="8"/>
        <v>2</v>
      </c>
      <c r="K6">
        <f t="shared" ca="1" si="9"/>
        <v>48829</v>
      </c>
      <c r="L6">
        <f t="shared" ca="1" si="10"/>
        <v>8</v>
      </c>
      <c r="M6" t="str">
        <f t="shared" ca="1" si="11"/>
        <v>kolkata</v>
      </c>
      <c r="N6">
        <f t="shared" ca="1" si="12"/>
        <v>292974</v>
      </c>
      <c r="O6">
        <f t="shared" ca="1" si="13"/>
        <v>179807.80547155123</v>
      </c>
      <c r="P6">
        <f t="shared" ca="1" si="14"/>
        <v>14290.927672316826</v>
      </c>
      <c r="Q6">
        <f t="shared" ca="1" si="15"/>
        <v>8925.7481325493482</v>
      </c>
      <c r="R6">
        <f t="shared" ca="1" si="16"/>
        <v>67114.959832400476</v>
      </c>
      <c r="S6">
        <f t="shared" ca="1" si="17"/>
        <v>27091.140702471464</v>
      </c>
      <c r="T6">
        <f t="shared" ca="1" si="18"/>
        <v>334356.06837478833</v>
      </c>
      <c r="U6">
        <f t="shared" ca="1" si="19"/>
        <v>255848.51343650103</v>
      </c>
      <c r="V6">
        <f t="shared" ca="1" si="20"/>
        <v>78507.5549382873</v>
      </c>
      <c r="W6">
        <v>2</v>
      </c>
      <c r="X6" t="s">
        <v>5</v>
      </c>
      <c r="Y6">
        <v>2</v>
      </c>
      <c r="Z6" t="s">
        <v>12</v>
      </c>
      <c r="AA6">
        <v>2</v>
      </c>
      <c r="AB6" t="s">
        <v>20</v>
      </c>
      <c r="AE6" s="6">
        <f ca="1">IF(Table1[[#This Row],[Gender]]="men",1,0)</f>
        <v>1</v>
      </c>
      <c r="AF6">
        <f ca="1">IF(Table1[[#This Row],[Gender]]="women",1,0)</f>
        <v>0</v>
      </c>
      <c r="AH6" t="s">
        <v>0</v>
      </c>
      <c r="AI6" s="6"/>
      <c r="AK6">
        <f ca="1">IF(Table1[[#This Row],[Occupation]]="teaching",1,0)</f>
        <v>0</v>
      </c>
      <c r="AL6">
        <f ca="1">IF(Table1[[#This Row],[Occupation]]="health",1,0)</f>
        <v>0</v>
      </c>
      <c r="AM6">
        <f ca="1">IF(Table1[[#This Row],[Occupation]]="Agriculture",1,0)</f>
        <v>1</v>
      </c>
      <c r="AN6">
        <f t="shared" ca="1" si="21"/>
        <v>0</v>
      </c>
      <c r="AO6">
        <f ca="1">IF(Table1[[#This Row],[Occupation]]="Construction",1,0)</f>
        <v>0</v>
      </c>
      <c r="AP6">
        <f ca="1">IF(Table1[[#This Row],[Occupation]]="General work",1,0)</f>
        <v>0</v>
      </c>
      <c r="AV6" s="7"/>
      <c r="AW6" s="6"/>
      <c r="AY6" s="18">
        <f ca="1">Table1[[#This Row],[cars value]]/Table1[[#This Row],[cars]]</f>
        <v>7145.463836158413</v>
      </c>
      <c r="AZ6" s="7"/>
      <c r="BA6" s="6">
        <f t="shared" ref="BA6:BA24" ca="1" si="23">IF(U5&gt;$BB$5,1,0)</f>
        <v>1</v>
      </c>
      <c r="BC6">
        <f ca="1">SUM(BA6:BA24)</f>
        <v>19</v>
      </c>
      <c r="BG6" s="7"/>
      <c r="BH6" s="23">
        <f t="shared" ref="BH6:BH24" ca="1" si="24">O5/N5</f>
        <v>0.145443985486854</v>
      </c>
      <c r="BI6">
        <f t="shared" ref="BI6:BI24" ca="1" si="25">IF(BH6&lt;$BJ$5,1,0)</f>
        <v>1</v>
      </c>
      <c r="BJ6" s="7"/>
      <c r="BL6">
        <f ca="1">SUM(BI6:BI24)</f>
        <v>9</v>
      </c>
      <c r="BR6" t="s">
        <v>32</v>
      </c>
      <c r="BT6" s="2" t="s">
        <v>25</v>
      </c>
      <c r="BV6" s="2" t="s">
        <v>30</v>
      </c>
      <c r="BX6" s="7"/>
      <c r="BZ6" s="2" t="s">
        <v>50</v>
      </c>
      <c r="CB6" s="2" t="s">
        <v>6</v>
      </c>
      <c r="CD6" s="6"/>
      <c r="CG6">
        <f t="shared" ref="CG6:CG24" ca="1" si="26">IF(U5&gt;K5,1,0)</f>
        <v>1</v>
      </c>
      <c r="CI6" s="7"/>
      <c r="CK6">
        <f t="shared" ref="CK6:CK25" ca="1" si="27">IF(V5&gt;$CM$5,D5,0)</f>
        <v>31</v>
      </c>
    </row>
    <row r="7" spans="2:91" x14ac:dyDescent="0.3">
      <c r="B7">
        <f t="shared" ca="1" si="0"/>
        <v>1</v>
      </c>
      <c r="C7" t="str">
        <f t="shared" ca="1" si="1"/>
        <v>men</v>
      </c>
      <c r="D7">
        <f t="shared" ca="1" si="2"/>
        <v>45</v>
      </c>
      <c r="E7">
        <f t="shared" ca="1" si="3"/>
        <v>4</v>
      </c>
      <c r="F7" t="str">
        <f t="shared" ca="1" si="4"/>
        <v>IT</v>
      </c>
      <c r="G7">
        <f t="shared" ca="1" si="5"/>
        <v>4</v>
      </c>
      <c r="H7" t="str">
        <f t="shared" ca="1" si="6"/>
        <v>Technical</v>
      </c>
      <c r="I7">
        <f t="shared" ca="1" si="7"/>
        <v>2</v>
      </c>
      <c r="J7">
        <f t="shared" ca="1" si="8"/>
        <v>1</v>
      </c>
      <c r="K7">
        <f t="shared" ca="1" si="9"/>
        <v>75609</v>
      </c>
      <c r="L7">
        <f t="shared" ca="1" si="10"/>
        <v>9</v>
      </c>
      <c r="M7" t="str">
        <f t="shared" ca="1" si="11"/>
        <v>gulbarga</v>
      </c>
      <c r="N7">
        <f t="shared" ca="1" si="12"/>
        <v>226827</v>
      </c>
      <c r="O7">
        <f t="shared" ca="1" si="13"/>
        <v>41855.319646047123</v>
      </c>
      <c r="P7">
        <f t="shared" ca="1" si="14"/>
        <v>52489.659032552881</v>
      </c>
      <c r="Q7">
        <f t="shared" ca="1" si="15"/>
        <v>26839.379172473418</v>
      </c>
      <c r="R7">
        <f t="shared" ca="1" si="16"/>
        <v>39030.292039541382</v>
      </c>
      <c r="S7">
        <f t="shared" ca="1" si="17"/>
        <v>110369.89181714554</v>
      </c>
      <c r="T7">
        <f t="shared" ca="1" si="18"/>
        <v>389686.55084969837</v>
      </c>
      <c r="U7">
        <f t="shared" ca="1" si="19"/>
        <v>107724.99085806192</v>
      </c>
      <c r="V7">
        <f t="shared" ca="1" si="20"/>
        <v>281961.55999163643</v>
      </c>
      <c r="W7">
        <v>3</v>
      </c>
      <c r="X7" t="s">
        <v>6</v>
      </c>
      <c r="Y7">
        <v>3</v>
      </c>
      <c r="Z7" t="s">
        <v>13</v>
      </c>
      <c r="AA7">
        <v>3</v>
      </c>
      <c r="AB7" t="s">
        <v>26</v>
      </c>
      <c r="AE7" s="6">
        <f ca="1">IF(Table1[[#This Row],[Gender]]="men",1,0)</f>
        <v>1</v>
      </c>
      <c r="AF7">
        <f ca="1">IF(Table1[[#This Row],[Gender]]="women",1,0)</f>
        <v>0</v>
      </c>
      <c r="AH7" t="s">
        <v>0</v>
      </c>
      <c r="AI7" s="6"/>
      <c r="AK7">
        <f ca="1">IF(Table1[[#This Row],[Occupation]]="teaching",1,0)</f>
        <v>0</v>
      </c>
      <c r="AL7">
        <f ca="1">IF(Table1[[#This Row],[Occupation]]="health",1,0)</f>
        <v>0</v>
      </c>
      <c r="AM7">
        <f ca="1">IF(Table1[[#This Row],[Occupation]]="Agriculture",1,0)</f>
        <v>0</v>
      </c>
      <c r="AN7">
        <f t="shared" ca="1" si="21"/>
        <v>0</v>
      </c>
      <c r="AO7">
        <f ca="1">IF(Table1[[#This Row],[Occupation]]="Construction",1,0)</f>
        <v>0</v>
      </c>
      <c r="AP7">
        <f ca="1">IF(Table1[[#This Row],[Occupation]]="General work",1,0)</f>
        <v>0</v>
      </c>
      <c r="AV7" s="7"/>
      <c r="AW7" s="6"/>
      <c r="AY7" s="18">
        <f ca="1">Table1[[#This Row],[cars value]]/Table1[[#This Row],[cars]]</f>
        <v>52489.659032552881</v>
      </c>
      <c r="AZ7" s="7"/>
      <c r="BA7" s="6">
        <f t="shared" ca="1" si="23"/>
        <v>1</v>
      </c>
      <c r="BG7" s="7"/>
      <c r="BH7" s="23">
        <f t="shared" ca="1" si="24"/>
        <v>0.61373297791459724</v>
      </c>
      <c r="BI7">
        <f t="shared" ca="1" si="25"/>
        <v>0</v>
      </c>
      <c r="BJ7" s="7"/>
      <c r="BR7" s="6"/>
      <c r="BS7">
        <f t="shared" ref="BS7:BS8" si="28">IF(M3="manipal",K3,0)</f>
        <v>0</v>
      </c>
      <c r="BU7">
        <f t="shared" ref="BU7:BU22" ca="1" si="29">IF(M9="gulbarga",K5,0)</f>
        <v>0</v>
      </c>
      <c r="BW7">
        <f t="shared" ref="BW7:BW20" ca="1" si="30">IF(M11="sikkim",K5,0)</f>
        <v>0</v>
      </c>
      <c r="BX7" s="7"/>
      <c r="CA7">
        <f t="shared" ref="CA7:CA25" ca="1" si="31">IF(F5="Health",K5,0)</f>
        <v>0</v>
      </c>
      <c r="CC7">
        <f t="shared" ref="CC7:CC25" ca="1" si="32">IF(F6="Teaching",K5,0)</f>
        <v>0</v>
      </c>
      <c r="CD7" s="6"/>
      <c r="CG7">
        <f t="shared" ca="1" si="26"/>
        <v>1</v>
      </c>
      <c r="CI7" s="7"/>
      <c r="CK7">
        <f t="shared" ca="1" si="27"/>
        <v>0</v>
      </c>
    </row>
    <row r="8" spans="2:91" x14ac:dyDescent="0.3">
      <c r="B8">
        <f t="shared" ca="1" si="0"/>
        <v>2</v>
      </c>
      <c r="C8" t="str">
        <f t="shared" ca="1" si="1"/>
        <v>women</v>
      </c>
      <c r="D8">
        <f t="shared" ca="1" si="2"/>
        <v>32</v>
      </c>
      <c r="E8">
        <f t="shared" ca="1" si="3"/>
        <v>5</v>
      </c>
      <c r="F8" t="str">
        <f t="shared" ca="1" si="4"/>
        <v>General work</v>
      </c>
      <c r="G8">
        <f t="shared" ca="1" si="5"/>
        <v>5</v>
      </c>
      <c r="H8" t="str">
        <f t="shared" ca="1" si="6"/>
        <v>other</v>
      </c>
      <c r="I8">
        <f t="shared" ca="1" si="7"/>
        <v>1</v>
      </c>
      <c r="J8">
        <f t="shared" ca="1" si="8"/>
        <v>3</v>
      </c>
      <c r="K8">
        <f t="shared" ca="1" si="9"/>
        <v>54638</v>
      </c>
      <c r="L8">
        <f t="shared" ca="1" si="10"/>
        <v>10</v>
      </c>
      <c r="M8" t="str">
        <f t="shared" ca="1" si="11"/>
        <v>raichur</v>
      </c>
      <c r="N8">
        <f t="shared" ca="1" si="12"/>
        <v>163914</v>
      </c>
      <c r="O8">
        <f t="shared" ca="1" si="13"/>
        <v>160878.57817426891</v>
      </c>
      <c r="P8">
        <f t="shared" ca="1" si="14"/>
        <v>40936.778444232281</v>
      </c>
      <c r="Q8">
        <f t="shared" ca="1" si="15"/>
        <v>31221.566785315961</v>
      </c>
      <c r="R8">
        <f t="shared" ca="1" si="16"/>
        <v>37793.982928372177</v>
      </c>
      <c r="S8">
        <f t="shared" ca="1" si="17"/>
        <v>451.8443857557894</v>
      </c>
      <c r="T8">
        <f t="shared" ca="1" si="18"/>
        <v>205302.62282998807</v>
      </c>
      <c r="U8">
        <f t="shared" ca="1" si="19"/>
        <v>229894.12788795703</v>
      </c>
      <c r="V8">
        <f t="shared" ca="1" si="20"/>
        <v>-24591.505057968956</v>
      </c>
      <c r="W8">
        <v>4</v>
      </c>
      <c r="X8" t="s">
        <v>7</v>
      </c>
      <c r="Y8">
        <v>4</v>
      </c>
      <c r="Z8" t="s">
        <v>14</v>
      </c>
      <c r="AA8">
        <v>4</v>
      </c>
      <c r="AB8" t="s">
        <v>27</v>
      </c>
      <c r="AE8" s="6">
        <f ca="1">IF(Table1[[#This Row],[Gender]]="men",1,0)</f>
        <v>0</v>
      </c>
      <c r="AF8">
        <f ca="1">IF(Table1[[#This Row],[Gender]]="women",1,0)</f>
        <v>1</v>
      </c>
      <c r="AI8" s="6"/>
      <c r="AK8">
        <f ca="1">IF(Table1[[#This Row],[Occupation]]="teaching",1,0)</f>
        <v>0</v>
      </c>
      <c r="AL8">
        <f ca="1">IF(Table1[[#This Row],[Occupation]]="health",1,0)</f>
        <v>0</v>
      </c>
      <c r="AM8">
        <f ca="1">IF(Table1[[#This Row],[Occupation]]="Agriculture",1,0)</f>
        <v>0</v>
      </c>
      <c r="AN8">
        <f t="shared" ca="1" si="21"/>
        <v>0</v>
      </c>
      <c r="AO8">
        <f ca="1">IF(Table1[[#This Row],[Occupation]]="Construction",1,0)</f>
        <v>0</v>
      </c>
      <c r="AP8">
        <f ca="1">IF(Table1[[#This Row],[Occupation]]="General work",1,0)</f>
        <v>1</v>
      </c>
      <c r="AV8" s="7"/>
      <c r="AW8" s="6"/>
      <c r="AY8" s="18">
        <f ca="1">Table1[[#This Row],[cars value]]/Table1[[#This Row],[cars]]</f>
        <v>13645.592814744094</v>
      </c>
      <c r="AZ8" s="7"/>
      <c r="BA8" s="6">
        <f t="shared" ca="1" si="23"/>
        <v>1</v>
      </c>
      <c r="BG8" s="7"/>
      <c r="BH8" s="23">
        <f t="shared" ca="1" si="24"/>
        <v>0.18452529745597801</v>
      </c>
      <c r="BI8">
        <f t="shared" ca="1" si="25"/>
        <v>1</v>
      </c>
      <c r="BJ8" s="7"/>
      <c r="BR8" s="6"/>
      <c r="BS8">
        <f t="shared" si="28"/>
        <v>0</v>
      </c>
      <c r="BU8">
        <f t="shared" ca="1" si="29"/>
        <v>0</v>
      </c>
      <c r="BV8" t="s">
        <v>0</v>
      </c>
      <c r="BW8">
        <f t="shared" ca="1" si="30"/>
        <v>0</v>
      </c>
      <c r="BX8" s="7"/>
      <c r="BY8" t="s">
        <v>0</v>
      </c>
      <c r="CA8">
        <f t="shared" ca="1" si="31"/>
        <v>0</v>
      </c>
      <c r="CC8">
        <f t="shared" ca="1" si="32"/>
        <v>0</v>
      </c>
      <c r="CD8" s="6"/>
      <c r="CG8">
        <f t="shared" ca="1" si="26"/>
        <v>1</v>
      </c>
      <c r="CI8" s="7"/>
      <c r="CK8">
        <f t="shared" ca="1" si="27"/>
        <v>45</v>
      </c>
    </row>
    <row r="9" spans="2:91" x14ac:dyDescent="0.3">
      <c r="B9">
        <f t="shared" ca="1" si="0"/>
        <v>1</v>
      </c>
      <c r="C9" t="str">
        <f t="shared" ca="1" si="1"/>
        <v>men</v>
      </c>
      <c r="D9">
        <f t="shared" ca="1" si="2"/>
        <v>28</v>
      </c>
      <c r="E9">
        <f t="shared" ca="1" si="3"/>
        <v>1</v>
      </c>
      <c r="F9" t="str">
        <f t="shared" ca="1" si="4"/>
        <v>Health</v>
      </c>
      <c r="G9">
        <f t="shared" ca="1" si="5"/>
        <v>6</v>
      </c>
      <c r="H9" t="str">
        <f t="shared" ca="1" si="6"/>
        <v>other</v>
      </c>
      <c r="I9">
        <f t="shared" ca="1" si="7"/>
        <v>2</v>
      </c>
      <c r="J9">
        <f t="shared" ca="1" si="8"/>
        <v>3</v>
      </c>
      <c r="K9">
        <f t="shared" ca="1" si="9"/>
        <v>76416</v>
      </c>
      <c r="L9">
        <f t="shared" ca="1" si="10"/>
        <v>5</v>
      </c>
      <c r="M9" t="str">
        <f t="shared" ca="1" si="11"/>
        <v>bangalore</v>
      </c>
      <c r="N9">
        <f t="shared" ca="1" si="12"/>
        <v>229248</v>
      </c>
      <c r="O9">
        <f t="shared" ca="1" si="13"/>
        <v>160600.83778609138</v>
      </c>
      <c r="P9">
        <f t="shared" ca="1" si="14"/>
        <v>214815.55403049686</v>
      </c>
      <c r="Q9">
        <f t="shared" ca="1" si="15"/>
        <v>211281.82107779675</v>
      </c>
      <c r="R9">
        <f t="shared" ca="1" si="16"/>
        <v>152385.42777845718</v>
      </c>
      <c r="S9">
        <f t="shared" ca="1" si="17"/>
        <v>113270.56725106014</v>
      </c>
      <c r="T9">
        <f t="shared" ca="1" si="18"/>
        <v>557334.12128155702</v>
      </c>
      <c r="U9">
        <f t="shared" ca="1" si="19"/>
        <v>524268.0866423453</v>
      </c>
      <c r="V9">
        <f t="shared" ca="1" si="20"/>
        <v>33066.034639211721</v>
      </c>
      <c r="W9">
        <v>5</v>
      </c>
      <c r="X9" t="s">
        <v>8</v>
      </c>
      <c r="Y9">
        <v>5</v>
      </c>
      <c r="Z9" t="s">
        <v>15</v>
      </c>
      <c r="AA9">
        <v>5</v>
      </c>
      <c r="AB9" t="s">
        <v>21</v>
      </c>
      <c r="AE9" s="6">
        <f ca="1">IF(Table1[[#This Row],[Gender]]="men",1,0)</f>
        <v>1</v>
      </c>
      <c r="AF9">
        <f ca="1">IF(Table1[[#This Row],[Gender]]="women",1,0)</f>
        <v>0</v>
      </c>
      <c r="AH9" t="s">
        <v>0</v>
      </c>
      <c r="AI9" s="6"/>
      <c r="AK9">
        <f ca="1">IF(Table1[[#This Row],[Occupation]]="teaching",1,0)</f>
        <v>0</v>
      </c>
      <c r="AL9">
        <f ca="1">IF(Table1[[#This Row],[Occupation]]="health",1,0)</f>
        <v>1</v>
      </c>
      <c r="AM9">
        <f ca="1">IF(Table1[[#This Row],[Occupation]]="Agriculture",1,0)</f>
        <v>0</v>
      </c>
      <c r="AN9">
        <f t="shared" ca="1" si="21"/>
        <v>0</v>
      </c>
      <c r="AO9">
        <f ca="1">IF(Table1[[#This Row],[Occupation]]="Construction",1,0)</f>
        <v>0</v>
      </c>
      <c r="AP9">
        <f ca="1">IF(Table1[[#This Row],[Occupation]]="General work",1,0)</f>
        <v>0</v>
      </c>
      <c r="AV9" s="7"/>
      <c r="AW9" s="6"/>
      <c r="AY9" s="18">
        <f ca="1">Table1[[#This Row],[cars value]]/Table1[[#This Row],[cars]]</f>
        <v>71605.184676832287</v>
      </c>
      <c r="AZ9" s="7"/>
      <c r="BA9" s="6">
        <f t="shared" ca="1" si="23"/>
        <v>1</v>
      </c>
      <c r="BG9" s="7"/>
      <c r="BH9" s="23">
        <f t="shared" ca="1" si="24"/>
        <v>0.98148161947282664</v>
      </c>
      <c r="BI9">
        <f t="shared" ca="1" si="25"/>
        <v>0</v>
      </c>
      <c r="BJ9" s="7"/>
      <c r="BR9" s="6"/>
      <c r="BS9">
        <f t="shared" ref="BS9:BS25" ca="1" si="33">IF(M5="manipal",K5,0)</f>
        <v>0</v>
      </c>
      <c r="BU9">
        <f t="shared" ca="1" si="29"/>
        <v>0</v>
      </c>
      <c r="BW9">
        <f t="shared" ca="1" si="30"/>
        <v>0</v>
      </c>
      <c r="BX9" s="7"/>
      <c r="CA9">
        <f t="shared" ca="1" si="31"/>
        <v>0</v>
      </c>
      <c r="CC9">
        <f t="shared" ca="1" si="32"/>
        <v>0</v>
      </c>
      <c r="CD9" s="6"/>
      <c r="CG9">
        <f t="shared" ca="1" si="26"/>
        <v>1</v>
      </c>
      <c r="CI9" s="7"/>
      <c r="CK9">
        <f t="shared" ca="1" si="27"/>
        <v>0</v>
      </c>
    </row>
    <row r="10" spans="2:91" x14ac:dyDescent="0.3">
      <c r="B10">
        <f t="shared" ca="1" si="0"/>
        <v>2</v>
      </c>
      <c r="C10" t="str">
        <f t="shared" ca="1" si="1"/>
        <v>women</v>
      </c>
      <c r="D10">
        <f t="shared" ca="1" si="2"/>
        <v>31</v>
      </c>
      <c r="E10">
        <f t="shared" ca="1" si="3"/>
        <v>2</v>
      </c>
      <c r="F10" t="str">
        <f t="shared" ca="1" si="4"/>
        <v>Construction</v>
      </c>
      <c r="G10">
        <f t="shared" ca="1" si="5"/>
        <v>5</v>
      </c>
      <c r="H10" t="str">
        <f t="shared" ca="1" si="6"/>
        <v>other</v>
      </c>
      <c r="I10">
        <f t="shared" ca="1" si="7"/>
        <v>4</v>
      </c>
      <c r="J10">
        <f t="shared" ca="1" si="8"/>
        <v>3</v>
      </c>
      <c r="K10">
        <f t="shared" ca="1" si="9"/>
        <v>39700</v>
      </c>
      <c r="L10">
        <f t="shared" ca="1" si="10"/>
        <v>3</v>
      </c>
      <c r="M10" t="str">
        <f t="shared" ca="1" si="11"/>
        <v>surat</v>
      </c>
      <c r="N10">
        <f t="shared" ca="1" si="12"/>
        <v>119100</v>
      </c>
      <c r="O10">
        <f t="shared" ca="1" si="13"/>
        <v>117414.22011818695</v>
      </c>
      <c r="P10">
        <f t="shared" ca="1" si="14"/>
        <v>48433.206824366302</v>
      </c>
      <c r="Q10">
        <f t="shared" ca="1" si="15"/>
        <v>16753.483464666027</v>
      </c>
      <c r="R10">
        <f t="shared" ca="1" si="16"/>
        <v>12442.165612321463</v>
      </c>
      <c r="S10">
        <f t="shared" ca="1" si="17"/>
        <v>41057.969103463387</v>
      </c>
      <c r="T10">
        <f t="shared" ca="1" si="18"/>
        <v>208591.1759278297</v>
      </c>
      <c r="U10">
        <f t="shared" ca="1" si="19"/>
        <v>146609.86919517443</v>
      </c>
      <c r="V10">
        <f t="shared" ca="1" si="20"/>
        <v>61981.30673265527</v>
      </c>
      <c r="W10">
        <v>6</v>
      </c>
      <c r="X10" t="s">
        <v>9</v>
      </c>
      <c r="AA10">
        <v>6</v>
      </c>
      <c r="AB10" t="s">
        <v>22</v>
      </c>
      <c r="AE10" s="6">
        <f ca="1">IF(Table1[[#This Row],[Gender]]="men",1,0)</f>
        <v>0</v>
      </c>
      <c r="AF10">
        <f ca="1">IF(Table1[[#This Row],[Gender]]="women",1,0)</f>
        <v>1</v>
      </c>
      <c r="AI10" s="6"/>
      <c r="AK10">
        <f ca="1">IF(Table1[[#This Row],[Occupation]]="teaching",1,0)</f>
        <v>0</v>
      </c>
      <c r="AL10">
        <f ca="1">IF(Table1[[#This Row],[Occupation]]="health",1,0)</f>
        <v>0</v>
      </c>
      <c r="AM10">
        <f ca="1">IF(Table1[[#This Row],[Occupation]]="Agriculture",1,0)</f>
        <v>0</v>
      </c>
      <c r="AN10">
        <f t="shared" ca="1" si="21"/>
        <v>1</v>
      </c>
      <c r="AO10">
        <f ca="1">IF(Table1[[#This Row],[Occupation]]="Construction",1,0)</f>
        <v>1</v>
      </c>
      <c r="AP10">
        <f ca="1">IF(Table1[[#This Row],[Occupation]]="General work",1,0)</f>
        <v>0</v>
      </c>
      <c r="AV10" s="7"/>
      <c r="AW10" s="6"/>
      <c r="AY10" s="18">
        <f ca="1">Table1[[#This Row],[cars value]]/Table1[[#This Row],[cars]]</f>
        <v>16144.402274788767</v>
      </c>
      <c r="AZ10" s="7"/>
      <c r="BA10" s="6">
        <f t="shared" ca="1" si="23"/>
        <v>1</v>
      </c>
      <c r="BG10" s="7"/>
      <c r="BH10" s="23">
        <f t="shared" ca="1" si="24"/>
        <v>0.70055502244770451</v>
      </c>
      <c r="BI10">
        <f t="shared" ca="1" si="25"/>
        <v>0</v>
      </c>
      <c r="BJ10" s="7"/>
      <c r="BR10" s="6"/>
      <c r="BS10">
        <f t="shared" ca="1" si="33"/>
        <v>0</v>
      </c>
      <c r="BU10">
        <f t="shared" ca="1" si="29"/>
        <v>0</v>
      </c>
      <c r="BW10">
        <f t="shared" ca="1" si="30"/>
        <v>0</v>
      </c>
      <c r="BX10" s="7"/>
      <c r="CA10">
        <f t="shared" ca="1" si="31"/>
        <v>0</v>
      </c>
      <c r="CC10">
        <f t="shared" ca="1" si="32"/>
        <v>0</v>
      </c>
      <c r="CD10" s="6"/>
      <c r="CG10">
        <f t="shared" ca="1" si="26"/>
        <v>1</v>
      </c>
      <c r="CI10" s="7"/>
      <c r="CK10">
        <f t="shared" ca="1" si="27"/>
        <v>0</v>
      </c>
    </row>
    <row r="11" spans="2:91" x14ac:dyDescent="0.3">
      <c r="B11">
        <f t="shared" ca="1" si="0"/>
        <v>1</v>
      </c>
      <c r="C11" t="str">
        <f t="shared" ca="1" si="1"/>
        <v>men</v>
      </c>
      <c r="D11">
        <f t="shared" ca="1" si="2"/>
        <v>28</v>
      </c>
      <c r="E11">
        <f t="shared" ca="1" si="3"/>
        <v>3</v>
      </c>
      <c r="F11" t="str">
        <f t="shared" ca="1" si="4"/>
        <v>Teaching</v>
      </c>
      <c r="G11">
        <f t="shared" ca="1" si="5"/>
        <v>2</v>
      </c>
      <c r="H11" t="str">
        <f t="shared" ca="1" si="6"/>
        <v>College</v>
      </c>
      <c r="I11">
        <f t="shared" ca="1" si="7"/>
        <v>2</v>
      </c>
      <c r="J11">
        <f t="shared" ca="1" si="8"/>
        <v>2</v>
      </c>
      <c r="K11">
        <f t="shared" ca="1" si="9"/>
        <v>87430</v>
      </c>
      <c r="L11">
        <f t="shared" ca="1" si="10"/>
        <v>14</v>
      </c>
      <c r="M11" t="str">
        <f t="shared" ca="1" si="11"/>
        <v>manipal</v>
      </c>
      <c r="N11">
        <f t="shared" ca="1" si="12"/>
        <v>524580</v>
      </c>
      <c r="O11">
        <f t="shared" ca="1" si="13"/>
        <v>35838.792160343182</v>
      </c>
      <c r="P11">
        <f t="shared" ca="1" si="14"/>
        <v>46869.533826738509</v>
      </c>
      <c r="Q11">
        <f t="shared" ca="1" si="15"/>
        <v>22003.838532025602</v>
      </c>
      <c r="R11">
        <f t="shared" ca="1" si="16"/>
        <v>11995.346514634308</v>
      </c>
      <c r="S11">
        <f t="shared" ca="1" si="17"/>
        <v>7462.5280528645781</v>
      </c>
      <c r="T11">
        <f t="shared" ca="1" si="18"/>
        <v>578912.06187960308</v>
      </c>
      <c r="U11">
        <f t="shared" ca="1" si="19"/>
        <v>69837.977207003089</v>
      </c>
      <c r="V11">
        <f t="shared" ca="1" si="20"/>
        <v>509074.08467259997</v>
      </c>
      <c r="AA11">
        <v>7</v>
      </c>
      <c r="AB11" t="s">
        <v>23</v>
      </c>
      <c r="AE11" s="6">
        <f ca="1">IF(Table1[[#This Row],[Gender]]="men",1,0)</f>
        <v>1</v>
      </c>
      <c r="AF11">
        <f ca="1">IF(Table1[[#This Row],[Gender]]="women",1,0)</f>
        <v>0</v>
      </c>
      <c r="AI11" s="6"/>
      <c r="AK11">
        <f ca="1">IF(Table1[[#This Row],[Occupation]]="teaching",1,0)</f>
        <v>1</v>
      </c>
      <c r="AL11">
        <f ca="1">IF(Table1[[#This Row],[Occupation]]="health",1,0)</f>
        <v>0</v>
      </c>
      <c r="AM11">
        <f ca="1">IF(Table1[[#This Row],[Occupation]]="Agriculture",1,0)</f>
        <v>0</v>
      </c>
      <c r="AN11">
        <f t="shared" ca="1" si="21"/>
        <v>0</v>
      </c>
      <c r="AO11">
        <f ca="1">IF(Table1[[#This Row],[Occupation]]="Construction",1,0)</f>
        <v>0</v>
      </c>
      <c r="AP11">
        <f ca="1">IF(Table1[[#This Row],[Occupation]]="General work",1,0)</f>
        <v>0</v>
      </c>
      <c r="AV11" s="7"/>
      <c r="AW11" s="6"/>
      <c r="AY11" s="18">
        <f ca="1">Table1[[#This Row],[cars value]]/Table1[[#This Row],[cars]]</f>
        <v>23434.766913369254</v>
      </c>
      <c r="AZ11" s="7"/>
      <c r="BA11" s="6">
        <f t="shared" ca="1" si="23"/>
        <v>1</v>
      </c>
      <c r="BG11" s="7"/>
      <c r="BH11" s="23">
        <f t="shared" ca="1" si="24"/>
        <v>0.98584567689493663</v>
      </c>
      <c r="BI11">
        <f t="shared" ca="1" si="25"/>
        <v>0</v>
      </c>
      <c r="BJ11" s="7"/>
      <c r="BR11" s="6"/>
      <c r="BS11">
        <f t="shared" ca="1" si="33"/>
        <v>0</v>
      </c>
      <c r="BU11">
        <f t="shared" ca="1" si="29"/>
        <v>0</v>
      </c>
      <c r="BW11">
        <f t="shared" ca="1" si="30"/>
        <v>0</v>
      </c>
      <c r="BX11" s="7"/>
      <c r="BY11" t="s">
        <v>0</v>
      </c>
      <c r="BZ11" t="s">
        <v>0</v>
      </c>
      <c r="CA11">
        <f t="shared" ca="1" si="31"/>
        <v>76416</v>
      </c>
      <c r="CB11" t="s">
        <v>0</v>
      </c>
      <c r="CC11">
        <f t="shared" ca="1" si="32"/>
        <v>0</v>
      </c>
      <c r="CD11" s="6"/>
      <c r="CG11">
        <f t="shared" ca="1" si="26"/>
        <v>1</v>
      </c>
      <c r="CI11" s="7"/>
      <c r="CK11">
        <f t="shared" ca="1" si="27"/>
        <v>0</v>
      </c>
    </row>
    <row r="12" spans="2:91" x14ac:dyDescent="0.3">
      <c r="B12">
        <f t="shared" ca="1" si="0"/>
        <v>2</v>
      </c>
      <c r="C12" t="str">
        <f t="shared" ca="1" si="1"/>
        <v>women</v>
      </c>
      <c r="D12">
        <f t="shared" ca="1" si="2"/>
        <v>32</v>
      </c>
      <c r="E12">
        <f t="shared" ca="1" si="3"/>
        <v>2</v>
      </c>
      <c r="F12" t="str">
        <f t="shared" ca="1" si="4"/>
        <v>Construction</v>
      </c>
      <c r="G12">
        <f t="shared" ca="1" si="5"/>
        <v>2</v>
      </c>
      <c r="H12" t="str">
        <f t="shared" ca="1" si="6"/>
        <v>College</v>
      </c>
      <c r="I12">
        <f t="shared" ca="1" si="7"/>
        <v>4</v>
      </c>
      <c r="J12">
        <f t="shared" ca="1" si="8"/>
        <v>2</v>
      </c>
      <c r="K12">
        <f t="shared" ca="1" si="9"/>
        <v>28954</v>
      </c>
      <c r="L12">
        <f t="shared" ca="1" si="10"/>
        <v>3</v>
      </c>
      <c r="M12" t="str">
        <f t="shared" ca="1" si="11"/>
        <v>surat</v>
      </c>
      <c r="N12">
        <f t="shared" ca="1" si="12"/>
        <v>115816</v>
      </c>
      <c r="O12">
        <f t="shared" ca="1" si="13"/>
        <v>4276.5948231471812</v>
      </c>
      <c r="P12">
        <f t="shared" ca="1" si="14"/>
        <v>51604.884744168274</v>
      </c>
      <c r="Q12">
        <f t="shared" ca="1" si="15"/>
        <v>36893.909135111928</v>
      </c>
      <c r="R12">
        <f t="shared" ca="1" si="16"/>
        <v>30472.747728496055</v>
      </c>
      <c r="S12">
        <f t="shared" ca="1" si="17"/>
        <v>10374.071480484952</v>
      </c>
      <c r="T12">
        <f t="shared" ca="1" si="18"/>
        <v>177794.9562246532</v>
      </c>
      <c r="U12">
        <f t="shared" ca="1" si="19"/>
        <v>71643.25168675516</v>
      </c>
      <c r="V12">
        <f t="shared" ca="1" si="20"/>
        <v>106151.70453789804</v>
      </c>
      <c r="AA12">
        <v>8</v>
      </c>
      <c r="AB12" t="s">
        <v>24</v>
      </c>
      <c r="AE12" s="6">
        <f ca="1">IF(Table1[[#This Row],[Gender]]="men",1,0)</f>
        <v>0</v>
      </c>
      <c r="AF12">
        <f ca="1">IF(Table1[[#This Row],[Gender]]="women",1,0)</f>
        <v>1</v>
      </c>
      <c r="AI12" s="6"/>
      <c r="AK12">
        <f ca="1">IF(Table1[[#This Row],[Occupation]]="teaching",1,0)</f>
        <v>0</v>
      </c>
      <c r="AL12">
        <f ca="1">IF(Table1[[#This Row],[Occupation]]="health",1,0)</f>
        <v>0</v>
      </c>
      <c r="AM12">
        <f ca="1">IF(Table1[[#This Row],[Occupation]]="Agriculture",1,0)</f>
        <v>0</v>
      </c>
      <c r="AN12">
        <f t="shared" ca="1" si="21"/>
        <v>1</v>
      </c>
      <c r="AO12">
        <f ca="1">IF(Table1[[#This Row],[Occupation]]="Construction",1,0)</f>
        <v>1</v>
      </c>
      <c r="AP12">
        <f ca="1">IF(Table1[[#This Row],[Occupation]]="General work",1,0)</f>
        <v>0</v>
      </c>
      <c r="AV12" s="7"/>
      <c r="AW12" s="6"/>
      <c r="AY12" s="18">
        <f ca="1">Table1[[#This Row],[cars value]]/Table1[[#This Row],[cars]]</f>
        <v>25802.442372084137</v>
      </c>
      <c r="AZ12" s="7"/>
      <c r="BA12" s="6">
        <f t="shared" ca="1" si="23"/>
        <v>1</v>
      </c>
      <c r="BG12" s="7"/>
      <c r="BH12" s="23">
        <f t="shared" ca="1" si="24"/>
        <v>6.8319021236690647E-2</v>
      </c>
      <c r="BI12">
        <f t="shared" ca="1" si="25"/>
        <v>1</v>
      </c>
      <c r="BJ12" s="7"/>
      <c r="BR12" s="6"/>
      <c r="BS12">
        <f t="shared" ca="1" si="33"/>
        <v>0</v>
      </c>
      <c r="BU12">
        <f t="shared" ca="1" si="29"/>
        <v>0</v>
      </c>
      <c r="BW12">
        <f t="shared" ca="1" si="30"/>
        <v>0</v>
      </c>
      <c r="BX12" s="7"/>
      <c r="BY12" t="s">
        <v>0</v>
      </c>
      <c r="CA12">
        <f t="shared" ca="1" si="31"/>
        <v>0</v>
      </c>
      <c r="CC12">
        <f t="shared" ca="1" si="32"/>
        <v>39700</v>
      </c>
      <c r="CD12" s="6"/>
      <c r="CG12">
        <f t="shared" ca="1" si="26"/>
        <v>0</v>
      </c>
      <c r="CI12" s="7"/>
      <c r="CK12">
        <f t="shared" ca="1" si="27"/>
        <v>28</v>
      </c>
    </row>
    <row r="13" spans="2:91" x14ac:dyDescent="0.3">
      <c r="B13">
        <f t="shared" ca="1" si="0"/>
        <v>1</v>
      </c>
      <c r="C13" t="str">
        <f t="shared" ca="1" si="1"/>
        <v>men</v>
      </c>
      <c r="D13">
        <f t="shared" ca="1" si="2"/>
        <v>26</v>
      </c>
      <c r="E13">
        <f t="shared" ca="1" si="3"/>
        <v>6</v>
      </c>
      <c r="F13" t="str">
        <f t="shared" ca="1" si="4"/>
        <v>Agriculture</v>
      </c>
      <c r="G13">
        <f t="shared" ca="1" si="5"/>
        <v>2</v>
      </c>
      <c r="H13" t="str">
        <f t="shared" ca="1" si="6"/>
        <v>College</v>
      </c>
      <c r="I13">
        <f t="shared" ca="1" si="7"/>
        <v>1</v>
      </c>
      <c r="J13">
        <f t="shared" ca="1" si="8"/>
        <v>2</v>
      </c>
      <c r="K13">
        <f t="shared" ca="1" si="9"/>
        <v>47282</v>
      </c>
      <c r="L13">
        <f t="shared" ca="1" si="10"/>
        <v>3</v>
      </c>
      <c r="M13" t="str">
        <f t="shared" ca="1" si="11"/>
        <v>surat</v>
      </c>
      <c r="N13">
        <f t="shared" ca="1" si="12"/>
        <v>141846</v>
      </c>
      <c r="O13">
        <f t="shared" ca="1" si="13"/>
        <v>26434.640371130663</v>
      </c>
      <c r="P13">
        <f t="shared" ca="1" si="14"/>
        <v>72152.848546984169</v>
      </c>
      <c r="Q13">
        <f t="shared" ca="1" si="15"/>
        <v>58685.662497873665</v>
      </c>
      <c r="R13">
        <f t="shared" ca="1" si="16"/>
        <v>35157.269306624992</v>
      </c>
      <c r="S13">
        <f t="shared" ca="1" si="17"/>
        <v>46453.472765384548</v>
      </c>
      <c r="T13">
        <f t="shared" ca="1" si="18"/>
        <v>260452.32131236873</v>
      </c>
      <c r="U13">
        <f t="shared" ca="1" si="19"/>
        <v>120277.57217562932</v>
      </c>
      <c r="V13">
        <f t="shared" ca="1" si="20"/>
        <v>140174.74913673941</v>
      </c>
      <c r="AA13">
        <v>9</v>
      </c>
      <c r="AB13" t="s">
        <v>25</v>
      </c>
      <c r="AE13" s="6">
        <f ca="1">IF(Table1[[#This Row],[Gender]]="men",1,0)</f>
        <v>1</v>
      </c>
      <c r="AF13">
        <f ca="1">IF(Table1[[#This Row],[Gender]]="women",1,0)</f>
        <v>0</v>
      </c>
      <c r="AI13" s="6"/>
      <c r="AK13">
        <f ca="1">IF(Table1[[#This Row],[Occupation]]="teaching",1,0)</f>
        <v>0</v>
      </c>
      <c r="AL13">
        <f ca="1">IF(Table1[[#This Row],[Occupation]]="health",1,0)</f>
        <v>0</v>
      </c>
      <c r="AM13">
        <f ca="1">IF(Table1[[#This Row],[Occupation]]="Agriculture",1,0)</f>
        <v>1</v>
      </c>
      <c r="AN13">
        <f t="shared" ca="1" si="21"/>
        <v>0</v>
      </c>
      <c r="AO13">
        <f ca="1">IF(Table1[[#This Row],[Occupation]]="Construction",1,0)</f>
        <v>0</v>
      </c>
      <c r="AP13">
        <f ca="1">IF(Table1[[#This Row],[Occupation]]="General work",1,0)</f>
        <v>0</v>
      </c>
      <c r="AV13" s="7"/>
      <c r="AW13" s="6"/>
      <c r="AY13" s="18">
        <f ca="1">Table1[[#This Row],[cars value]]/Table1[[#This Row],[cars]]</f>
        <v>36076.424273492084</v>
      </c>
      <c r="AZ13" s="7"/>
      <c r="BA13" s="6">
        <f t="shared" ca="1" si="23"/>
        <v>1</v>
      </c>
      <c r="BG13" s="7"/>
      <c r="BH13" s="23">
        <f t="shared" ca="1" si="24"/>
        <v>3.6925768660178049E-2</v>
      </c>
      <c r="BI13">
        <f t="shared" ca="1" si="25"/>
        <v>1</v>
      </c>
      <c r="BJ13" s="7"/>
      <c r="BQ13" t="s">
        <v>0</v>
      </c>
      <c r="BR13" s="6"/>
      <c r="BS13">
        <f t="shared" ca="1" si="33"/>
        <v>0</v>
      </c>
      <c r="BU13">
        <f t="shared" ca="1" si="29"/>
        <v>0</v>
      </c>
      <c r="BW13">
        <f t="shared" ca="1" si="30"/>
        <v>0</v>
      </c>
      <c r="BX13" s="7"/>
      <c r="CA13">
        <f t="shared" ca="1" si="31"/>
        <v>0</v>
      </c>
      <c r="CC13">
        <f t="shared" ca="1" si="32"/>
        <v>0</v>
      </c>
      <c r="CD13" s="6"/>
      <c r="CG13">
        <f t="shared" ca="1" si="26"/>
        <v>1</v>
      </c>
      <c r="CI13" s="7"/>
      <c r="CK13">
        <f t="shared" ca="1" si="27"/>
        <v>32</v>
      </c>
    </row>
    <row r="14" spans="2:91" x14ac:dyDescent="0.3">
      <c r="B14">
        <f t="shared" ca="1" si="0"/>
        <v>2</v>
      </c>
      <c r="C14" t="str">
        <f t="shared" ca="1" si="1"/>
        <v>women</v>
      </c>
      <c r="D14">
        <f t="shared" ca="1" si="2"/>
        <v>43</v>
      </c>
      <c r="E14">
        <f t="shared" ca="1" si="3"/>
        <v>6</v>
      </c>
      <c r="F14" t="str">
        <f t="shared" ca="1" si="4"/>
        <v>Agriculture</v>
      </c>
      <c r="G14">
        <f t="shared" ca="1" si="5"/>
        <v>5</v>
      </c>
      <c r="H14" t="str">
        <f t="shared" ca="1" si="6"/>
        <v>other</v>
      </c>
      <c r="I14">
        <f t="shared" ca="1" si="7"/>
        <v>4</v>
      </c>
      <c r="J14">
        <f t="shared" ca="1" si="8"/>
        <v>2</v>
      </c>
      <c r="K14">
        <f t="shared" ca="1" si="9"/>
        <v>55263</v>
      </c>
      <c r="L14">
        <f t="shared" ca="1" si="10"/>
        <v>2</v>
      </c>
      <c r="M14" t="str">
        <f t="shared" ca="1" si="11"/>
        <v>mumbai</v>
      </c>
      <c r="N14">
        <f t="shared" ca="1" si="12"/>
        <v>165789</v>
      </c>
      <c r="O14">
        <f t="shared" ca="1" si="13"/>
        <v>4670.7913180752448</v>
      </c>
      <c r="P14">
        <f t="shared" ca="1" si="14"/>
        <v>74053.2107786087</v>
      </c>
      <c r="Q14">
        <f t="shared" ca="1" si="15"/>
        <v>53791.961945955802</v>
      </c>
      <c r="R14">
        <f t="shared" ca="1" si="16"/>
        <v>50507.77622621764</v>
      </c>
      <c r="S14">
        <f t="shared" ca="1" si="17"/>
        <v>35349.615848889393</v>
      </c>
      <c r="T14">
        <f t="shared" ca="1" si="18"/>
        <v>275191.82662749809</v>
      </c>
      <c r="U14">
        <f t="shared" ca="1" si="19"/>
        <v>108970.52949024868</v>
      </c>
      <c r="V14">
        <f t="shared" ca="1" si="20"/>
        <v>166221.29713724941</v>
      </c>
      <c r="AA14">
        <v>10</v>
      </c>
      <c r="AB14" t="s">
        <v>28</v>
      </c>
      <c r="AE14" s="6">
        <f ca="1">IF(Table1[[#This Row],[Gender]]="men",1,0)</f>
        <v>0</v>
      </c>
      <c r="AF14">
        <f ca="1">IF(Table1[[#This Row],[Gender]]="women",1,0)</f>
        <v>1</v>
      </c>
      <c r="AI14" s="6"/>
      <c r="AK14">
        <f ca="1">IF(Table1[[#This Row],[Occupation]]="teaching",1,0)</f>
        <v>0</v>
      </c>
      <c r="AL14">
        <f ca="1">IF(Table1[[#This Row],[Occupation]]="health",1,0)</f>
        <v>0</v>
      </c>
      <c r="AM14">
        <f ca="1">IF(Table1[[#This Row],[Occupation]]="Agriculture",1,0)</f>
        <v>1</v>
      </c>
      <c r="AN14">
        <f t="shared" ca="1" si="21"/>
        <v>0</v>
      </c>
      <c r="AO14">
        <f ca="1">IF(Table1[[#This Row],[Occupation]]="Construction",1,0)</f>
        <v>0</v>
      </c>
      <c r="AP14">
        <f ca="1">IF(Table1[[#This Row],[Occupation]]="General work",1,0)</f>
        <v>0</v>
      </c>
      <c r="AV14" s="7"/>
      <c r="AW14" s="6"/>
      <c r="AY14" s="18">
        <f ca="1">Table1[[#This Row],[cars value]]/Table1[[#This Row],[cars]]</f>
        <v>37026.60538930435</v>
      </c>
      <c r="AZ14" s="7"/>
      <c r="BA14" s="6">
        <f t="shared" ca="1" si="23"/>
        <v>1</v>
      </c>
      <c r="BG14" s="7"/>
      <c r="BH14" s="23">
        <f t="shared" ca="1" si="24"/>
        <v>0.18636154964631124</v>
      </c>
      <c r="BI14">
        <f t="shared" ca="1" si="25"/>
        <v>1</v>
      </c>
      <c r="BJ14" s="7"/>
      <c r="BR14" s="6"/>
      <c r="BS14">
        <f t="shared" ca="1" si="33"/>
        <v>0</v>
      </c>
      <c r="BT14" t="s">
        <v>0</v>
      </c>
      <c r="BU14">
        <f t="shared" ca="1" si="29"/>
        <v>0</v>
      </c>
      <c r="BW14">
        <f t="shared" ca="1" si="30"/>
        <v>0</v>
      </c>
      <c r="BX14" s="7" t="s">
        <v>0</v>
      </c>
      <c r="BY14" t="s">
        <v>0</v>
      </c>
      <c r="BZ14" t="s">
        <v>0</v>
      </c>
      <c r="CA14">
        <f t="shared" ca="1" si="31"/>
        <v>0</v>
      </c>
      <c r="CB14" t="s">
        <v>0</v>
      </c>
      <c r="CC14">
        <f t="shared" ca="1" si="32"/>
        <v>0</v>
      </c>
      <c r="CD14" s="6"/>
      <c r="CG14">
        <f t="shared" ca="1" si="26"/>
        <v>1</v>
      </c>
      <c r="CI14" s="7"/>
      <c r="CK14">
        <f t="shared" ca="1" si="27"/>
        <v>26</v>
      </c>
    </row>
    <row r="15" spans="2:91" x14ac:dyDescent="0.3">
      <c r="B15">
        <f t="shared" ca="1" si="0"/>
        <v>2</v>
      </c>
      <c r="C15" t="str">
        <f t="shared" ca="1" si="1"/>
        <v>women</v>
      </c>
      <c r="D15">
        <f t="shared" ca="1" si="2"/>
        <v>40</v>
      </c>
      <c r="E15">
        <f t="shared" ca="1" si="3"/>
        <v>5</v>
      </c>
      <c r="F15" t="str">
        <f t="shared" ca="1" si="4"/>
        <v>General work</v>
      </c>
      <c r="G15">
        <f t="shared" ca="1" si="5"/>
        <v>6</v>
      </c>
      <c r="H15" t="str">
        <f t="shared" ca="1" si="6"/>
        <v>other</v>
      </c>
      <c r="I15">
        <f t="shared" ca="1" si="7"/>
        <v>1</v>
      </c>
      <c r="J15">
        <f t="shared" ca="1" si="8"/>
        <v>2</v>
      </c>
      <c r="K15">
        <f t="shared" ca="1" si="9"/>
        <v>49658</v>
      </c>
      <c r="L15">
        <f t="shared" ca="1" si="10"/>
        <v>13</v>
      </c>
      <c r="M15" t="str">
        <f t="shared" ca="1" si="11"/>
        <v>shimla</v>
      </c>
      <c r="N15">
        <f t="shared" ca="1" si="12"/>
        <v>297948</v>
      </c>
      <c r="O15">
        <f t="shared" ca="1" si="13"/>
        <v>65351.637078141619</v>
      </c>
      <c r="P15">
        <f t="shared" ca="1" si="14"/>
        <v>83650.746758326408</v>
      </c>
      <c r="Q15">
        <f t="shared" ca="1" si="15"/>
        <v>39601.23611933065</v>
      </c>
      <c r="R15">
        <f t="shared" ca="1" si="16"/>
        <v>91473.170094064379</v>
      </c>
      <c r="S15">
        <f t="shared" ca="1" si="17"/>
        <v>55776.872937716493</v>
      </c>
      <c r="T15">
        <f t="shared" ca="1" si="18"/>
        <v>437375.61969604291</v>
      </c>
      <c r="U15">
        <f t="shared" ca="1" si="19"/>
        <v>196426.04329153665</v>
      </c>
      <c r="V15">
        <f t="shared" ca="1" si="20"/>
        <v>240949.57640450625</v>
      </c>
      <c r="AA15">
        <v>11</v>
      </c>
      <c r="AB15" t="s">
        <v>29</v>
      </c>
      <c r="AE15" s="6">
        <f ca="1">IF(Table1[[#This Row],[Gender]]="men",1,0)</f>
        <v>0</v>
      </c>
      <c r="AF15">
        <f ca="1">IF(Table1[[#This Row],[Gender]]="women",1,0)</f>
        <v>1</v>
      </c>
      <c r="AI15" s="6"/>
      <c r="AK15">
        <f ca="1">IF(Table1[[#This Row],[Occupation]]="teaching",1,0)</f>
        <v>0</v>
      </c>
      <c r="AL15">
        <f ca="1">IF(Table1[[#This Row],[Occupation]]="health",1,0)</f>
        <v>0</v>
      </c>
      <c r="AM15">
        <f ca="1">IF(Table1[[#This Row],[Occupation]]="Agriculture",1,0)</f>
        <v>0</v>
      </c>
      <c r="AN15">
        <f t="shared" ca="1" si="21"/>
        <v>0</v>
      </c>
      <c r="AO15">
        <f ca="1">IF(Table1[[#This Row],[Occupation]]="Construction",1,0)</f>
        <v>0</v>
      </c>
      <c r="AP15">
        <f ca="1">IF(Table1[[#This Row],[Occupation]]="General work",1,0)</f>
        <v>1</v>
      </c>
      <c r="AV15" s="7"/>
      <c r="AW15" s="6"/>
      <c r="AY15" s="18">
        <f ca="1">Table1[[#This Row],[cars value]]/Table1[[#This Row],[cars]]</f>
        <v>41825.373379163204</v>
      </c>
      <c r="AZ15" s="7"/>
      <c r="BA15" s="6">
        <f t="shared" ca="1" si="23"/>
        <v>1</v>
      </c>
      <c r="BG15" s="7"/>
      <c r="BH15" s="23">
        <f t="shared" ca="1" si="24"/>
        <v>2.817310749250701E-2</v>
      </c>
      <c r="BI15">
        <f t="shared" ca="1" si="25"/>
        <v>1</v>
      </c>
      <c r="BJ15" s="7"/>
      <c r="BR15" s="6"/>
      <c r="BS15">
        <f t="shared" ca="1" si="33"/>
        <v>87430</v>
      </c>
      <c r="BU15">
        <f t="shared" ca="1" si="29"/>
        <v>0</v>
      </c>
      <c r="BW15">
        <f t="shared" ca="1" si="30"/>
        <v>0</v>
      </c>
      <c r="BX15" s="7"/>
      <c r="CA15">
        <f t="shared" ca="1" si="31"/>
        <v>0</v>
      </c>
      <c r="CC15">
        <f t="shared" ca="1" si="32"/>
        <v>0</v>
      </c>
      <c r="CD15" s="6"/>
      <c r="CG15">
        <f t="shared" ca="1" si="26"/>
        <v>1</v>
      </c>
      <c r="CI15" s="7"/>
      <c r="CK15">
        <f t="shared" ca="1" si="27"/>
        <v>43</v>
      </c>
    </row>
    <row r="16" spans="2:91" x14ac:dyDescent="0.3">
      <c r="B16">
        <f t="shared" ca="1" si="0"/>
        <v>1</v>
      </c>
      <c r="C16" t="str">
        <f t="shared" ca="1" si="1"/>
        <v>men</v>
      </c>
      <c r="D16">
        <f t="shared" ca="1" si="2"/>
        <v>42</v>
      </c>
      <c r="E16">
        <f t="shared" ca="1" si="3"/>
        <v>3</v>
      </c>
      <c r="F16" t="str">
        <f t="shared" ca="1" si="4"/>
        <v>Teaching</v>
      </c>
      <c r="G16">
        <f t="shared" ca="1" si="5"/>
        <v>2</v>
      </c>
      <c r="H16" t="str">
        <f t="shared" ca="1" si="6"/>
        <v>College</v>
      </c>
      <c r="I16">
        <f t="shared" ca="1" si="7"/>
        <v>2</v>
      </c>
      <c r="J16">
        <f t="shared" ca="1" si="8"/>
        <v>2</v>
      </c>
      <c r="K16">
        <f t="shared" ca="1" si="9"/>
        <v>85297</v>
      </c>
      <c r="L16">
        <f t="shared" ca="1" si="10"/>
        <v>5</v>
      </c>
      <c r="M16" t="str">
        <f t="shared" ca="1" si="11"/>
        <v>bangalore</v>
      </c>
      <c r="N16">
        <f t="shared" ca="1" si="12"/>
        <v>426485</v>
      </c>
      <c r="O16">
        <f t="shared" ca="1" si="13"/>
        <v>21760.655483469705</v>
      </c>
      <c r="P16">
        <f t="shared" ca="1" si="14"/>
        <v>147846.14132854395</v>
      </c>
      <c r="Q16">
        <f t="shared" ca="1" si="15"/>
        <v>123993.05183699941</v>
      </c>
      <c r="R16">
        <f t="shared" ca="1" si="16"/>
        <v>36764.706863488282</v>
      </c>
      <c r="S16">
        <f t="shared" ca="1" si="17"/>
        <v>22577.620162025371</v>
      </c>
      <c r="T16">
        <f t="shared" ca="1" si="18"/>
        <v>596908.76149056922</v>
      </c>
      <c r="U16">
        <f t="shared" ca="1" si="19"/>
        <v>182518.41418395739</v>
      </c>
      <c r="V16">
        <f t="shared" ca="1" si="20"/>
        <v>414390.34730661183</v>
      </c>
      <c r="AA16">
        <v>12</v>
      </c>
      <c r="AB16" t="s">
        <v>30</v>
      </c>
      <c r="AE16" s="6">
        <f ca="1">IF(Table1[[#This Row],[Gender]]="men",1,0)</f>
        <v>1</v>
      </c>
      <c r="AF16">
        <f ca="1">IF(Table1[[#This Row],[Gender]]="women",1,0)</f>
        <v>0</v>
      </c>
      <c r="AI16" s="6"/>
      <c r="AK16">
        <f ca="1">IF(Table1[[#This Row],[Occupation]]="teaching",1,0)</f>
        <v>1</v>
      </c>
      <c r="AL16">
        <f ca="1">IF(Table1[[#This Row],[Occupation]]="health",1,0)</f>
        <v>0</v>
      </c>
      <c r="AM16">
        <f ca="1">IF(Table1[[#This Row],[Occupation]]="Agriculture",1,0)</f>
        <v>0</v>
      </c>
      <c r="AN16">
        <f t="shared" ca="1" si="21"/>
        <v>0</v>
      </c>
      <c r="AO16">
        <f ca="1">IF(Table1[[#This Row],[Occupation]]="Construction",1,0)</f>
        <v>0</v>
      </c>
      <c r="AP16">
        <f ca="1">IF(Table1[[#This Row],[Occupation]]="General work",1,0)</f>
        <v>0</v>
      </c>
      <c r="AV16" s="7"/>
      <c r="AW16" s="6"/>
      <c r="AY16" s="18">
        <f ca="1">Table1[[#This Row],[cars value]]/Table1[[#This Row],[cars]]</f>
        <v>73923.070664271974</v>
      </c>
      <c r="AZ16" s="7"/>
      <c r="BA16" s="6">
        <f t="shared" ca="1" si="23"/>
        <v>1</v>
      </c>
      <c r="BG16" s="7"/>
      <c r="BH16" s="23">
        <f t="shared" ca="1" si="24"/>
        <v>0.21933906949582349</v>
      </c>
      <c r="BI16">
        <f t="shared" ca="1" si="25"/>
        <v>0</v>
      </c>
      <c r="BJ16" s="7"/>
      <c r="BR16" s="6"/>
      <c r="BS16">
        <f t="shared" ca="1" si="33"/>
        <v>0</v>
      </c>
      <c r="BU16">
        <f t="shared" ca="1" si="29"/>
        <v>0</v>
      </c>
      <c r="BW16">
        <f t="shared" ca="1" si="30"/>
        <v>0</v>
      </c>
      <c r="BX16" s="7" t="s">
        <v>0</v>
      </c>
      <c r="BY16" t="s">
        <v>0</v>
      </c>
      <c r="BZ16" t="s">
        <v>0</v>
      </c>
      <c r="CA16">
        <f t="shared" ca="1" si="31"/>
        <v>0</v>
      </c>
      <c r="CB16" t="s">
        <v>0</v>
      </c>
      <c r="CC16">
        <f t="shared" ca="1" si="32"/>
        <v>0</v>
      </c>
      <c r="CD16" s="6"/>
      <c r="CG16">
        <f t="shared" ca="1" si="26"/>
        <v>1</v>
      </c>
      <c r="CI16" s="7"/>
      <c r="CK16">
        <f t="shared" ca="1" si="27"/>
        <v>40</v>
      </c>
    </row>
    <row r="17" spans="2:89" x14ac:dyDescent="0.3">
      <c r="B17">
        <f t="shared" ca="1" si="0"/>
        <v>2</v>
      </c>
      <c r="C17" t="str">
        <f t="shared" ca="1" si="1"/>
        <v>women</v>
      </c>
      <c r="D17">
        <f t="shared" ca="1" si="2"/>
        <v>30</v>
      </c>
      <c r="E17">
        <f t="shared" ca="1" si="3"/>
        <v>6</v>
      </c>
      <c r="F17" t="str">
        <f t="shared" ca="1" si="4"/>
        <v>Agriculture</v>
      </c>
      <c r="G17">
        <f t="shared" ca="1" si="5"/>
        <v>1</v>
      </c>
      <c r="H17" t="str">
        <f t="shared" ca="1" si="6"/>
        <v>High school</v>
      </c>
      <c r="I17">
        <f t="shared" ca="1" si="7"/>
        <v>2</v>
      </c>
      <c r="J17">
        <f t="shared" ca="1" si="8"/>
        <v>3</v>
      </c>
      <c r="K17">
        <f t="shared" ca="1" si="9"/>
        <v>46094</v>
      </c>
      <c r="L17">
        <f t="shared" ca="1" si="10"/>
        <v>1</v>
      </c>
      <c r="M17" t="str">
        <f t="shared" ca="1" si="11"/>
        <v>pune</v>
      </c>
      <c r="N17">
        <f t="shared" ca="1" si="12"/>
        <v>276564</v>
      </c>
      <c r="O17">
        <f t="shared" ca="1" si="13"/>
        <v>1696.7247258247357</v>
      </c>
      <c r="P17">
        <f t="shared" ca="1" si="14"/>
        <v>67178.890424114827</v>
      </c>
      <c r="Q17">
        <f t="shared" ca="1" si="15"/>
        <v>61233.981828682474</v>
      </c>
      <c r="R17">
        <f t="shared" ca="1" si="16"/>
        <v>85283.938302450086</v>
      </c>
      <c r="S17">
        <f t="shared" ca="1" si="17"/>
        <v>33904.306389641482</v>
      </c>
      <c r="T17">
        <f t="shared" ca="1" si="18"/>
        <v>377647.19681375631</v>
      </c>
      <c r="U17">
        <f t="shared" ca="1" si="19"/>
        <v>148214.64485695731</v>
      </c>
      <c r="V17">
        <f t="shared" ca="1" si="20"/>
        <v>229432.551956799</v>
      </c>
      <c r="AA17">
        <v>13</v>
      </c>
      <c r="AB17" t="s">
        <v>31</v>
      </c>
      <c r="AE17" s="6">
        <f ca="1">IF(Table1[[#This Row],[Gender]]="men",1,0)</f>
        <v>0</v>
      </c>
      <c r="AF17">
        <f ca="1">IF(Table1[[#This Row],[Gender]]="women",1,0)</f>
        <v>1</v>
      </c>
      <c r="AI17" s="6"/>
      <c r="AK17">
        <f ca="1">IF(Table1[[#This Row],[Occupation]]="teaching",1,0)</f>
        <v>0</v>
      </c>
      <c r="AL17">
        <f ca="1">IF(Table1[[#This Row],[Occupation]]="health",1,0)</f>
        <v>0</v>
      </c>
      <c r="AM17">
        <f ca="1">IF(Table1[[#This Row],[Occupation]]="Agriculture",1,0)</f>
        <v>1</v>
      </c>
      <c r="AN17">
        <f t="shared" ca="1" si="21"/>
        <v>0</v>
      </c>
      <c r="AO17">
        <f ca="1">IF(Table1[[#This Row],[Occupation]]="Construction",1,0)</f>
        <v>0</v>
      </c>
      <c r="AP17">
        <f ca="1">IF(Table1[[#This Row],[Occupation]]="General work",1,0)</f>
        <v>0</v>
      </c>
      <c r="AV17" s="7"/>
      <c r="AW17" s="6"/>
      <c r="AY17" s="18">
        <f ca="1">Table1[[#This Row],[cars value]]/Table1[[#This Row],[cars]]</f>
        <v>22392.963474704942</v>
      </c>
      <c r="AZ17" s="7"/>
      <c r="BA17" s="6">
        <f t="shared" ca="1" si="23"/>
        <v>1</v>
      </c>
      <c r="BG17" s="7"/>
      <c r="BH17" s="23">
        <f t="shared" ca="1" si="24"/>
        <v>5.1023261037245637E-2</v>
      </c>
      <c r="BI17">
        <f t="shared" ca="1" si="25"/>
        <v>1</v>
      </c>
      <c r="BJ17" s="7"/>
      <c r="BR17" s="6"/>
      <c r="BS17">
        <f t="shared" ca="1" si="33"/>
        <v>0</v>
      </c>
      <c r="BU17">
        <f t="shared" ca="1" si="29"/>
        <v>0</v>
      </c>
      <c r="BW17">
        <f t="shared" ca="1" si="30"/>
        <v>0</v>
      </c>
      <c r="BX17" s="7"/>
      <c r="CA17">
        <f t="shared" ca="1" si="31"/>
        <v>0</v>
      </c>
      <c r="CC17">
        <f t="shared" ca="1" si="32"/>
        <v>49658</v>
      </c>
      <c r="CD17" s="6"/>
      <c r="CG17">
        <f t="shared" ca="1" si="26"/>
        <v>1</v>
      </c>
      <c r="CI17" s="7"/>
      <c r="CK17">
        <f t="shared" ca="1" si="27"/>
        <v>42</v>
      </c>
    </row>
    <row r="18" spans="2:89" x14ac:dyDescent="0.3">
      <c r="B18">
        <f t="shared" ca="1" si="0"/>
        <v>1</v>
      </c>
      <c r="C18" t="str">
        <f t="shared" ca="1" si="1"/>
        <v>men</v>
      </c>
      <c r="D18">
        <f t="shared" ca="1" si="2"/>
        <v>33</v>
      </c>
      <c r="E18">
        <f t="shared" ca="1" si="3"/>
        <v>5</v>
      </c>
      <c r="F18" t="str">
        <f t="shared" ca="1" si="4"/>
        <v>General work</v>
      </c>
      <c r="G18">
        <f t="shared" ca="1" si="5"/>
        <v>4</v>
      </c>
      <c r="H18" t="str">
        <f t="shared" ca="1" si="6"/>
        <v>Technical</v>
      </c>
      <c r="I18">
        <f t="shared" ca="1" si="7"/>
        <v>2</v>
      </c>
      <c r="J18">
        <f t="shared" ca="1" si="8"/>
        <v>1</v>
      </c>
      <c r="K18">
        <f t="shared" ca="1" si="9"/>
        <v>44403</v>
      </c>
      <c r="L18">
        <f t="shared" ca="1" si="10"/>
        <v>8</v>
      </c>
      <c r="M18" t="str">
        <f t="shared" ca="1" si="11"/>
        <v>kolkata</v>
      </c>
      <c r="N18">
        <f t="shared" ca="1" si="12"/>
        <v>177612</v>
      </c>
      <c r="O18">
        <f t="shared" ca="1" si="13"/>
        <v>156636.35097184512</v>
      </c>
      <c r="P18">
        <f t="shared" ca="1" si="14"/>
        <v>13979.18983144608</v>
      </c>
      <c r="Q18">
        <f t="shared" ca="1" si="15"/>
        <v>4875.9421162183207</v>
      </c>
      <c r="R18">
        <f t="shared" ca="1" si="16"/>
        <v>10017.413949549898</v>
      </c>
      <c r="S18">
        <f t="shared" ca="1" si="17"/>
        <v>18590.99880299361</v>
      </c>
      <c r="T18">
        <f t="shared" ca="1" si="18"/>
        <v>210182.18863443969</v>
      </c>
      <c r="U18">
        <f t="shared" ca="1" si="19"/>
        <v>171529.70703761335</v>
      </c>
      <c r="V18">
        <f t="shared" ca="1" si="20"/>
        <v>38652.481596826343</v>
      </c>
      <c r="AA18">
        <v>14</v>
      </c>
      <c r="AB18" t="s">
        <v>32</v>
      </c>
      <c r="AE18" s="6">
        <f ca="1">IF(Table1[[#This Row],[Gender]]="men",1,0)</f>
        <v>1</v>
      </c>
      <c r="AF18">
        <f ca="1">IF(Table1[[#This Row],[Gender]]="women",1,0)</f>
        <v>0</v>
      </c>
      <c r="AI18" s="6"/>
      <c r="AK18">
        <f ca="1">IF(Table1[[#This Row],[Occupation]]="teaching",1,0)</f>
        <v>0</v>
      </c>
      <c r="AL18">
        <f ca="1">IF(Table1[[#This Row],[Occupation]]="health",1,0)</f>
        <v>0</v>
      </c>
      <c r="AM18">
        <f ca="1">IF(Table1[[#This Row],[Occupation]]="Agriculture",1,0)</f>
        <v>0</v>
      </c>
      <c r="AN18">
        <f t="shared" ca="1" si="21"/>
        <v>0</v>
      </c>
      <c r="AO18">
        <f ca="1">IF(Table1[[#This Row],[Occupation]]="Construction",1,0)</f>
        <v>0</v>
      </c>
      <c r="AP18">
        <f ca="1">IF(Table1[[#This Row],[Occupation]]="General work",1,0)</f>
        <v>1</v>
      </c>
      <c r="AV18" s="7"/>
      <c r="AW18" s="6"/>
      <c r="AY18" s="18">
        <f ca="1">Table1[[#This Row],[cars value]]/Table1[[#This Row],[cars]]</f>
        <v>13979.18983144608</v>
      </c>
      <c r="AZ18" s="7"/>
      <c r="BA18" s="6">
        <f t="shared" ca="1" si="23"/>
        <v>1</v>
      </c>
      <c r="BG18" s="7"/>
      <c r="BH18" s="23">
        <f t="shared" ca="1" si="24"/>
        <v>6.135016581423236E-3</v>
      </c>
      <c r="BI18">
        <f t="shared" ca="1" si="25"/>
        <v>1</v>
      </c>
      <c r="BJ18" s="7"/>
      <c r="BR18" s="6"/>
      <c r="BS18">
        <f t="shared" ca="1" si="33"/>
        <v>0</v>
      </c>
      <c r="BU18">
        <f t="shared" ca="1" si="29"/>
        <v>0</v>
      </c>
      <c r="BW18">
        <f t="shared" ca="1" si="30"/>
        <v>0</v>
      </c>
      <c r="BX18" s="7"/>
      <c r="CA18">
        <f t="shared" ca="1" si="31"/>
        <v>0</v>
      </c>
      <c r="CC18">
        <f t="shared" ca="1" si="32"/>
        <v>0</v>
      </c>
      <c r="CD18" s="6"/>
      <c r="CG18">
        <f t="shared" ca="1" si="26"/>
        <v>1</v>
      </c>
      <c r="CI18" s="7"/>
      <c r="CK18">
        <f t="shared" ca="1" si="27"/>
        <v>30</v>
      </c>
    </row>
    <row r="19" spans="2:89" x14ac:dyDescent="0.3">
      <c r="B19">
        <f t="shared" ca="1" si="0"/>
        <v>2</v>
      </c>
      <c r="C19" t="str">
        <f t="shared" ca="1" si="1"/>
        <v>women</v>
      </c>
      <c r="D19">
        <f t="shared" ca="1" si="2"/>
        <v>35</v>
      </c>
      <c r="E19">
        <f t="shared" ca="1" si="3"/>
        <v>2</v>
      </c>
      <c r="F19" t="str">
        <f t="shared" ca="1" si="4"/>
        <v>Construction</v>
      </c>
      <c r="G19">
        <f t="shared" ca="1" si="5"/>
        <v>3</v>
      </c>
      <c r="H19" t="str">
        <f t="shared" ca="1" si="6"/>
        <v>university</v>
      </c>
      <c r="I19">
        <f t="shared" ca="1" si="7"/>
        <v>2</v>
      </c>
      <c r="J19">
        <f t="shared" ca="1" si="8"/>
        <v>1</v>
      </c>
      <c r="K19">
        <f t="shared" ca="1" si="9"/>
        <v>46992</v>
      </c>
      <c r="L19">
        <f t="shared" ca="1" si="10"/>
        <v>3</v>
      </c>
      <c r="M19" t="str">
        <f t="shared" ca="1" si="11"/>
        <v>surat</v>
      </c>
      <c r="N19">
        <f t="shared" ca="1" si="12"/>
        <v>187968</v>
      </c>
      <c r="O19">
        <f t="shared" ca="1" si="13"/>
        <v>153108.43646848277</v>
      </c>
      <c r="P19">
        <f t="shared" ca="1" si="14"/>
        <v>11401.375716492217</v>
      </c>
      <c r="Q19">
        <f t="shared" ca="1" si="15"/>
        <v>618.92325347538269</v>
      </c>
      <c r="R19">
        <f t="shared" ca="1" si="16"/>
        <v>52778.56610793771</v>
      </c>
      <c r="S19">
        <f t="shared" ca="1" si="17"/>
        <v>26326.666683412386</v>
      </c>
      <c r="T19">
        <f t="shared" ca="1" si="18"/>
        <v>225696.0423999046</v>
      </c>
      <c r="U19">
        <f t="shared" ca="1" si="19"/>
        <v>206505.92582989586</v>
      </c>
      <c r="V19">
        <f t="shared" ca="1" si="20"/>
        <v>19190.116570008744</v>
      </c>
      <c r="AE19" s="6">
        <f ca="1">IF(Table1[[#This Row],[Gender]]="men",1,0)</f>
        <v>0</v>
      </c>
      <c r="AF19">
        <f ca="1">IF(Table1[[#This Row],[Gender]]="women",1,0)</f>
        <v>1</v>
      </c>
      <c r="AI19" s="6"/>
      <c r="AK19">
        <f ca="1">IF(Table1[[#This Row],[Occupation]]="teaching",1,0)</f>
        <v>0</v>
      </c>
      <c r="AL19">
        <f ca="1">IF(Table1[[#This Row],[Occupation]]="health",1,0)</f>
        <v>0</v>
      </c>
      <c r="AM19">
        <f ca="1">IF(Table1[[#This Row],[Occupation]]="Agriculture",1,0)</f>
        <v>0</v>
      </c>
      <c r="AN19">
        <f t="shared" ca="1" si="21"/>
        <v>1</v>
      </c>
      <c r="AO19">
        <f ca="1">IF(Table1[[#This Row],[Occupation]]="Construction",1,0)</f>
        <v>1</v>
      </c>
      <c r="AP19">
        <f ca="1">IF(Table1[[#This Row],[Occupation]]="General work",1,0)</f>
        <v>0</v>
      </c>
      <c r="AV19" s="7"/>
      <c r="AW19" s="6"/>
      <c r="AY19" s="18">
        <f ca="1">Table1[[#This Row],[cars value]]/Table1[[#This Row],[cars]]</f>
        <v>11401.375716492217</v>
      </c>
      <c r="AZ19" s="7"/>
      <c r="BA19" s="6">
        <f t="shared" ca="1" si="23"/>
        <v>1</v>
      </c>
      <c r="BG19" s="7"/>
      <c r="BH19" s="23">
        <f t="shared" ca="1" si="24"/>
        <v>0.88190184768959934</v>
      </c>
      <c r="BI19">
        <f t="shared" ca="1" si="25"/>
        <v>0</v>
      </c>
      <c r="BJ19" s="7"/>
      <c r="BR19" s="6"/>
      <c r="BS19">
        <f t="shared" ca="1" si="33"/>
        <v>0</v>
      </c>
      <c r="BU19">
        <f t="shared" ca="1" si="29"/>
        <v>0</v>
      </c>
      <c r="BW19">
        <f t="shared" ca="1" si="30"/>
        <v>0</v>
      </c>
      <c r="BX19" s="7"/>
      <c r="CA19">
        <f t="shared" ca="1" si="31"/>
        <v>0</v>
      </c>
      <c r="CC19">
        <f t="shared" ca="1" si="32"/>
        <v>0</v>
      </c>
      <c r="CD19" s="6"/>
      <c r="CG19">
        <f t="shared" ca="1" si="26"/>
        <v>1</v>
      </c>
      <c r="CI19" s="7"/>
      <c r="CK19">
        <f t="shared" ca="1" si="27"/>
        <v>0</v>
      </c>
    </row>
    <row r="20" spans="2:89" x14ac:dyDescent="0.3">
      <c r="B20">
        <f t="shared" ca="1" si="0"/>
        <v>1</v>
      </c>
      <c r="C20" t="str">
        <f t="shared" ca="1" si="1"/>
        <v>men</v>
      </c>
      <c r="D20">
        <f t="shared" ca="1" si="2"/>
        <v>40</v>
      </c>
      <c r="E20">
        <f t="shared" ca="1" si="3"/>
        <v>3</v>
      </c>
      <c r="F20" t="str">
        <f t="shared" ca="1" si="4"/>
        <v>Teaching</v>
      </c>
      <c r="G20">
        <f t="shared" ca="1" si="5"/>
        <v>5</v>
      </c>
      <c r="H20" t="str">
        <f t="shared" ca="1" si="6"/>
        <v>other</v>
      </c>
      <c r="I20">
        <f t="shared" ca="1" si="7"/>
        <v>2</v>
      </c>
      <c r="J20">
        <f t="shared" ca="1" si="8"/>
        <v>1</v>
      </c>
      <c r="K20">
        <f t="shared" ca="1" si="9"/>
        <v>88936</v>
      </c>
      <c r="L20">
        <f t="shared" ca="1" si="10"/>
        <v>13</v>
      </c>
      <c r="M20" t="str">
        <f t="shared" ca="1" si="11"/>
        <v>shimla</v>
      </c>
      <c r="N20">
        <f t="shared" ca="1" si="12"/>
        <v>444680</v>
      </c>
      <c r="O20">
        <f t="shared" ca="1" si="13"/>
        <v>42699.54429275202</v>
      </c>
      <c r="P20">
        <f t="shared" ca="1" si="14"/>
        <v>48297.766876656337</v>
      </c>
      <c r="Q20">
        <f t="shared" ca="1" si="15"/>
        <v>29865.627231408456</v>
      </c>
      <c r="R20">
        <f t="shared" ca="1" si="16"/>
        <v>88604.5030758949</v>
      </c>
      <c r="S20">
        <f t="shared" ca="1" si="17"/>
        <v>28979.861254292009</v>
      </c>
      <c r="T20">
        <f t="shared" ca="1" si="18"/>
        <v>521957.62813094835</v>
      </c>
      <c r="U20">
        <f t="shared" ca="1" si="19"/>
        <v>161169.67460005538</v>
      </c>
      <c r="V20">
        <f t="shared" ca="1" si="20"/>
        <v>360787.95353089296</v>
      </c>
      <c r="AE20" s="6">
        <f ca="1">IF(Table1[[#This Row],[Gender]]="men",1,0)</f>
        <v>1</v>
      </c>
      <c r="AF20">
        <f ca="1">IF(Table1[[#This Row],[Gender]]="women",1,0)</f>
        <v>0</v>
      </c>
      <c r="AI20" s="6"/>
      <c r="AK20">
        <f ca="1">IF(Table1[[#This Row],[Occupation]]="teaching",1,0)</f>
        <v>1</v>
      </c>
      <c r="AL20">
        <f ca="1">IF(Table1[[#This Row],[Occupation]]="health",1,0)</f>
        <v>0</v>
      </c>
      <c r="AM20">
        <f ca="1">IF(Table1[[#This Row],[Occupation]]="Agriculture",1,0)</f>
        <v>0</v>
      </c>
      <c r="AN20">
        <f t="shared" ca="1" si="21"/>
        <v>0</v>
      </c>
      <c r="AO20">
        <f ca="1">IF(Table1[[#This Row],[Occupation]]="Construction",1,0)</f>
        <v>0</v>
      </c>
      <c r="AP20">
        <f ca="1">IF(Table1[[#This Row],[Occupation]]="General work",1,0)</f>
        <v>0</v>
      </c>
      <c r="AV20" s="7"/>
      <c r="AW20" s="6"/>
      <c r="AY20" s="18">
        <f ca="1">Table1[[#This Row],[cars value]]/Table1[[#This Row],[cars]]</f>
        <v>48297.766876656337</v>
      </c>
      <c r="AZ20" s="7"/>
      <c r="BA20" s="6">
        <f t="shared" ca="1" si="23"/>
        <v>1</v>
      </c>
      <c r="BG20" s="7"/>
      <c r="BH20" s="23">
        <f t="shared" ca="1" si="24"/>
        <v>0.81454522295541143</v>
      </c>
      <c r="BI20">
        <f t="shared" ca="1" si="25"/>
        <v>0</v>
      </c>
      <c r="BJ20" s="7"/>
      <c r="BR20" s="6"/>
      <c r="BS20">
        <f t="shared" ca="1" si="33"/>
        <v>0</v>
      </c>
      <c r="BU20">
        <f t="shared" ca="1" si="29"/>
        <v>0</v>
      </c>
      <c r="BW20">
        <f t="shared" ca="1" si="30"/>
        <v>0</v>
      </c>
      <c r="BX20" s="7"/>
      <c r="BY20" t="s">
        <v>0</v>
      </c>
      <c r="CA20">
        <f t="shared" ca="1" si="31"/>
        <v>0</v>
      </c>
      <c r="CC20">
        <f t="shared" ca="1" si="32"/>
        <v>0</v>
      </c>
      <c r="CD20" s="6"/>
      <c r="CG20">
        <f t="shared" ca="1" si="26"/>
        <v>1</v>
      </c>
      <c r="CI20" s="7"/>
      <c r="CK20">
        <f t="shared" ca="1" si="27"/>
        <v>0</v>
      </c>
    </row>
    <row r="21" spans="2:89" x14ac:dyDescent="0.3">
      <c r="B21">
        <f t="shared" ca="1" si="0"/>
        <v>1</v>
      </c>
      <c r="C21" t="str">
        <f t="shared" ca="1" si="1"/>
        <v>men</v>
      </c>
      <c r="D21">
        <f t="shared" ca="1" si="2"/>
        <v>36</v>
      </c>
      <c r="E21">
        <f t="shared" ca="1" si="3"/>
        <v>2</v>
      </c>
      <c r="F21" t="str">
        <f t="shared" ca="1" si="4"/>
        <v>Construction</v>
      </c>
      <c r="G21">
        <f t="shared" ca="1" si="5"/>
        <v>2</v>
      </c>
      <c r="H21" t="str">
        <f t="shared" ca="1" si="6"/>
        <v>College</v>
      </c>
      <c r="I21">
        <f t="shared" ca="1" si="7"/>
        <v>1</v>
      </c>
      <c r="J21">
        <f t="shared" ca="1" si="8"/>
        <v>3</v>
      </c>
      <c r="K21">
        <f t="shared" ca="1" si="9"/>
        <v>30732</v>
      </c>
      <c r="L21">
        <f t="shared" ca="1" si="10"/>
        <v>13</v>
      </c>
      <c r="M21" t="str">
        <f t="shared" ca="1" si="11"/>
        <v>shimla</v>
      </c>
      <c r="N21">
        <f t="shared" ca="1" si="12"/>
        <v>184392</v>
      </c>
      <c r="O21">
        <f t="shared" ca="1" si="13"/>
        <v>159240.31781515316</v>
      </c>
      <c r="P21">
        <f t="shared" ca="1" si="14"/>
        <v>3692.0796020353255</v>
      </c>
      <c r="Q21">
        <f t="shared" ca="1" si="15"/>
        <v>51.621213266094813</v>
      </c>
      <c r="R21">
        <f t="shared" ca="1" si="16"/>
        <v>42781.826935746059</v>
      </c>
      <c r="S21">
        <f t="shared" ca="1" si="17"/>
        <v>2245.8006999372665</v>
      </c>
      <c r="T21">
        <f t="shared" ca="1" si="18"/>
        <v>190329.88030197259</v>
      </c>
      <c r="U21">
        <f t="shared" ca="1" si="19"/>
        <v>202073.76596416533</v>
      </c>
      <c r="V21">
        <f t="shared" ca="1" si="20"/>
        <v>-11743.885662192741</v>
      </c>
      <c r="AE21" s="6">
        <f ca="1">IF(Table1[[#This Row],[Gender]]="men",1,0)</f>
        <v>1</v>
      </c>
      <c r="AF21">
        <f ca="1">IF(Table1[[#This Row],[Gender]]="women",1,0)</f>
        <v>0</v>
      </c>
      <c r="AI21" s="6"/>
      <c r="AK21">
        <f ca="1">IF(Table1[[#This Row],[Occupation]]="teaching",1,0)</f>
        <v>0</v>
      </c>
      <c r="AL21">
        <f ca="1">IF(Table1[[#This Row],[Occupation]]="health",1,0)</f>
        <v>0</v>
      </c>
      <c r="AM21">
        <f ca="1">IF(Table1[[#This Row],[Occupation]]="Agriculture",1,0)</f>
        <v>0</v>
      </c>
      <c r="AN21">
        <f t="shared" ca="1" si="21"/>
        <v>1</v>
      </c>
      <c r="AO21">
        <f ca="1">IF(Table1[[#This Row],[Occupation]]="Construction",1,0)</f>
        <v>1</v>
      </c>
      <c r="AP21">
        <f ca="1">IF(Table1[[#This Row],[Occupation]]="General work",1,0)</f>
        <v>0</v>
      </c>
      <c r="AV21" s="7"/>
      <c r="AW21" s="6"/>
      <c r="AY21" s="18">
        <f ca="1">Table1[[#This Row],[cars value]]/Table1[[#This Row],[cars]]</f>
        <v>1230.6932006784418</v>
      </c>
      <c r="AZ21" s="7"/>
      <c r="BA21" s="6">
        <f t="shared" ca="1" si="23"/>
        <v>1</v>
      </c>
      <c r="BG21" s="7"/>
      <c r="BH21" s="23">
        <f t="shared" ca="1" si="24"/>
        <v>9.6023082425006789E-2</v>
      </c>
      <c r="BI21">
        <f t="shared" ca="1" si="25"/>
        <v>1</v>
      </c>
      <c r="BJ21" s="7"/>
      <c r="BN21" t="s">
        <v>0</v>
      </c>
      <c r="BR21" s="6"/>
      <c r="BS21">
        <f t="shared" ca="1" si="33"/>
        <v>0</v>
      </c>
      <c r="BU21">
        <f t="shared" ca="1" si="29"/>
        <v>0</v>
      </c>
      <c r="BW21">
        <f t="shared" ref="BW21:BW25" si="34">IF(M25="sikkim",K19,0)</f>
        <v>0</v>
      </c>
      <c r="BX21" s="7"/>
      <c r="CA21">
        <f t="shared" ca="1" si="31"/>
        <v>0</v>
      </c>
      <c r="CC21">
        <f t="shared" ca="1" si="32"/>
        <v>46992</v>
      </c>
      <c r="CD21" s="6"/>
      <c r="CG21">
        <f t="shared" ca="1" si="26"/>
        <v>1</v>
      </c>
      <c r="CI21" s="7"/>
      <c r="CK21">
        <f t="shared" ca="1" si="27"/>
        <v>40</v>
      </c>
    </row>
    <row r="22" spans="2:89" x14ac:dyDescent="0.3">
      <c r="B22">
        <f t="shared" ca="1" si="0"/>
        <v>1</v>
      </c>
      <c r="C22" t="str">
        <f t="shared" ca="1" si="1"/>
        <v>men</v>
      </c>
      <c r="D22">
        <f t="shared" ca="1" si="2"/>
        <v>32</v>
      </c>
      <c r="E22">
        <f t="shared" ca="1" si="3"/>
        <v>2</v>
      </c>
      <c r="F22" t="str">
        <f t="shared" ca="1" si="4"/>
        <v>Construction</v>
      </c>
      <c r="G22">
        <f t="shared" ca="1" si="5"/>
        <v>1</v>
      </c>
      <c r="H22" t="str">
        <f t="shared" ca="1" si="6"/>
        <v>High school</v>
      </c>
      <c r="I22">
        <f t="shared" ca="1" si="7"/>
        <v>3</v>
      </c>
      <c r="J22">
        <f t="shared" ca="1" si="8"/>
        <v>2</v>
      </c>
      <c r="K22">
        <f t="shared" ca="1" si="9"/>
        <v>49320</v>
      </c>
      <c r="L22">
        <f t="shared" ca="1" si="10"/>
        <v>11</v>
      </c>
      <c r="M22" t="str">
        <f t="shared" ca="1" si="11"/>
        <v>kashmir</v>
      </c>
      <c r="N22">
        <f t="shared" ca="1" si="12"/>
        <v>295920</v>
      </c>
      <c r="O22">
        <f t="shared" ca="1" si="13"/>
        <v>259889.54260246345</v>
      </c>
      <c r="P22">
        <f t="shared" ca="1" si="14"/>
        <v>73464.080688385759</v>
      </c>
      <c r="Q22">
        <f t="shared" ca="1" si="15"/>
        <v>62400.981131476809</v>
      </c>
      <c r="R22">
        <f t="shared" ca="1" si="16"/>
        <v>91595.595750556968</v>
      </c>
      <c r="S22">
        <f t="shared" ca="1" si="17"/>
        <v>27679.065421590953</v>
      </c>
      <c r="T22">
        <f t="shared" ca="1" si="18"/>
        <v>397063.14610997669</v>
      </c>
      <c r="U22">
        <f t="shared" ca="1" si="19"/>
        <v>413886.11948449723</v>
      </c>
      <c r="V22">
        <f t="shared" ca="1" si="20"/>
        <v>-16822.973374520545</v>
      </c>
      <c r="AE22" s="6">
        <f ca="1">IF(Table1[[#This Row],[Gender]]="men",1,0)</f>
        <v>1</v>
      </c>
      <c r="AF22">
        <f ca="1">IF(Table1[[#This Row],[Gender]]="women",1,0)</f>
        <v>0</v>
      </c>
      <c r="AI22" s="6"/>
      <c r="AK22">
        <f ca="1">IF(Table1[[#This Row],[Occupation]]="teaching",1,0)</f>
        <v>0</v>
      </c>
      <c r="AL22">
        <f ca="1">IF(Table1[[#This Row],[Occupation]]="health",1,0)</f>
        <v>0</v>
      </c>
      <c r="AM22">
        <f ca="1">IF(Table1[[#This Row],[Occupation]]="Agriculture",1,0)</f>
        <v>0</v>
      </c>
      <c r="AN22">
        <f t="shared" ca="1" si="21"/>
        <v>1</v>
      </c>
      <c r="AO22">
        <f ca="1">IF(Table1[[#This Row],[Occupation]]="Construction",1,0)</f>
        <v>1</v>
      </c>
      <c r="AP22">
        <f ca="1">IF(Table1[[#This Row],[Occupation]]="General work",1,0)</f>
        <v>0</v>
      </c>
      <c r="AV22" s="7"/>
      <c r="AW22" s="6"/>
      <c r="AY22" s="18">
        <f ca="1">Table1[[#This Row],[cars value]]/Table1[[#This Row],[cars]]</f>
        <v>36732.040344192879</v>
      </c>
      <c r="AZ22" s="7"/>
      <c r="BA22" s="6">
        <f t="shared" ca="1" si="23"/>
        <v>1</v>
      </c>
      <c r="BG22" s="7"/>
      <c r="BH22" s="23">
        <f t="shared" ca="1" si="24"/>
        <v>0.86359667347364943</v>
      </c>
      <c r="BI22">
        <f t="shared" ca="1" si="25"/>
        <v>0</v>
      </c>
      <c r="BJ22" s="7"/>
      <c r="BR22" s="6"/>
      <c r="BS22">
        <f t="shared" ca="1" si="33"/>
        <v>0</v>
      </c>
      <c r="BU22">
        <f t="shared" ca="1" si="29"/>
        <v>0</v>
      </c>
      <c r="BW22">
        <f t="shared" si="34"/>
        <v>0</v>
      </c>
      <c r="BX22" s="7"/>
      <c r="CA22">
        <f t="shared" ca="1" si="31"/>
        <v>0</v>
      </c>
      <c r="CC22">
        <f t="shared" ca="1" si="32"/>
        <v>0</v>
      </c>
      <c r="CD22" s="6"/>
      <c r="CG22">
        <f t="shared" ca="1" si="26"/>
        <v>1</v>
      </c>
      <c r="CI22" s="7"/>
      <c r="CK22">
        <f t="shared" ca="1" si="27"/>
        <v>0</v>
      </c>
    </row>
    <row r="23" spans="2:89" x14ac:dyDescent="0.3">
      <c r="B23">
        <f t="shared" ca="1" si="0"/>
        <v>2</v>
      </c>
      <c r="C23" t="str">
        <f t="shared" ca="1" si="1"/>
        <v>women</v>
      </c>
      <c r="D23">
        <f t="shared" ca="1" si="2"/>
        <v>37</v>
      </c>
      <c r="E23">
        <f t="shared" ca="1" si="3"/>
        <v>6</v>
      </c>
      <c r="F23" t="str">
        <f t="shared" ca="1" si="4"/>
        <v>Agriculture</v>
      </c>
      <c r="G23">
        <f t="shared" ca="1" si="5"/>
        <v>1</v>
      </c>
      <c r="H23" t="str">
        <f t="shared" ca="1" si="6"/>
        <v>High school</v>
      </c>
      <c r="I23">
        <f t="shared" ca="1" si="7"/>
        <v>1</v>
      </c>
      <c r="J23">
        <f t="shared" ca="1" si="8"/>
        <v>2</v>
      </c>
      <c r="K23">
        <f t="shared" ca="1" si="9"/>
        <v>30831</v>
      </c>
      <c r="L23">
        <f t="shared" ca="1" si="10"/>
        <v>1</v>
      </c>
      <c r="M23" t="str">
        <f t="shared" ca="1" si="11"/>
        <v>pune</v>
      </c>
      <c r="N23">
        <f t="shared" ca="1" si="12"/>
        <v>123324</v>
      </c>
      <c r="O23">
        <f t="shared" ca="1" si="13"/>
        <v>26191.93540696261</v>
      </c>
      <c r="P23">
        <f t="shared" ca="1" si="14"/>
        <v>14087.73097625755</v>
      </c>
      <c r="Q23">
        <f t="shared" ca="1" si="15"/>
        <v>11096.868534564208</v>
      </c>
      <c r="R23">
        <f t="shared" ca="1" si="16"/>
        <v>47394.59197819345</v>
      </c>
      <c r="S23">
        <f t="shared" ca="1" si="17"/>
        <v>2285.9579701052035</v>
      </c>
      <c r="T23">
        <f t="shared" ca="1" si="18"/>
        <v>139697.68894636276</v>
      </c>
      <c r="U23">
        <f t="shared" ca="1" si="19"/>
        <v>84683.395919720264</v>
      </c>
      <c r="V23">
        <f t="shared" ca="1" si="20"/>
        <v>55014.293026642496</v>
      </c>
      <c r="AE23" s="6">
        <f ca="1">IF(Table1[[#This Row],[Gender]]="men",1,0)</f>
        <v>0</v>
      </c>
      <c r="AF23">
        <f ca="1">IF(Table1[[#This Row],[Gender]]="women",1,0)</f>
        <v>1</v>
      </c>
      <c r="AI23" s="6"/>
      <c r="AK23">
        <f ca="1">IF(Table1[[#This Row],[Occupation]]="teaching",1,0)</f>
        <v>0</v>
      </c>
      <c r="AL23">
        <f ca="1">IF(Table1[[#This Row],[Occupation]]="health",1,0)</f>
        <v>0</v>
      </c>
      <c r="AM23">
        <f ca="1">IF(Table1[[#This Row],[Occupation]]="Agriculture",1,0)</f>
        <v>1</v>
      </c>
      <c r="AN23">
        <f t="shared" ca="1" si="21"/>
        <v>0</v>
      </c>
      <c r="AO23">
        <f ca="1">IF(Table1[[#This Row],[Occupation]]="Construction",1,0)</f>
        <v>0</v>
      </c>
      <c r="AP23">
        <f ca="1">IF(Table1[[#This Row],[Occupation]]="General work",1,0)</f>
        <v>0</v>
      </c>
      <c r="AV23" s="7"/>
      <c r="AW23" s="6"/>
      <c r="AY23" s="18">
        <f ca="1">Table1[[#This Row],[cars value]]/Table1[[#This Row],[cars]]</f>
        <v>7043.8654881287748</v>
      </c>
      <c r="AZ23" s="7"/>
      <c r="BA23" s="6">
        <f t="shared" ca="1" si="23"/>
        <v>1</v>
      </c>
      <c r="BG23" s="7"/>
      <c r="BH23" s="23">
        <f t="shared" ca="1" si="24"/>
        <v>0.87824257435274211</v>
      </c>
      <c r="BI23">
        <f t="shared" ca="1" si="25"/>
        <v>0</v>
      </c>
      <c r="BJ23" s="7"/>
      <c r="BR23" s="6"/>
      <c r="BS23">
        <f t="shared" ca="1" si="33"/>
        <v>0</v>
      </c>
      <c r="BU23">
        <f t="shared" ref="BU23:BU25" si="35">IF(M25="gulbarga",K21,0)</f>
        <v>0</v>
      </c>
      <c r="BW23">
        <f t="shared" si="34"/>
        <v>0</v>
      </c>
      <c r="BX23" s="7"/>
      <c r="CA23">
        <f t="shared" ca="1" si="31"/>
        <v>0</v>
      </c>
      <c r="CC23">
        <f t="shared" ca="1" si="32"/>
        <v>0</v>
      </c>
      <c r="CD23" s="6"/>
      <c r="CG23">
        <f t="shared" ca="1" si="26"/>
        <v>1</v>
      </c>
      <c r="CI23" s="7"/>
      <c r="CK23">
        <f t="shared" ca="1" si="27"/>
        <v>0</v>
      </c>
    </row>
    <row r="24" spans="2:89" ht="15" thickBot="1" x14ac:dyDescent="0.35">
      <c r="B24">
        <f t="shared" ca="1" si="0"/>
        <v>1</v>
      </c>
      <c r="C24" t="str">
        <f t="shared" ca="1" si="1"/>
        <v>men</v>
      </c>
      <c r="D24">
        <f t="shared" ca="1" si="2"/>
        <v>42</v>
      </c>
      <c r="E24">
        <f t="shared" ca="1" si="3"/>
        <v>2</v>
      </c>
      <c r="F24" t="str">
        <f t="shared" ca="1" si="4"/>
        <v>Construction</v>
      </c>
      <c r="G24">
        <f t="shared" ca="1" si="5"/>
        <v>3</v>
      </c>
      <c r="H24" t="str">
        <f t="shared" ca="1" si="6"/>
        <v>university</v>
      </c>
      <c r="I24">
        <f t="shared" ca="1" si="7"/>
        <v>2</v>
      </c>
      <c r="J24">
        <f t="shared" ca="1" si="8"/>
        <v>2</v>
      </c>
      <c r="K24">
        <f t="shared" ca="1" si="9"/>
        <v>65703</v>
      </c>
      <c r="L24">
        <f t="shared" ca="1" si="10"/>
        <v>14</v>
      </c>
      <c r="M24" t="str">
        <f t="shared" ca="1" si="11"/>
        <v>manipal</v>
      </c>
      <c r="N24">
        <f t="shared" ca="1" si="12"/>
        <v>394218</v>
      </c>
      <c r="O24">
        <f t="shared" ca="1" si="13"/>
        <v>370143.66979308095</v>
      </c>
      <c r="P24">
        <f t="shared" ca="1" si="14"/>
        <v>21794.896303980622</v>
      </c>
      <c r="Q24">
        <f t="shared" ca="1" si="15"/>
        <v>2777.7072784775173</v>
      </c>
      <c r="R24">
        <f t="shared" ca="1" si="16"/>
        <v>76929.942665153081</v>
      </c>
      <c r="S24">
        <f t="shared" ca="1" si="17"/>
        <v>14664.453843851526</v>
      </c>
      <c r="T24">
        <f t="shared" ca="1" si="18"/>
        <v>430677.35014783213</v>
      </c>
      <c r="U24">
        <f t="shared" ca="1" si="19"/>
        <v>449851.31973671151</v>
      </c>
      <c r="V24">
        <f t="shared" ca="1" si="20"/>
        <v>-19173.969588879379</v>
      </c>
      <c r="AE24" s="8">
        <f ca="1">IF(Table1[[#This Row],[Gender]]="men",1,0)</f>
        <v>1</v>
      </c>
      <c r="AF24" s="9">
        <f ca="1">IF(Table1[[#This Row],[Gender]]="women",1,0)</f>
        <v>0</v>
      </c>
      <c r="AG24" s="9"/>
      <c r="AH24" s="9"/>
      <c r="AI24" s="8"/>
      <c r="AJ24" s="9"/>
      <c r="AK24" s="9">
        <f ca="1">IF(Table1[[#This Row],[Occupation]]="teaching",1,0)</f>
        <v>0</v>
      </c>
      <c r="AL24" s="9">
        <f ca="1">IF(Table1[[#This Row],[Occupation]]="health",1,0)</f>
        <v>0</v>
      </c>
      <c r="AM24" s="9">
        <f ca="1">IF(Table1[[#This Row],[Occupation]]="Agriculture",1,0)</f>
        <v>0</v>
      </c>
      <c r="AN24" s="9">
        <f t="shared" ca="1" si="21"/>
        <v>1</v>
      </c>
      <c r="AO24" s="9">
        <f ca="1">IF(Table1[[#This Row],[Occupation]]="Construction",1,0)</f>
        <v>1</v>
      </c>
      <c r="AP24" s="9">
        <f ca="1">IF(Table1[[#This Row],[Occupation]]="General work",1,0)</f>
        <v>0</v>
      </c>
      <c r="AQ24" s="9"/>
      <c r="AR24" s="9"/>
      <c r="AS24" s="9"/>
      <c r="AT24" s="9"/>
      <c r="AU24" s="9"/>
      <c r="AV24" s="10"/>
      <c r="AW24" s="8"/>
      <c r="AX24" s="9"/>
      <c r="AY24" s="20">
        <f ca="1">Table1[[#This Row],[cars value]]/Table1[[#This Row],[cars]]</f>
        <v>10897.448151990311</v>
      </c>
      <c r="AZ24" s="10"/>
      <c r="BA24" s="6">
        <f t="shared" ca="1" si="23"/>
        <v>1</v>
      </c>
      <c r="BB24" s="9"/>
      <c r="BC24" s="9"/>
      <c r="BD24" s="9"/>
      <c r="BE24" s="9"/>
      <c r="BF24" s="9"/>
      <c r="BG24" s="10"/>
      <c r="BH24" s="23">
        <f t="shared" ca="1" si="24"/>
        <v>0.21238311607604854</v>
      </c>
      <c r="BI24">
        <f t="shared" ca="1" si="25"/>
        <v>0</v>
      </c>
      <c r="BJ24" s="7"/>
      <c r="BR24" s="6"/>
      <c r="BS24">
        <f t="shared" ca="1" si="33"/>
        <v>0</v>
      </c>
      <c r="BU24">
        <f t="shared" si="35"/>
        <v>0</v>
      </c>
      <c r="BW24">
        <f t="shared" si="34"/>
        <v>0</v>
      </c>
      <c r="BX24" s="7"/>
      <c r="CA24">
        <f t="shared" ca="1" si="31"/>
        <v>0</v>
      </c>
      <c r="CC24">
        <f t="shared" ca="1" si="32"/>
        <v>0</v>
      </c>
      <c r="CD24" s="6"/>
      <c r="CG24">
        <f t="shared" ca="1" si="26"/>
        <v>1</v>
      </c>
      <c r="CI24" s="7"/>
      <c r="CK24">
        <f t="shared" ca="1" si="27"/>
        <v>0</v>
      </c>
    </row>
    <row r="25" spans="2:89" ht="15" thickBot="1" x14ac:dyDescent="0.35">
      <c r="BH25" s="8"/>
      <c r="BI25" s="9"/>
      <c r="BJ25" s="10"/>
      <c r="BR25" s="6"/>
      <c r="BS25">
        <f t="shared" ca="1" si="33"/>
        <v>0</v>
      </c>
      <c r="BU25">
        <f t="shared" si="35"/>
        <v>0</v>
      </c>
      <c r="BW25">
        <f t="shared" si="34"/>
        <v>0</v>
      </c>
      <c r="BX25" s="7"/>
      <c r="CA25">
        <f t="shared" ca="1" si="31"/>
        <v>0</v>
      </c>
      <c r="CC25">
        <f t="shared" ca="1" si="32"/>
        <v>0</v>
      </c>
      <c r="CD25" s="6"/>
      <c r="CG25">
        <f ca="1">SUM(CG6:CG24)/COUNT(CG6:CG24)</f>
        <v>0.94736842105263153</v>
      </c>
      <c r="CI25" s="7"/>
      <c r="CK25">
        <f t="shared" ca="1" si="27"/>
        <v>0</v>
      </c>
    </row>
    <row r="26" spans="2:89" ht="15" thickBot="1" x14ac:dyDescent="0.35">
      <c r="BR26" s="6"/>
      <c r="BS26">
        <f ca="1">AVERAGEIF(BS7:BS24,"&lt;&gt;0")</f>
        <v>87430</v>
      </c>
      <c r="BU26" t="e">
        <f ca="1">AVERAGEIF(BU7:BU25,"&lt;&gt;0")</f>
        <v>#DIV/0!</v>
      </c>
      <c r="BW26" t="e">
        <f ca="1">AVERAGEIF(BW7:BW25,"&lt;&gt;0")</f>
        <v>#DIV/0!</v>
      </c>
      <c r="BX26" s="7"/>
      <c r="CA26">
        <f ca="1">AVERAGEIF(CA7:CA25,"&lt;&gt;0")</f>
        <v>76416</v>
      </c>
      <c r="CC26">
        <f ca="1">AVERAGEIF(CC7:CC25,"&lt;&gt;0")</f>
        <v>45450</v>
      </c>
      <c r="CD26" s="8"/>
      <c r="CE26" s="9"/>
      <c r="CF26" s="9"/>
      <c r="CG26" s="9"/>
      <c r="CH26" s="9"/>
      <c r="CI26" s="10"/>
      <c r="CK26">
        <f ca="1">AVERAGEIF(CK6:CK25,"&lt;&gt;0")</f>
        <v>35.700000000000003</v>
      </c>
    </row>
    <row r="27" spans="2:89" ht="15" thickBot="1" x14ac:dyDescent="0.35">
      <c r="BR27" s="8"/>
      <c r="BS27" s="9" t="s">
        <v>0</v>
      </c>
      <c r="BT27" s="9"/>
      <c r="BU27" s="9"/>
      <c r="BV27" s="9"/>
      <c r="BW27" s="9"/>
      <c r="BX27" s="10"/>
    </row>
    <row r="28" spans="2:89" x14ac:dyDescent="0.3">
      <c r="BN28" t="s">
        <v>0</v>
      </c>
      <c r="BT28" t="s">
        <v>0</v>
      </c>
    </row>
    <row r="29" spans="2:89" x14ac:dyDescent="0.3">
      <c r="T29" t="s">
        <v>0</v>
      </c>
    </row>
    <row r="30" spans="2:89" x14ac:dyDescent="0.3">
      <c r="V30" t="s">
        <v>0</v>
      </c>
    </row>
  </sheetData>
  <mergeCells count="3">
    <mergeCell ref="W4:X4"/>
    <mergeCell ref="AE4:AF4"/>
    <mergeCell ref="C1:V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97716-DB95-46BB-9B71-2F801A556985}">
  <dimension ref="A1:AC49"/>
  <sheetViews>
    <sheetView topLeftCell="A3" zoomScale="55" workbookViewId="0">
      <selection activeCell="AD24" sqref="AD24"/>
    </sheetView>
  </sheetViews>
  <sheetFormatPr defaultRowHeight="14.4" x14ac:dyDescent="0.3"/>
  <cols>
    <col min="3" max="3" width="17.88671875" customWidth="1"/>
    <col min="4" max="4" width="20.88671875" customWidth="1"/>
    <col min="5" max="6" width="0" hidden="1" customWidth="1"/>
    <col min="7" max="7" width="14.5546875" customWidth="1"/>
    <col min="8" max="8" width="24" customWidth="1"/>
    <col min="9" max="9" width="23" customWidth="1"/>
    <col min="10" max="10" width="18.44140625" hidden="1" customWidth="1"/>
    <col min="11" max="11" width="18.109375" customWidth="1"/>
    <col min="12" max="12" width="17.5546875" customWidth="1"/>
    <col min="13" max="13" width="18.33203125" customWidth="1"/>
    <col min="14" max="14" width="10.109375" customWidth="1"/>
    <col min="15" max="15" width="17.21875" customWidth="1"/>
    <col min="16" max="16" width="17.33203125" customWidth="1"/>
    <col min="17" max="17" width="0" hidden="1" customWidth="1"/>
    <col min="18" max="18" width="1.88671875" hidden="1" customWidth="1"/>
    <col min="20" max="20" width="12.44140625" customWidth="1"/>
    <col min="22" max="22" width="13.21875" customWidth="1"/>
    <col min="24" max="24" width="13.109375" customWidth="1"/>
  </cols>
  <sheetData>
    <row r="1" spans="1:24" x14ac:dyDescent="0.3">
      <c r="A1" t="s">
        <v>74</v>
      </c>
    </row>
    <row r="4" spans="1:24" ht="14.4" customHeight="1" thickBot="1" x14ac:dyDescent="0.45"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24" ht="14.4" customHeight="1" x14ac:dyDescent="0.3">
      <c r="C5" s="94" t="s">
        <v>86</v>
      </c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6"/>
    </row>
    <row r="6" spans="1:24" ht="14.4" customHeight="1" thickBot="1" x14ac:dyDescent="0.35">
      <c r="C6" s="97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  <c r="T6" s="99"/>
      <c r="U6" s="99"/>
      <c r="V6" s="99"/>
      <c r="W6" s="100"/>
    </row>
    <row r="7" spans="1:24" x14ac:dyDescent="0.3">
      <c r="C7" s="105" t="s">
        <v>75</v>
      </c>
      <c r="D7" s="106"/>
      <c r="E7" s="106"/>
      <c r="F7" s="107"/>
      <c r="G7" s="111" t="s">
        <v>78</v>
      </c>
      <c r="H7" s="112"/>
      <c r="I7" s="112"/>
      <c r="J7" s="113"/>
      <c r="K7" s="111" t="s">
        <v>79</v>
      </c>
      <c r="L7" s="112"/>
      <c r="M7" s="112"/>
      <c r="N7" s="112"/>
      <c r="O7" s="112"/>
      <c r="P7" s="112"/>
      <c r="Q7" s="112"/>
      <c r="R7" s="113"/>
      <c r="S7" s="30" t="s">
        <v>87</v>
      </c>
      <c r="T7" s="101"/>
      <c r="U7" s="101"/>
      <c r="V7" s="101"/>
      <c r="W7" s="101"/>
      <c r="X7" s="31"/>
    </row>
    <row r="8" spans="1:24" ht="15" thickBot="1" x14ac:dyDescent="0.35">
      <c r="C8" s="108"/>
      <c r="D8" s="109"/>
      <c r="E8" s="109"/>
      <c r="F8" s="110"/>
      <c r="G8" s="91"/>
      <c r="H8" s="92"/>
      <c r="I8" s="92"/>
      <c r="J8" s="93"/>
      <c r="K8" s="91"/>
      <c r="L8" s="92"/>
      <c r="M8" s="92"/>
      <c r="N8" s="92"/>
      <c r="O8" s="92"/>
      <c r="P8" s="92"/>
      <c r="Q8" s="92"/>
      <c r="R8" s="93"/>
      <c r="S8" s="32"/>
      <c r="T8" s="102"/>
      <c r="U8" s="102"/>
      <c r="V8" s="102"/>
      <c r="W8" s="102"/>
      <c r="X8" s="33"/>
    </row>
    <row r="9" spans="1:24" ht="21.6" thickBot="1" x14ac:dyDescent="0.45">
      <c r="C9" s="26" t="s">
        <v>76</v>
      </c>
      <c r="D9" s="26" t="s">
        <v>77</v>
      </c>
      <c r="G9" s="64">
        <f ca="1">Sheet1!AJ4</f>
        <v>35.200000000000003</v>
      </c>
      <c r="H9" s="73"/>
      <c r="I9" s="73"/>
      <c r="J9" s="65"/>
      <c r="K9" s="25" t="s">
        <v>49</v>
      </c>
      <c r="L9" s="26" t="s">
        <v>50</v>
      </c>
      <c r="M9" s="25" t="s">
        <v>51</v>
      </c>
      <c r="N9" s="26" t="s">
        <v>7</v>
      </c>
      <c r="O9" s="25" t="s">
        <v>52</v>
      </c>
      <c r="P9" s="26" t="s">
        <v>54</v>
      </c>
      <c r="S9" s="30">
        <v>1</v>
      </c>
      <c r="T9" s="31"/>
      <c r="U9" s="30">
        <v>2</v>
      </c>
      <c r="V9" s="31"/>
      <c r="W9" s="30">
        <v>3</v>
      </c>
      <c r="X9" s="31"/>
    </row>
    <row r="10" spans="1:24" ht="15" thickBot="1" x14ac:dyDescent="0.35">
      <c r="C10" s="114">
        <f ca="1">Sheet1!AG5</f>
        <v>11</v>
      </c>
      <c r="D10" s="114">
        <f ca="1">Sheet1!AH5</f>
        <v>9</v>
      </c>
      <c r="G10" s="66"/>
      <c r="H10" s="74"/>
      <c r="I10" s="74"/>
      <c r="J10" s="67"/>
      <c r="K10" s="116">
        <f ca="1">Sheet1!AQ5</f>
        <v>3</v>
      </c>
      <c r="L10" s="103">
        <f ca="1">Sheet1!AR5</f>
        <v>1</v>
      </c>
      <c r="M10" s="103">
        <f ca="1">Sheet1!AS5</f>
        <v>6</v>
      </c>
      <c r="N10" s="103">
        <f ca="1">Sheet1!AT5</f>
        <v>6</v>
      </c>
      <c r="O10" s="103">
        <f ca="1">Sheet1!AU5</f>
        <v>6</v>
      </c>
      <c r="P10" s="103">
        <f ca="1">Sheet1!AV5</f>
        <v>3</v>
      </c>
      <c r="S10" s="32"/>
      <c r="T10" s="33"/>
      <c r="U10" s="32"/>
      <c r="V10" s="33"/>
      <c r="W10" s="32"/>
      <c r="X10" s="33"/>
    </row>
    <row r="11" spans="1:24" ht="15" thickBot="1" x14ac:dyDescent="0.35">
      <c r="C11" s="115"/>
      <c r="D11" s="115"/>
      <c r="G11" s="68"/>
      <c r="H11" s="75"/>
      <c r="I11" s="75"/>
      <c r="J11" s="69"/>
      <c r="K11" s="117"/>
      <c r="L11" s="104"/>
      <c r="M11" s="104"/>
      <c r="N11" s="104"/>
      <c r="O11" s="104"/>
      <c r="P11" s="104"/>
      <c r="S11" s="34">
        <v>20000</v>
      </c>
      <c r="T11" s="35"/>
      <c r="U11" s="40">
        <v>0.2</v>
      </c>
      <c r="V11" s="35"/>
      <c r="W11" s="34">
        <v>100000</v>
      </c>
      <c r="X11" s="35"/>
    </row>
    <row r="12" spans="1:24" x14ac:dyDescent="0.3">
      <c r="C12" s="3"/>
      <c r="D12" s="5"/>
      <c r="G12" s="88" t="s">
        <v>61</v>
      </c>
      <c r="H12" s="89"/>
      <c r="I12" s="89"/>
      <c r="J12" s="90"/>
      <c r="S12" s="36"/>
      <c r="T12" s="37"/>
      <c r="U12" s="36"/>
      <c r="V12" s="37"/>
      <c r="W12" s="36"/>
      <c r="X12" s="37"/>
    </row>
    <row r="13" spans="1:24" ht="15" thickBot="1" x14ac:dyDescent="0.35">
      <c r="C13" s="6"/>
      <c r="D13" s="7"/>
      <c r="G13" s="91"/>
      <c r="H13" s="92"/>
      <c r="I13" s="92"/>
      <c r="J13" s="93"/>
      <c r="S13" s="38"/>
      <c r="T13" s="39"/>
      <c r="U13" s="38"/>
      <c r="V13" s="39"/>
      <c r="W13" s="38"/>
      <c r="X13" s="39"/>
    </row>
    <row r="14" spans="1:24" x14ac:dyDescent="0.3">
      <c r="C14" s="6"/>
      <c r="D14" s="7"/>
      <c r="G14" s="64">
        <f ca="1">Sheet1!AX5</f>
        <v>54001.7</v>
      </c>
      <c r="H14" s="73"/>
      <c r="I14" s="73"/>
      <c r="J14" s="65"/>
    </row>
    <row r="15" spans="1:24" x14ac:dyDescent="0.3">
      <c r="C15" s="6"/>
      <c r="D15" s="7"/>
      <c r="G15" s="66"/>
      <c r="H15" s="74"/>
      <c r="I15" s="74"/>
      <c r="J15" s="67"/>
      <c r="S15" s="27"/>
      <c r="T15" s="27"/>
      <c r="U15" s="27"/>
      <c r="V15" s="27"/>
      <c r="W15" s="27"/>
      <c r="X15" s="27"/>
    </row>
    <row r="16" spans="1:24" ht="15" thickBot="1" x14ac:dyDescent="0.35">
      <c r="C16" s="6"/>
      <c r="D16" s="7"/>
      <c r="G16" s="68"/>
      <c r="H16" s="75"/>
      <c r="I16" s="75"/>
      <c r="J16" s="69"/>
      <c r="S16" s="27"/>
      <c r="T16" s="27"/>
      <c r="U16" s="27"/>
      <c r="V16" s="27"/>
      <c r="W16" s="27"/>
      <c r="X16" s="27"/>
    </row>
    <row r="17" spans="3:29" x14ac:dyDescent="0.3">
      <c r="C17" s="6"/>
      <c r="D17" s="7"/>
      <c r="G17" s="88" t="s">
        <v>80</v>
      </c>
      <c r="H17" s="89"/>
      <c r="I17" s="89"/>
      <c r="J17" s="90"/>
      <c r="S17" s="27"/>
      <c r="T17" s="27"/>
      <c r="U17" s="27"/>
      <c r="V17" s="27"/>
      <c r="W17" s="27"/>
      <c r="X17" s="27"/>
    </row>
    <row r="18" spans="3:29" ht="15" thickBot="1" x14ac:dyDescent="0.35">
      <c r="C18" s="6"/>
      <c r="D18" s="7"/>
      <c r="G18" s="91"/>
      <c r="H18" s="92"/>
      <c r="I18" s="92"/>
      <c r="J18" s="93"/>
      <c r="S18" s="27"/>
      <c r="T18" s="27"/>
      <c r="U18" s="27"/>
      <c r="V18" s="27"/>
      <c r="W18" s="27"/>
      <c r="X18" s="27"/>
    </row>
    <row r="19" spans="3:29" x14ac:dyDescent="0.3">
      <c r="C19" s="6"/>
      <c r="D19" s="7"/>
      <c r="G19" s="64">
        <f ca="1">Sheet1!AZ5</f>
        <v>28019.67598033906</v>
      </c>
      <c r="H19" s="73"/>
      <c r="I19" s="73"/>
      <c r="J19" s="65"/>
      <c r="S19" s="27"/>
      <c r="T19" s="27"/>
      <c r="U19" s="27"/>
      <c r="V19" s="27"/>
      <c r="W19" s="27"/>
      <c r="X19" s="27"/>
    </row>
    <row r="20" spans="3:29" x14ac:dyDescent="0.3">
      <c r="C20" s="6"/>
      <c r="D20" s="7"/>
      <c r="G20" s="66"/>
      <c r="H20" s="74"/>
      <c r="I20" s="74"/>
      <c r="J20" s="67"/>
      <c r="S20" s="27"/>
      <c r="T20" s="27"/>
      <c r="U20" s="27"/>
      <c r="V20" s="27"/>
      <c r="W20" s="27"/>
      <c r="X20" s="27"/>
    </row>
    <row r="21" spans="3:29" ht="15" thickBot="1" x14ac:dyDescent="0.35">
      <c r="C21" s="6"/>
      <c r="D21" s="7"/>
      <c r="G21" s="68"/>
      <c r="H21" s="75"/>
      <c r="I21" s="75"/>
      <c r="J21" s="69"/>
      <c r="S21" s="27"/>
      <c r="T21" s="27"/>
      <c r="U21" s="27"/>
      <c r="V21" s="27"/>
      <c r="W21" s="27"/>
      <c r="X21" s="27"/>
    </row>
    <row r="22" spans="3:29" ht="15" thickBot="1" x14ac:dyDescent="0.35">
      <c r="C22" s="8"/>
      <c r="D22" s="10"/>
      <c r="G22" s="88" t="s">
        <v>81</v>
      </c>
      <c r="H22" s="89"/>
      <c r="I22" s="89"/>
      <c r="J22" s="90"/>
      <c r="S22" s="27"/>
      <c r="T22" s="27"/>
      <c r="U22" s="27"/>
      <c r="V22" s="27"/>
      <c r="W22" s="27"/>
      <c r="X22" s="27"/>
    </row>
    <row r="23" spans="3:29" ht="15" thickBot="1" x14ac:dyDescent="0.35">
      <c r="G23" s="91"/>
      <c r="H23" s="92"/>
      <c r="I23" s="92"/>
      <c r="J23" s="93"/>
      <c r="S23" s="27"/>
      <c r="T23" s="27"/>
      <c r="U23" s="27"/>
      <c r="V23" s="27"/>
      <c r="W23" s="27"/>
      <c r="X23" s="27"/>
    </row>
    <row r="24" spans="3:29" x14ac:dyDescent="0.3">
      <c r="G24" s="64">
        <f ca="1">Sheet1!BC6</f>
        <v>19</v>
      </c>
      <c r="H24" s="73"/>
      <c r="I24" s="73"/>
      <c r="J24" s="65"/>
      <c r="S24" s="27"/>
      <c r="T24" s="27"/>
      <c r="U24" s="27"/>
      <c r="V24" s="27"/>
      <c r="W24" s="27"/>
      <c r="X24" s="27"/>
      <c r="AB24" t="s">
        <v>0</v>
      </c>
      <c r="AC24" t="s">
        <v>0</v>
      </c>
    </row>
    <row r="25" spans="3:29" ht="15" thickBot="1" x14ac:dyDescent="0.35">
      <c r="G25" s="68"/>
      <c r="H25" s="75"/>
      <c r="I25" s="75"/>
      <c r="J25" s="69"/>
      <c r="S25" s="27"/>
      <c r="T25" s="27"/>
      <c r="U25" s="27"/>
      <c r="V25" s="27"/>
      <c r="W25" s="27"/>
      <c r="X25" s="27"/>
    </row>
    <row r="26" spans="3:29" x14ac:dyDescent="0.3">
      <c r="G26" s="76" t="s">
        <v>82</v>
      </c>
      <c r="H26" s="77"/>
      <c r="I26" s="77"/>
      <c r="J26" s="78"/>
      <c r="S26" s="27"/>
      <c r="T26" s="27"/>
      <c r="U26" s="27"/>
      <c r="V26" s="27"/>
      <c r="W26" s="27"/>
      <c r="X26" s="27"/>
    </row>
    <row r="27" spans="3:29" ht="15" thickBot="1" x14ac:dyDescent="0.35">
      <c r="G27" s="79"/>
      <c r="H27" s="80"/>
      <c r="I27" s="80"/>
      <c r="J27" s="81"/>
      <c r="S27" s="27"/>
      <c r="T27" s="27"/>
      <c r="U27" s="27"/>
      <c r="V27" s="27"/>
      <c r="W27" s="27"/>
      <c r="X27" s="27"/>
    </row>
    <row r="28" spans="3:29" x14ac:dyDescent="0.3">
      <c r="G28" s="82">
        <f ca="1">Sheet1!BL6</f>
        <v>9</v>
      </c>
      <c r="H28" s="83"/>
      <c r="I28" s="83"/>
      <c r="J28" s="84"/>
      <c r="S28" s="27"/>
      <c r="T28" s="27"/>
      <c r="U28" s="27"/>
      <c r="V28" s="27"/>
      <c r="W28" s="27"/>
      <c r="X28" s="27"/>
    </row>
    <row r="29" spans="3:29" x14ac:dyDescent="0.3">
      <c r="G29" s="85"/>
      <c r="H29" s="86"/>
      <c r="I29" s="86"/>
      <c r="J29" s="87"/>
      <c r="S29" s="27"/>
      <c r="T29" s="27"/>
      <c r="U29" s="27"/>
      <c r="V29" s="27"/>
      <c r="W29" s="27"/>
      <c r="X29" s="27"/>
    </row>
    <row r="30" spans="3:29" ht="15" thickBot="1" x14ac:dyDescent="0.35">
      <c r="G30" s="85"/>
      <c r="H30" s="86"/>
      <c r="I30" s="86"/>
      <c r="J30" s="87"/>
      <c r="S30" s="27"/>
      <c r="T30" s="27"/>
      <c r="U30" s="27"/>
      <c r="V30" s="27"/>
      <c r="W30" s="27"/>
      <c r="X30" s="27"/>
    </row>
    <row r="31" spans="3:29" ht="14.4" customHeight="1" x14ac:dyDescent="0.3">
      <c r="C31" s="47" t="s">
        <v>83</v>
      </c>
      <c r="D31" s="48"/>
      <c r="E31" s="48"/>
      <c r="F31" s="48"/>
      <c r="G31" s="49"/>
      <c r="H31" s="47" t="s">
        <v>71</v>
      </c>
      <c r="I31" s="48"/>
      <c r="J31" s="49"/>
      <c r="K31" s="58" t="s">
        <v>84</v>
      </c>
      <c r="L31" s="59"/>
      <c r="M31" s="58" t="s">
        <v>85</v>
      </c>
      <c r="N31" s="70"/>
      <c r="O31" s="70"/>
      <c r="P31" s="59"/>
      <c r="S31" s="27"/>
      <c r="T31" s="27"/>
      <c r="U31" s="27"/>
      <c r="V31" s="27"/>
      <c r="W31" s="27"/>
      <c r="X31" s="27"/>
    </row>
    <row r="32" spans="3:29" ht="14.4" customHeight="1" x14ac:dyDescent="0.3">
      <c r="C32" s="50"/>
      <c r="D32" s="51"/>
      <c r="E32" s="51"/>
      <c r="F32" s="51"/>
      <c r="G32" s="52"/>
      <c r="H32" s="50"/>
      <c r="I32" s="51"/>
      <c r="J32" s="52"/>
      <c r="K32" s="60"/>
      <c r="L32" s="61"/>
      <c r="M32" s="60"/>
      <c r="N32" s="71"/>
      <c r="O32" s="71"/>
      <c r="P32" s="61"/>
      <c r="S32" s="27"/>
      <c r="T32" s="27"/>
      <c r="U32" s="27"/>
      <c r="V32" s="27"/>
      <c r="W32" s="27"/>
      <c r="X32" s="27"/>
    </row>
    <row r="33" spans="3:24" ht="15" customHeight="1" thickBot="1" x14ac:dyDescent="0.35">
      <c r="C33" s="53"/>
      <c r="D33" s="54"/>
      <c r="E33" s="54"/>
      <c r="F33" s="54"/>
      <c r="G33" s="55"/>
      <c r="H33" s="53"/>
      <c r="I33" s="54"/>
      <c r="J33" s="55"/>
      <c r="K33" s="62"/>
      <c r="L33" s="63"/>
      <c r="M33" s="62"/>
      <c r="N33" s="72"/>
      <c r="O33" s="72"/>
      <c r="P33" s="63"/>
      <c r="S33" s="27"/>
      <c r="T33" s="27"/>
      <c r="U33" s="27"/>
      <c r="V33" s="27"/>
      <c r="W33" s="27"/>
      <c r="X33" s="27"/>
    </row>
    <row r="34" spans="3:24" ht="16.2" thickBot="1" x14ac:dyDescent="0.35">
      <c r="C34" s="24" t="s">
        <v>32</v>
      </c>
      <c r="D34" s="24" t="s">
        <v>25</v>
      </c>
      <c r="G34" s="24" t="s">
        <v>30</v>
      </c>
      <c r="H34" s="24" t="s">
        <v>50</v>
      </c>
      <c r="I34" s="24" t="s">
        <v>6</v>
      </c>
      <c r="K34" s="64">
        <f ca="1">SUM(Sheet1!CG6:CG24)/COUNT(Sheet1!CG6:CH24)</f>
        <v>0.94736842105263153</v>
      </c>
      <c r="L34" s="65"/>
      <c r="M34" s="64">
        <f ca="1">AVERAGEIF(Sheet1!CK6:CK25,"&lt;&gt;0")</f>
        <v>35.700000000000003</v>
      </c>
      <c r="N34" s="73"/>
      <c r="O34" s="73"/>
      <c r="P34" s="65"/>
      <c r="S34" s="27"/>
      <c r="T34" s="27"/>
      <c r="U34" s="27"/>
      <c r="V34" s="27"/>
      <c r="W34" s="27"/>
      <c r="X34" s="27"/>
    </row>
    <row r="35" spans="3:24" x14ac:dyDescent="0.3">
      <c r="C35" s="41">
        <f ca="1">AVERAGEIF(Sheet1!BS7:BS25,"&lt;&gt;0")</f>
        <v>87430</v>
      </c>
      <c r="D35" s="43" t="e">
        <f ca="1">AVERAGEIF(Sheet1!BU7:BU25,"&lt;&gt;0")</f>
        <v>#DIV/0!</v>
      </c>
      <c r="G35" s="45" t="e">
        <f ca="1">AVERAGEIF(Sheet1!BW7:BW25,"&lt;&gt;0")</f>
        <v>#DIV/0!</v>
      </c>
      <c r="H35" s="56">
        <f ca="1">AVERAGEIF(Sheet1!CA7:CA25,"&lt;&gt;0")</f>
        <v>76416</v>
      </c>
      <c r="I35" s="56">
        <f ca="1">AVERAGEIF(Sheet1!CC7:CC25,"&lt;&gt;0")</f>
        <v>45450</v>
      </c>
      <c r="K35" s="66"/>
      <c r="L35" s="67"/>
      <c r="M35" s="66"/>
      <c r="N35" s="74"/>
      <c r="O35" s="74"/>
      <c r="P35" s="67"/>
      <c r="S35" s="27"/>
      <c r="T35" s="27"/>
      <c r="U35" s="27"/>
      <c r="V35" s="27"/>
      <c r="W35" s="27"/>
      <c r="X35" s="27"/>
    </row>
    <row r="36" spans="3:24" ht="15" thickBot="1" x14ac:dyDescent="0.35">
      <c r="C36" s="42"/>
      <c r="D36" s="44"/>
      <c r="E36" s="9"/>
      <c r="F36" s="9"/>
      <c r="G36" s="46"/>
      <c r="H36" s="57"/>
      <c r="I36" s="57"/>
      <c r="K36" s="68"/>
      <c r="L36" s="69"/>
      <c r="M36" s="68"/>
      <c r="N36" s="75"/>
      <c r="O36" s="75"/>
      <c r="P36" s="69"/>
      <c r="S36" s="27"/>
      <c r="T36" s="27"/>
      <c r="U36" s="27"/>
      <c r="V36" s="27"/>
      <c r="W36" s="27"/>
      <c r="X36" s="27"/>
    </row>
    <row r="37" spans="3:24" x14ac:dyDescent="0.3">
      <c r="S37" s="27"/>
      <c r="T37" s="27"/>
      <c r="U37" s="27"/>
      <c r="V37" s="27"/>
      <c r="W37" s="27"/>
      <c r="X37" s="27"/>
    </row>
    <row r="38" spans="3:24" x14ac:dyDescent="0.3">
      <c r="I38" t="s">
        <v>0</v>
      </c>
      <c r="S38" s="27"/>
      <c r="T38" s="27"/>
      <c r="U38" s="27"/>
      <c r="V38" s="27"/>
      <c r="W38" s="27"/>
      <c r="X38" s="27"/>
    </row>
    <row r="39" spans="3:24" x14ac:dyDescent="0.3">
      <c r="L39" t="s">
        <v>0</v>
      </c>
      <c r="S39" s="27"/>
      <c r="T39" s="27"/>
      <c r="U39" s="27"/>
      <c r="V39" s="27"/>
      <c r="W39" s="27"/>
      <c r="X39" s="27"/>
    </row>
    <row r="40" spans="3:24" x14ac:dyDescent="0.3">
      <c r="S40" s="27"/>
      <c r="T40" s="27"/>
      <c r="U40" s="27"/>
      <c r="V40" s="27"/>
      <c r="W40" s="27"/>
      <c r="X40" s="27"/>
    </row>
    <row r="41" spans="3:24" x14ac:dyDescent="0.3">
      <c r="K41" t="s">
        <v>0</v>
      </c>
      <c r="L41" t="s">
        <v>0</v>
      </c>
      <c r="S41" s="27"/>
      <c r="T41" s="27"/>
      <c r="U41" s="27"/>
      <c r="V41" s="27"/>
      <c r="W41" s="27"/>
      <c r="X41" s="27"/>
    </row>
    <row r="42" spans="3:24" x14ac:dyDescent="0.3">
      <c r="S42" s="27"/>
      <c r="T42" s="27"/>
      <c r="U42" s="27"/>
      <c r="V42" s="27"/>
      <c r="W42" s="27"/>
      <c r="X42" s="27"/>
    </row>
    <row r="43" spans="3:24" x14ac:dyDescent="0.3">
      <c r="L43" t="s">
        <v>0</v>
      </c>
      <c r="S43" s="27"/>
      <c r="T43" s="27"/>
      <c r="U43" s="27"/>
      <c r="V43" s="27"/>
      <c r="W43" s="27"/>
      <c r="X43" s="27"/>
    </row>
    <row r="44" spans="3:24" x14ac:dyDescent="0.3">
      <c r="S44" s="27"/>
      <c r="T44" s="27"/>
      <c r="U44" s="27"/>
      <c r="V44" s="27"/>
      <c r="W44" s="27"/>
      <c r="X44" s="27"/>
    </row>
    <row r="45" spans="3:24" x14ac:dyDescent="0.3">
      <c r="S45" s="27"/>
      <c r="T45" s="27"/>
      <c r="U45" s="27"/>
      <c r="V45" s="27"/>
      <c r="W45" s="27"/>
      <c r="X45" s="27"/>
    </row>
    <row r="46" spans="3:24" x14ac:dyDescent="0.3">
      <c r="L46" t="s">
        <v>0</v>
      </c>
      <c r="S46" s="27"/>
      <c r="T46" s="27"/>
      <c r="U46" s="27"/>
      <c r="V46" s="27"/>
      <c r="W46" s="27"/>
      <c r="X46" s="27"/>
    </row>
    <row r="47" spans="3:24" x14ac:dyDescent="0.3">
      <c r="S47" s="27"/>
      <c r="T47" s="27"/>
      <c r="U47" s="27"/>
      <c r="V47" s="27"/>
      <c r="W47" s="27"/>
      <c r="X47" s="27"/>
    </row>
    <row r="48" spans="3:24" x14ac:dyDescent="0.3">
      <c r="S48" s="27"/>
      <c r="T48" s="27"/>
      <c r="U48" s="27"/>
      <c r="V48" s="27"/>
      <c r="W48" s="27"/>
      <c r="X48" s="27"/>
    </row>
    <row r="49" spans="19:24" x14ac:dyDescent="0.3">
      <c r="S49" s="27"/>
      <c r="T49" s="27"/>
      <c r="U49" s="27"/>
      <c r="V49" s="27"/>
      <c r="W49" s="27"/>
      <c r="X49" s="27"/>
    </row>
  </sheetData>
  <mergeCells count="40">
    <mergeCell ref="C5:W6"/>
    <mergeCell ref="S7:X8"/>
    <mergeCell ref="S9:T10"/>
    <mergeCell ref="M10:M11"/>
    <mergeCell ref="N10:N11"/>
    <mergeCell ref="O10:O11"/>
    <mergeCell ref="P10:P11"/>
    <mergeCell ref="C7:F8"/>
    <mergeCell ref="G7:J8"/>
    <mergeCell ref="K7:R8"/>
    <mergeCell ref="D10:D11"/>
    <mergeCell ref="C10:C11"/>
    <mergeCell ref="G9:J11"/>
    <mergeCell ref="K10:K11"/>
    <mergeCell ref="L10:L11"/>
    <mergeCell ref="G12:J13"/>
    <mergeCell ref="G14:J16"/>
    <mergeCell ref="G17:J18"/>
    <mergeCell ref="G19:J21"/>
    <mergeCell ref="G22:J23"/>
    <mergeCell ref="K31:L33"/>
    <mergeCell ref="K34:L36"/>
    <mergeCell ref="M31:P33"/>
    <mergeCell ref="M34:P36"/>
    <mergeCell ref="G24:J25"/>
    <mergeCell ref="G26:J27"/>
    <mergeCell ref="G28:J30"/>
    <mergeCell ref="C35:C36"/>
    <mergeCell ref="D35:D36"/>
    <mergeCell ref="G35:G36"/>
    <mergeCell ref="C31:G33"/>
    <mergeCell ref="H31:J33"/>
    <mergeCell ref="H35:H36"/>
    <mergeCell ref="I35:I36"/>
    <mergeCell ref="S15:X49"/>
    <mergeCell ref="U9:V10"/>
    <mergeCell ref="W9:X10"/>
    <mergeCell ref="S11:T13"/>
    <mergeCell ref="U11:V13"/>
    <mergeCell ref="W11:X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farhan</dc:creator>
  <cp:lastModifiedBy>farhan shaikh</cp:lastModifiedBy>
  <dcterms:created xsi:type="dcterms:W3CDTF">2023-03-24T12:31:49Z</dcterms:created>
  <dcterms:modified xsi:type="dcterms:W3CDTF">2024-03-16T06:57:30Z</dcterms:modified>
</cp:coreProperties>
</file>